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120" yWindow="-120" windowWidth="20730" windowHeight="11160" tabRatio="737" activeTab="5"/>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93" l="1"/>
  <c r="F4" i="92"/>
  <c r="F5" i="149" l="1"/>
  <c r="F5" i="148"/>
  <c r="F5" i="147"/>
  <c r="F5" i="146"/>
  <c r="H8" i="157" l="1"/>
  <c r="F4" i="158" l="1"/>
  <c r="F4" i="149"/>
  <c r="F4" i="148"/>
  <c r="F4" i="147"/>
  <c r="F4" i="146"/>
  <c r="I265" i="146" s="1"/>
  <c r="F4" i="15"/>
  <c r="I197" i="15" s="1"/>
  <c r="J197" i="15" s="1"/>
  <c r="I242" i="148" l="1"/>
  <c r="H242" i="148" s="1"/>
  <c r="I265" i="148"/>
  <c r="I265" i="147"/>
  <c r="I242" i="147"/>
  <c r="I140" i="15"/>
  <c r="I139" i="15"/>
  <c r="F4" i="129"/>
  <c r="J242" i="148" l="1"/>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H78" i="158"/>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H12" i="144"/>
  <c r="H11" i="144"/>
  <c r="H10" i="144"/>
  <c r="I10" i="144" s="1"/>
  <c r="J10" i="144" s="1"/>
  <c r="H9" i="144"/>
  <c r="I9" i="144" s="1"/>
  <c r="J9" i="144" s="1"/>
  <c r="H8" i="144"/>
  <c r="I8" i="144" s="1"/>
  <c r="J8" i="144" s="1"/>
  <c r="H57" i="143"/>
  <c r="H56" i="143"/>
  <c r="H55" i="143"/>
  <c r="H54" i="143"/>
  <c r="H53" i="143"/>
  <c r="H52" i="143"/>
  <c r="H51" i="143"/>
  <c r="H50" i="143"/>
  <c r="H49" i="143"/>
  <c r="H48" i="143"/>
  <c r="H47" i="143"/>
  <c r="H46" i="143"/>
  <c r="H45" i="143"/>
  <c r="H44" i="143"/>
  <c r="H43" i="143"/>
  <c r="H42" i="143"/>
  <c r="H41" i="143"/>
  <c r="H40" i="143"/>
  <c r="H39" i="143"/>
  <c r="H38" i="143"/>
  <c r="H37" i="143"/>
  <c r="H36" i="143"/>
  <c r="H35" i="143"/>
  <c r="H34" i="143"/>
  <c r="H33" i="143"/>
  <c r="I33" i="143" s="1"/>
  <c r="J33" i="143" s="1"/>
  <c r="H32" i="143"/>
  <c r="I32" i="143" s="1"/>
  <c r="J32" i="143" s="1"/>
  <c r="H31" i="143"/>
  <c r="I31" i="143" s="1"/>
  <c r="J31" i="143" s="1"/>
  <c r="H30" i="143"/>
  <c r="H29" i="143"/>
  <c r="I29" i="143" s="1"/>
  <c r="J29" i="143" s="1"/>
  <c r="H28" i="143"/>
  <c r="I28" i="143" s="1"/>
  <c r="J28" i="143" s="1"/>
  <c r="H27" i="143"/>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H9" i="143"/>
  <c r="I9" i="143" s="1"/>
  <c r="J9" i="143" s="1"/>
  <c r="H8" i="143"/>
  <c r="I8" i="143" s="1"/>
  <c r="J8" i="143" s="1"/>
  <c r="H12" i="142"/>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H29" i="127"/>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H46" i="127"/>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H17" i="125"/>
  <c r="H12" i="125"/>
  <c r="H10" i="125"/>
  <c r="I10" i="125" s="1"/>
  <c r="J10" i="125" s="1"/>
  <c r="H9" i="125"/>
  <c r="I9" i="125" s="1"/>
  <c r="J9" i="125" s="1"/>
  <c r="H31" i="125"/>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H13" i="114"/>
  <c r="H36" i="114"/>
  <c r="I36" i="114" s="1"/>
  <c r="J36" i="114" s="1"/>
  <c r="H32" i="114"/>
  <c r="I32" i="114" s="1"/>
  <c r="J32" i="114" s="1"/>
  <c r="H23" i="114"/>
  <c r="I23" i="114" s="1"/>
  <c r="J23" i="114" s="1"/>
  <c r="H22" i="114"/>
  <c r="I22" i="114" s="1"/>
  <c r="J22" i="114" s="1"/>
  <c r="H12" i="114"/>
  <c r="H35" i="114"/>
  <c r="H34" i="114"/>
  <c r="H19" i="114"/>
  <c r="H18" i="114"/>
  <c r="H16" i="114"/>
  <c r="H14" i="114"/>
  <c r="H11" i="114"/>
  <c r="H10" i="114"/>
  <c r="H9" i="114"/>
  <c r="H8" i="114"/>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H21" i="113"/>
  <c r="H17" i="113"/>
  <c r="H15" i="113"/>
  <c r="H13" i="113"/>
  <c r="H34" i="113"/>
  <c r="H23" i="113"/>
  <c r="I23" i="113" s="1"/>
  <c r="J23" i="113" s="1"/>
  <c r="H12" i="113"/>
  <c r="H33" i="113"/>
  <c r="H32" i="113"/>
  <c r="H20" i="113"/>
  <c r="H19" i="113"/>
  <c r="H18" i="113"/>
  <c r="H16" i="113"/>
  <c r="H14" i="113"/>
  <c r="H11" i="113"/>
  <c r="H10" i="113"/>
  <c r="H9" i="113"/>
  <c r="H8" i="113"/>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H34" i="112"/>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H18" i="112"/>
  <c r="H17" i="112"/>
  <c r="H16" i="112"/>
  <c r="H15" i="112"/>
  <c r="H14" i="112"/>
  <c r="H13" i="112"/>
  <c r="H12" i="112"/>
  <c r="H11" i="112"/>
  <c r="H10" i="112"/>
  <c r="H9" i="112"/>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H34" i="111"/>
  <c r="H20" i="111"/>
  <c r="H19" i="111"/>
  <c r="H17" i="111"/>
  <c r="H15" i="111"/>
  <c r="H12" i="111"/>
  <c r="H11" i="111"/>
  <c r="H10" i="111"/>
  <c r="H9" i="111"/>
  <c r="H8" i="11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H15" i="110"/>
  <c r="H14" i="110"/>
  <c r="H13" i="110"/>
  <c r="H12" i="110"/>
  <c r="H11" i="110"/>
  <c r="H10" i="110"/>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H13" i="109"/>
  <c r="H12" i="109"/>
  <c r="H10" i="109"/>
  <c r="H34" i="109"/>
  <c r="H33" i="109"/>
  <c r="I33" i="109" s="1"/>
  <c r="J33" i="109" s="1"/>
  <c r="H32" i="109"/>
  <c r="H31" i="109"/>
  <c r="H30" i="109"/>
  <c r="H29" i="109"/>
  <c r="I29" i="109" s="1"/>
  <c r="J29" i="109" s="1"/>
  <c r="H15" i="109"/>
  <c r="I15" i="109" s="1"/>
  <c r="J15" i="109" s="1"/>
  <c r="H11" i="109"/>
  <c r="H9" i="109"/>
  <c r="H27" i="109"/>
  <c r="I27" i="109" s="1"/>
  <c r="J27" i="109" s="1"/>
  <c r="H8" i="109"/>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9" i="148"/>
  <c r="I289" i="148" s="1"/>
  <c r="J289"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H303" i="147"/>
  <c r="H302" i="147"/>
  <c r="H301" i="147"/>
  <c r="H300" i="147"/>
  <c r="H299" i="147"/>
  <c r="H298" i="147"/>
  <c r="H297" i="147"/>
  <c r="H296" i="147"/>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H303" i="146"/>
  <c r="I303" i="146" s="1"/>
  <c r="J303" i="146" s="1"/>
  <c r="H302" i="146"/>
  <c r="I302" i="146" s="1"/>
  <c r="J302" i="146" s="1"/>
  <c r="H301" i="146"/>
  <c r="I301" i="146" s="1"/>
  <c r="J301" i="146" s="1"/>
  <c r="H300" i="146"/>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9" i="158"/>
  <c r="J79" i="158" s="1"/>
  <c r="I78" i="158"/>
  <c r="J78"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F4" i="102"/>
  <c r="I31" i="102" s="1"/>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8" i="125"/>
  <c r="J18" i="125" s="1"/>
  <c r="I17" i="125"/>
  <c r="J17" i="125" s="1"/>
  <c r="I19" i="125"/>
  <c r="J19" i="125" s="1"/>
  <c r="I15" i="125"/>
  <c r="J15" i="125" s="1"/>
  <c r="I13" i="125"/>
  <c r="J13" i="125" s="1"/>
  <c r="I12" i="125"/>
  <c r="J12" i="125" s="1"/>
  <c r="I8" i="125"/>
  <c r="J8" i="125" s="1"/>
  <c r="I26" i="110"/>
  <c r="J26" i="110" s="1"/>
  <c r="I25" i="110"/>
  <c r="J25" i="110" s="1"/>
  <c r="I16" i="110"/>
  <c r="J16" i="110" s="1"/>
  <c r="I15" i="110"/>
  <c r="J15" i="110" s="1"/>
  <c r="I14" i="110"/>
  <c r="J14" i="110" s="1"/>
  <c r="I13" i="110"/>
  <c r="J13" i="110" s="1"/>
  <c r="I12" i="110"/>
  <c r="J12" i="110" s="1"/>
  <c r="I11" i="110"/>
  <c r="J11" i="110" s="1"/>
  <c r="I10" i="110"/>
  <c r="J10" i="110" s="1"/>
  <c r="I14" i="109"/>
  <c r="J14" i="109" s="1"/>
  <c r="I16" i="109"/>
  <c r="J16" i="109" s="1"/>
  <c r="I25" i="109"/>
  <c r="J25" i="109" s="1"/>
  <c r="I13" i="109"/>
  <c r="J13" i="109" s="1"/>
  <c r="I12" i="109"/>
  <c r="J12" i="109" s="1"/>
  <c r="I11" i="109"/>
  <c r="J11" i="109" s="1"/>
  <c r="I9" i="109"/>
  <c r="J9" i="109" s="1"/>
  <c r="I20" i="157"/>
  <c r="J20" i="157" s="1"/>
  <c r="I16" i="157"/>
  <c r="J16" i="157" s="1"/>
  <c r="I12" i="157"/>
  <c r="J12" i="157" s="1"/>
  <c r="I8" i="157"/>
  <c r="J8" i="157" s="1"/>
  <c r="C1" i="157"/>
  <c r="F1" i="157" s="1"/>
  <c r="I291" i="15"/>
  <c r="J291" i="15" s="1"/>
  <c r="I81" i="147"/>
  <c r="J81" i="147" s="1"/>
  <c r="J264" i="15"/>
  <c r="J265" i="15"/>
  <c r="I11" i="126"/>
  <c r="J11" i="126" s="1"/>
  <c r="I12" i="126"/>
  <c r="J12" i="126" s="1"/>
  <c r="I13" i="126"/>
  <c r="J13" i="126" s="1"/>
  <c r="I15" i="126"/>
  <c r="J15" i="126" s="1"/>
  <c r="I20" i="126"/>
  <c r="J20" i="126" s="1"/>
  <c r="I21" i="126"/>
  <c r="J21" i="126" s="1"/>
  <c r="I87" i="146"/>
  <c r="J265" i="148"/>
  <c r="F4" i="94"/>
  <c r="I11" i="94" s="1"/>
  <c r="J11" i="94" s="1"/>
  <c r="F4" i="144"/>
  <c r="F4" i="143"/>
  <c r="F4" i="131"/>
  <c r="I19" i="131" s="1"/>
  <c r="F4" i="124"/>
  <c r="I16" i="124" s="1"/>
  <c r="J16" i="124" s="1"/>
  <c r="F4" i="120"/>
  <c r="I20" i="120" s="1"/>
  <c r="J20" i="120" s="1"/>
  <c r="F4" i="119"/>
  <c r="I19" i="119" s="1"/>
  <c r="F4" i="118"/>
  <c r="I14" i="118" s="1"/>
  <c r="F4" i="117"/>
  <c r="I19" i="117" s="1"/>
  <c r="J19" i="117" s="1"/>
  <c r="F4" i="116"/>
  <c r="I17" i="116" s="1"/>
  <c r="J17" i="116" s="1"/>
  <c r="F4" i="115"/>
  <c r="I18" i="115" s="1"/>
  <c r="F4" i="112"/>
  <c r="F4" i="111"/>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304" i="147"/>
  <c r="J304" i="147" s="1"/>
  <c r="I303" i="147"/>
  <c r="J303" i="147" s="1"/>
  <c r="I302" i="147"/>
  <c r="J302" i="147" s="1"/>
  <c r="I301" i="147"/>
  <c r="J301" i="147" s="1"/>
  <c r="I300" i="147"/>
  <c r="J300" i="147" s="1"/>
  <c r="I299" i="147"/>
  <c r="J299" i="147" s="1"/>
  <c r="I298" i="147"/>
  <c r="J298" i="147" s="1"/>
  <c r="I297" i="147"/>
  <c r="J297" i="147" s="1"/>
  <c r="I296" i="147"/>
  <c r="J296" i="147" s="1"/>
  <c r="I295" i="147"/>
  <c r="J295" i="147" s="1"/>
  <c r="I270" i="147"/>
  <c r="J270"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304" i="146"/>
  <c r="J304" i="146" s="1"/>
  <c r="I300" i="146"/>
  <c r="J300"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208" i="147"/>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16" i="145"/>
  <c r="J16" i="145"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7" i="144"/>
  <c r="J37" i="144" s="1"/>
  <c r="I36" i="144"/>
  <c r="J36" i="144" s="1"/>
  <c r="I35" i="144"/>
  <c r="J35" i="144" s="1"/>
  <c r="I33" i="144"/>
  <c r="J33" i="144" s="1"/>
  <c r="I32" i="144"/>
  <c r="J32" i="144" s="1"/>
  <c r="I27" i="144"/>
  <c r="J27" i="144" s="1"/>
  <c r="I25" i="144"/>
  <c r="J25" i="144" s="1"/>
  <c r="I16" i="144"/>
  <c r="J16" i="144" s="1"/>
  <c r="I15" i="144"/>
  <c r="J15" i="144" s="1"/>
  <c r="I14" i="144"/>
  <c r="J14" i="144" s="1"/>
  <c r="I13" i="144"/>
  <c r="J13" i="144" s="1"/>
  <c r="I12" i="144"/>
  <c r="J12"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7" i="143"/>
  <c r="J37" i="143" s="1"/>
  <c r="I36" i="143"/>
  <c r="J36" i="143" s="1"/>
  <c r="I35" i="143"/>
  <c r="J35" i="143" s="1"/>
  <c r="I34" i="143"/>
  <c r="J34" i="143" s="1"/>
  <c r="I30" i="143"/>
  <c r="J30" i="143" s="1"/>
  <c r="I27" i="143"/>
  <c r="J27" i="143" s="1"/>
  <c r="I25" i="143"/>
  <c r="J25" i="143" s="1"/>
  <c r="I16" i="143"/>
  <c r="J16" i="143" s="1"/>
  <c r="I15" i="143"/>
  <c r="J15" i="143" s="1"/>
  <c r="I14" i="143"/>
  <c r="J14" i="143" s="1"/>
  <c r="I13" i="143"/>
  <c r="J13" i="143" s="1"/>
  <c r="I11" i="143"/>
  <c r="J11" i="143" s="1"/>
  <c r="I10" i="143"/>
  <c r="J10" i="143" s="1"/>
  <c r="C1" i="143"/>
  <c r="F2" i="143" s="1"/>
  <c r="I12" i="142"/>
  <c r="J12" i="142" s="1"/>
  <c r="I11" i="142"/>
  <c r="J11" i="142" s="1"/>
  <c r="I10" i="142"/>
  <c r="J10" i="142" s="1"/>
  <c r="C1" i="142"/>
  <c r="F1" i="142" s="1"/>
  <c r="I10" i="141"/>
  <c r="J10" i="141" s="1"/>
  <c r="I9" i="141"/>
  <c r="J9" i="141" s="1"/>
  <c r="C1" i="141"/>
  <c r="F1" i="141" s="1"/>
  <c r="I17" i="140"/>
  <c r="J17" i="140" s="1"/>
  <c r="I16" i="140"/>
  <c r="J16" i="140" s="1"/>
  <c r="I15" i="140"/>
  <c r="J15" i="140" s="1"/>
  <c r="I13" i="140"/>
  <c r="J13" i="140" s="1"/>
  <c r="I9" i="140"/>
  <c r="J9"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6" i="127"/>
  <c r="J46" i="127" s="1"/>
  <c r="I43" i="127"/>
  <c r="J43" i="127" s="1"/>
  <c r="I41" i="127"/>
  <c r="J41" i="127" s="1"/>
  <c r="I40" i="127"/>
  <c r="J40" i="127" s="1"/>
  <c r="I39" i="127"/>
  <c r="J39" i="127" s="1"/>
  <c r="I38" i="127"/>
  <c r="J38" i="127" s="1"/>
  <c r="I37" i="127"/>
  <c r="J37" i="127" s="1"/>
  <c r="I36" i="127"/>
  <c r="J36" i="127" s="1"/>
  <c r="I34" i="127"/>
  <c r="J34" i="127" s="1"/>
  <c r="I31" i="127"/>
  <c r="J31" i="127" s="1"/>
  <c r="I30" i="127"/>
  <c r="J30" i="127" s="1"/>
  <c r="I29" i="127"/>
  <c r="J29" i="127" s="1"/>
  <c r="I21" i="127"/>
  <c r="J21" i="127" s="1"/>
  <c r="I15" i="127"/>
  <c r="J15" i="127" s="1"/>
  <c r="I10" i="127"/>
  <c r="J10" i="127" s="1"/>
  <c r="I8" i="127"/>
  <c r="J8" i="127" s="1"/>
  <c r="C1" i="127"/>
  <c r="C2" i="127" s="1"/>
  <c r="C1" i="126"/>
  <c r="C2" i="126" s="1"/>
  <c r="I38" i="125"/>
  <c r="J38" i="125" s="1"/>
  <c r="I37" i="125"/>
  <c r="J37" i="125" s="1"/>
  <c r="I34" i="125"/>
  <c r="J34" i="125" s="1"/>
  <c r="I32" i="125"/>
  <c r="J32" i="125" s="1"/>
  <c r="I31" i="125"/>
  <c r="J31" i="125" s="1"/>
  <c r="I30" i="125"/>
  <c r="J30" i="125" s="1"/>
  <c r="C1" i="125"/>
  <c r="C2" i="125" s="1"/>
  <c r="I18" i="124"/>
  <c r="J18" i="124" s="1"/>
  <c r="I15" i="124"/>
  <c r="J15" i="124" s="1"/>
  <c r="I14" i="124"/>
  <c r="J14" i="124" s="1"/>
  <c r="I13" i="124"/>
  <c r="J13" i="124" s="1"/>
  <c r="I10" i="124"/>
  <c r="I9" i="124"/>
  <c r="J9" i="124" s="1"/>
  <c r="C1" i="124"/>
  <c r="F1" i="124" s="1"/>
  <c r="I34" i="123"/>
  <c r="J34" i="123" s="1"/>
  <c r="I33" i="123"/>
  <c r="J33" i="123" s="1"/>
  <c r="I24" i="123"/>
  <c r="J24" i="123" s="1"/>
  <c r="I21" i="123"/>
  <c r="J21" i="123" s="1"/>
  <c r="I20" i="123"/>
  <c r="J20" i="123" s="1"/>
  <c r="I18" i="123"/>
  <c r="J18" i="123" s="1"/>
  <c r="I17" i="123"/>
  <c r="J17"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I30" i="117"/>
  <c r="J30" i="117" s="1"/>
  <c r="C1" i="117"/>
  <c r="F1" i="117" s="1"/>
  <c r="I37" i="116"/>
  <c r="J37" i="116" s="1"/>
  <c r="I35" i="116"/>
  <c r="J35" i="116" s="1"/>
  <c r="I31" i="116"/>
  <c r="J31" i="116" s="1"/>
  <c r="C1" i="116"/>
  <c r="C2" i="116" s="1"/>
  <c r="I34" i="115"/>
  <c r="J34" i="115" s="1"/>
  <c r="I31" i="115"/>
  <c r="J31" i="115" s="1"/>
  <c r="I30" i="115"/>
  <c r="J30" i="115" s="1"/>
  <c r="C1" i="115"/>
  <c r="F2" i="115" s="1"/>
  <c r="I43" i="114"/>
  <c r="J43" i="114" s="1"/>
  <c r="I39" i="114"/>
  <c r="J39" i="114" s="1"/>
  <c r="I38" i="114"/>
  <c r="J38" i="114" s="1"/>
  <c r="I35" i="114"/>
  <c r="J35" i="114" s="1"/>
  <c r="I34" i="114"/>
  <c r="J34" i="114" s="1"/>
  <c r="I19" i="114"/>
  <c r="J19" i="114" s="1"/>
  <c r="I18" i="114"/>
  <c r="J18" i="114" s="1"/>
  <c r="I17" i="114"/>
  <c r="J17" i="114" s="1"/>
  <c r="I16" i="114"/>
  <c r="J16" i="114" s="1"/>
  <c r="I15" i="114"/>
  <c r="J15" i="114" s="1"/>
  <c r="I14" i="114"/>
  <c r="J14" i="114" s="1"/>
  <c r="I13" i="114"/>
  <c r="J13" i="114" s="1"/>
  <c r="I12" i="114"/>
  <c r="J12" i="114" s="1"/>
  <c r="I11" i="114"/>
  <c r="J11" i="114" s="1"/>
  <c r="I10" i="114"/>
  <c r="J10" i="114" s="1"/>
  <c r="I9" i="114"/>
  <c r="J9" i="114" s="1"/>
  <c r="I8" i="114"/>
  <c r="J8" i="114" s="1"/>
  <c r="C1" i="114"/>
  <c r="C2" i="114" s="1"/>
  <c r="I41" i="113"/>
  <c r="J41" i="113" s="1"/>
  <c r="I40" i="113"/>
  <c r="J40" i="113" s="1"/>
  <c r="I39" i="113"/>
  <c r="J39" i="113" s="1"/>
  <c r="I36" i="113"/>
  <c r="J36" i="113" s="1"/>
  <c r="I34" i="113"/>
  <c r="J34" i="113" s="1"/>
  <c r="I33" i="113"/>
  <c r="J33" i="113" s="1"/>
  <c r="I32" i="113"/>
  <c r="J32" i="113" s="1"/>
  <c r="I22" i="113"/>
  <c r="J22" i="113" s="1"/>
  <c r="I21" i="113"/>
  <c r="J21" i="113" s="1"/>
  <c r="I20" i="113"/>
  <c r="J20" i="113" s="1"/>
  <c r="I19" i="113"/>
  <c r="J19" i="113" s="1"/>
  <c r="I18" i="113"/>
  <c r="J18" i="113" s="1"/>
  <c r="I17" i="113"/>
  <c r="J17" i="113" s="1"/>
  <c r="I16" i="113"/>
  <c r="J16" i="113" s="1"/>
  <c r="I15" i="113"/>
  <c r="J15" i="113" s="1"/>
  <c r="I14" i="113"/>
  <c r="J14" i="113" s="1"/>
  <c r="I13" i="113"/>
  <c r="J13" i="113" s="1"/>
  <c r="I12" i="113"/>
  <c r="J12" i="113" s="1"/>
  <c r="I11" i="113"/>
  <c r="J11" i="113" s="1"/>
  <c r="I10" i="113"/>
  <c r="J10" i="113" s="1"/>
  <c r="I9" i="113"/>
  <c r="J9" i="113" s="1"/>
  <c r="I8" i="113"/>
  <c r="J8" i="113" s="1"/>
  <c r="C1" i="113"/>
  <c r="F1" i="113" s="1"/>
  <c r="I41" i="112"/>
  <c r="J41" i="112" s="1"/>
  <c r="I40" i="112"/>
  <c r="J40" i="112" s="1"/>
  <c r="I35" i="112"/>
  <c r="J35" i="112" s="1"/>
  <c r="I34" i="112"/>
  <c r="J34" i="112" s="1"/>
  <c r="I22" i="112"/>
  <c r="J22" i="112" s="1"/>
  <c r="I20" i="112"/>
  <c r="J20" i="112" s="1"/>
  <c r="I19" i="112"/>
  <c r="J19" i="112" s="1"/>
  <c r="I18" i="112"/>
  <c r="J18" i="112" s="1"/>
  <c r="I17" i="112"/>
  <c r="J17" i="112" s="1"/>
  <c r="I16" i="112"/>
  <c r="J16" i="112" s="1"/>
  <c r="I15" i="112"/>
  <c r="J15" i="112" s="1"/>
  <c r="I14" i="112"/>
  <c r="J14" i="112" s="1"/>
  <c r="I13" i="112"/>
  <c r="J13" i="112" s="1"/>
  <c r="I12" i="112"/>
  <c r="J12" i="112" s="1"/>
  <c r="I11" i="112"/>
  <c r="J11" i="112" s="1"/>
  <c r="I10" i="112"/>
  <c r="J10" i="112" s="1"/>
  <c r="I9" i="112"/>
  <c r="J9" i="112" s="1"/>
  <c r="I8" i="112"/>
  <c r="J8" i="112" s="1"/>
  <c r="C1" i="112"/>
  <c r="F1" i="112" s="1"/>
  <c r="I43" i="111"/>
  <c r="J43" i="111" s="1"/>
  <c r="I42" i="111"/>
  <c r="J42" i="111" s="1"/>
  <c r="I39" i="111"/>
  <c r="J39" i="111" s="1"/>
  <c r="I38" i="111"/>
  <c r="J38" i="111" s="1"/>
  <c r="I35" i="111"/>
  <c r="J35" i="111" s="1"/>
  <c r="I34" i="111"/>
  <c r="J34" i="111" s="1"/>
  <c r="I20" i="111"/>
  <c r="J20" i="111" s="1"/>
  <c r="I19" i="111"/>
  <c r="J19" i="111" s="1"/>
  <c r="I18" i="111"/>
  <c r="J18" i="111" s="1"/>
  <c r="I17" i="111"/>
  <c r="J17" i="111" s="1"/>
  <c r="I16" i="111"/>
  <c r="J16" i="111" s="1"/>
  <c r="I15" i="111"/>
  <c r="J15" i="111" s="1"/>
  <c r="I14" i="111"/>
  <c r="J14" i="111" s="1"/>
  <c r="I12" i="111"/>
  <c r="J12" i="111" s="1"/>
  <c r="I11" i="111"/>
  <c r="J11" i="111" s="1"/>
  <c r="I10" i="111"/>
  <c r="J10" i="111" s="1"/>
  <c r="I9" i="111"/>
  <c r="J9" i="111" s="1"/>
  <c r="I8" i="111"/>
  <c r="J8" i="111" s="1"/>
  <c r="C1" i="111"/>
  <c r="F2" i="111" s="1"/>
  <c r="I34" i="110"/>
  <c r="J34" i="110" s="1"/>
  <c r="I32" i="110"/>
  <c r="J32" i="110" s="1"/>
  <c r="I31" i="110"/>
  <c r="J31" i="110" s="1"/>
  <c r="I30" i="110"/>
  <c r="J30" i="110" s="1"/>
  <c r="C1" i="110"/>
  <c r="F2" i="110" s="1"/>
  <c r="I34" i="109"/>
  <c r="J34" i="109" s="1"/>
  <c r="I32" i="109"/>
  <c r="J32" i="109" s="1"/>
  <c r="I31" i="109"/>
  <c r="J31" i="109" s="1"/>
  <c r="I30" i="109"/>
  <c r="J30" i="109" s="1"/>
  <c r="I8" i="109"/>
  <c r="J8"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9" i="102"/>
  <c r="J29"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I13" i="94"/>
  <c r="J13"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0" i="104"/>
  <c r="J30"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209" i="147"/>
  <c r="J209"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04" i="147"/>
  <c r="J204"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03" i="147"/>
  <c r="J203" i="147" s="1"/>
  <c r="I212" i="147"/>
  <c r="J212" i="147" s="1"/>
  <c r="I221" i="147"/>
  <c r="I245" i="147"/>
  <c r="J245" i="147" s="1"/>
  <c r="I199" i="147"/>
  <c r="J199" i="147" s="1"/>
  <c r="I44" i="147"/>
  <c r="I152" i="147"/>
  <c r="J152" i="147" s="1"/>
  <c r="I231" i="147"/>
  <c r="J231" i="147" s="1"/>
  <c r="I49" i="147"/>
  <c r="J49" i="147" s="1"/>
  <c r="I201" i="147"/>
  <c r="I133" i="147"/>
  <c r="J133" i="147" s="1"/>
  <c r="I207" i="147"/>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I254" i="148"/>
  <c r="J254" i="148" s="1"/>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I78" i="98" l="1"/>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J93" i="96" s="1"/>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4" i="120"/>
  <c r="J14" i="120" s="1"/>
  <c r="I13" i="102"/>
  <c r="J13" i="102" s="1"/>
  <c r="I9" i="96"/>
  <c r="J9" i="96" s="1"/>
  <c r="I15" i="92"/>
  <c r="J15" i="92" s="1"/>
  <c r="I45" i="95"/>
  <c r="J45" i="95" s="1"/>
  <c r="H36" i="146"/>
  <c r="H13" i="119"/>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9" i="120"/>
  <c r="J9" i="120" s="1"/>
  <c r="I17" i="120"/>
  <c r="J17" i="120" s="1"/>
  <c r="I10" i="120"/>
  <c r="J10" i="120" s="1"/>
  <c r="I18" i="120"/>
  <c r="J18" i="120" s="1"/>
  <c r="I13" i="120"/>
  <c r="J13" i="120"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H9" i="124"/>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20"/>
  <c r="J11" i="120" s="1"/>
  <c r="I15" i="120"/>
  <c r="J15" i="120" s="1"/>
  <c r="I19" i="120"/>
  <c r="J19" i="120" s="1"/>
  <c r="I8" i="120"/>
  <c r="J8" i="120" s="1"/>
  <c r="I12" i="120"/>
  <c r="J12" i="120" s="1"/>
  <c r="I16" i="120"/>
  <c r="J16" i="120" s="1"/>
  <c r="I11" i="119"/>
  <c r="H11" i="119" s="1"/>
  <c r="I17" i="119"/>
  <c r="J17" i="119" s="1"/>
  <c r="I10" i="119"/>
  <c r="I9" i="119"/>
  <c r="I15" i="119"/>
  <c r="H15" i="119" s="1"/>
  <c r="H16" i="119"/>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209" i="147"/>
  <c r="H70" i="147"/>
  <c r="H51" i="147"/>
  <c r="H73" i="146"/>
  <c r="H153" i="146"/>
  <c r="H49" i="146"/>
  <c r="H189" i="146"/>
  <c r="H88" i="146"/>
  <c r="H120" i="146"/>
  <c r="H64" i="146"/>
  <c r="I40" i="15"/>
  <c r="J40" i="15" s="1"/>
  <c r="I99" i="15"/>
  <c r="J99" i="15" s="1"/>
  <c r="I209" i="15"/>
  <c r="J209" i="15" s="1"/>
  <c r="I89" i="15"/>
  <c r="J89" i="15" s="1"/>
  <c r="I117" i="15"/>
  <c r="J117" i="15" s="1"/>
  <c r="I21" i="80"/>
  <c r="J21" i="80" s="1"/>
  <c r="H31" i="95"/>
  <c r="H14" i="105"/>
  <c r="H15" i="105"/>
  <c r="H93" i="95"/>
  <c r="H77" i="95"/>
  <c r="H50" i="97"/>
  <c r="H46" i="147"/>
  <c r="H41" i="148"/>
  <c r="H18" i="100"/>
  <c r="H135" i="148"/>
  <c r="H262" i="148"/>
  <c r="H263" i="148"/>
  <c r="H220" i="146"/>
  <c r="H244" i="146"/>
  <c r="H63" i="146"/>
  <c r="H70" i="146"/>
  <c r="H72" i="146"/>
  <c r="H237" i="146"/>
  <c r="H37" i="146"/>
  <c r="H251" i="146"/>
  <c r="H265" i="146"/>
  <c r="H58" i="146"/>
  <c r="H26" i="95"/>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20" i="120"/>
  <c r="H95" i="148"/>
  <c r="H163" i="148"/>
  <c r="H236" i="148"/>
  <c r="H137" i="148"/>
  <c r="H187" i="148"/>
  <c r="H219" i="148"/>
  <c r="H206" i="148"/>
  <c r="H44" i="148"/>
  <c r="H170" i="147"/>
  <c r="H151" i="147"/>
  <c r="H201" i="147"/>
  <c r="H44" i="147"/>
  <c r="H157" i="147"/>
  <c r="H162" i="147"/>
  <c r="H88" i="147"/>
  <c r="H64" i="147"/>
  <c r="H255" i="147"/>
  <c r="H210" i="148"/>
  <c r="H71" i="96"/>
  <c r="H10" i="124"/>
  <c r="H77" i="147"/>
  <c r="H208"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H17" i="116"/>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H204"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H203" i="147"/>
  <c r="J88" i="147"/>
  <c r="J93" i="147"/>
  <c r="J237" i="147"/>
  <c r="J57" i="147"/>
  <c r="J108" i="147"/>
  <c r="J238" i="147"/>
  <c r="H141" i="147"/>
  <c r="J141" i="147"/>
  <c r="I184" i="147"/>
  <c r="I205" i="147"/>
  <c r="H205" i="147" s="1"/>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207" i="147"/>
  <c r="J207"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208"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14" i="103" l="1"/>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H39" i="98"/>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H9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4" i="120"/>
  <c r="H12" i="119"/>
  <c r="J15" i="119"/>
  <c r="H13" i="102"/>
  <c r="H9" i="102"/>
  <c r="H27" i="100"/>
  <c r="H8" i="100"/>
  <c r="H12" i="100"/>
  <c r="H116" i="96"/>
  <c r="H15" i="92"/>
  <c r="H16" i="106"/>
  <c r="H13" i="106"/>
  <c r="H18" i="105"/>
  <c r="H12" i="105"/>
  <c r="H13" i="108"/>
  <c r="H29" i="108"/>
  <c r="H14" i="108"/>
  <c r="H18" i="103"/>
  <c r="H17" i="118"/>
  <c r="H19" i="115"/>
  <c r="H17" i="120"/>
  <c r="J12" i="102"/>
  <c r="H32" i="102"/>
  <c r="H19" i="102"/>
  <c r="H89" i="96"/>
  <c r="H90" i="96"/>
  <c r="H52" i="96"/>
  <c r="H103" i="96"/>
  <c r="H51" i="96"/>
  <c r="H87" i="96"/>
  <c r="H9" i="96"/>
  <c r="H20" i="93"/>
  <c r="H17" i="92"/>
  <c r="H30" i="92"/>
  <c r="H20" i="92"/>
  <c r="H11" i="92"/>
  <c r="H17" i="145"/>
  <c r="H26" i="149"/>
  <c r="H20" i="149"/>
  <c r="H10" i="108"/>
  <c r="H16" i="103"/>
  <c r="H16" i="117"/>
  <c r="H10" i="120"/>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3" i="120"/>
  <c r="H9" i="120"/>
  <c r="H11" i="102"/>
  <c r="H17" i="102"/>
  <c r="H8" i="99"/>
  <c r="H46" i="95"/>
  <c r="H99" i="95"/>
  <c r="H67" i="95"/>
  <c r="H115" i="95"/>
  <c r="H101" i="95"/>
  <c r="H78" i="95"/>
  <c r="H12" i="95"/>
  <c r="H89" i="95"/>
  <c r="H30" i="93"/>
  <c r="H38" i="92"/>
  <c r="H254" i="15"/>
  <c r="H9" i="116"/>
  <c r="H19" i="104"/>
  <c r="H14" i="116"/>
  <c r="H16" i="120"/>
  <c r="H18" i="120"/>
  <c r="H15" i="120"/>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2" i="120"/>
  <c r="H11" i="120"/>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H8" i="120"/>
  <c r="H19" i="120"/>
  <c r="J9" i="119"/>
  <c r="H9" i="119"/>
  <c r="H18" i="119"/>
  <c r="H10" i="119"/>
  <c r="J10" i="119"/>
  <c r="H10" i="100"/>
  <c r="H17" i="100"/>
  <c r="H11" i="99"/>
  <c r="H90" i="98"/>
  <c r="H4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05"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H3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<sst xmlns="http://schemas.openxmlformats.org/spreadsheetml/2006/main" count="17494" uniqueCount="5430">
  <si>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</si>
  <si>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</si>
  <si>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</si>
  <si>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</si>
  <si>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</si>
  <si>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</si>
  <si>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</si>
  <si>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</si>
  <si>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</si>
  <si>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</si>
  <si>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</si>
  <si>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</si>
  <si>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</si>
  <si>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</si>
  <si>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</si>
  <si>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</si>
  <si>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</si>
  <si>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</si>
  <si>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</si>
  <si>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</si>
  <si>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</si>
  <si>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</si>
  <si>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</si>
  <si>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</si>
  <si>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</si>
  <si>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</si>
  <si>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</si>
  <si>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</si>
  <si>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</si>
  <si>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</si>
  <si>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</si>
  <si>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</si>
  <si>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</si>
  <si>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</si>
  <si>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</si>
  <si>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</si>
  <si>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</si>
  <si>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</si>
  <si>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</si>
  <si>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</si>
  <si>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</si>
  <si>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</si>
  <si>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</si>
  <si>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</si>
  <si>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</si>
  <si>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</si>
  <si>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</si>
  <si>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</si>
  <si>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</si>
  <si>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</si>
  <si>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</si>
  <si>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</si>
  <si>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</si>
  <si>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</si>
  <si>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</si>
  <si>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</si>
  <si>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</si>
  <si>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</si>
  <si>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</si>
  <si>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</si>
  <si>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</si>
  <si>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</si>
  <si>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</si>
  <si>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</si>
  <si>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</si>
  <si>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</si>
  <si>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</si>
  <si>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</si>
  <si>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</si>
  <si>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</si>
  <si>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</si>
  <si>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</si>
  <si>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</si>
  <si>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</si>
  <si>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</si>
  <si>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</si>
  <si>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</si>
  <si>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</si>
  <si>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</si>
  <si>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</si>
  <si>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</si>
  <si>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</si>
  <si>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</si>
  <si>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</si>
  <si>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</si>
  <si>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</si>
  <si>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</si>
  <si>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</si>
  <si>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</si>
  <si>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</si>
  <si>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</si>
  <si>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</si>
  <si>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</si>
  <si>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</si>
  <si>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</si>
  <si>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</si>
  <si>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</si>
  <si>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</si>
  <si>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</si>
  <si>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</si>
  <si>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</si>
  <si>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</si>
  <si>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</si>
  <si>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</si>
  <si>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</si>
  <si>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</si>
  <si>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</si>
  <si>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</si>
  <si>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</si>
  <si>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</si>
  <si>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</si>
  <si>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</si>
  <si>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</si>
  <si>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</si>
  <si>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</si>
  <si>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</si>
  <si>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</si>
  <si>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</si>
  <si>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</si>
  <si>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</si>
  <si>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</si>
  <si>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</si>
  <si>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</si>
  <si>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</si>
  <si>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</si>
  <si>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</si>
  <si>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</si>
  <si>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</si>
  <si>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</si>
  <si>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</si>
  <si>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</si>
  <si>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</si>
  <si>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</si>
  <si>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</si>
  <si>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</si>
  <si>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</si>
  <si>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</si>
  <si>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</si>
  <si>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</si>
  <si>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</si>
  <si>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</si>
  <si>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</si>
  <si>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</si>
  <si>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</si>
  <si>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</si>
  <si>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</si>
  <si>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</si>
  <si>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</si>
  <si>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</si>
  <si>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</si>
  <si>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</si>
  <si>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</si>
  <si>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</si>
  <si>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</si>
  <si>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</si>
  <si>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</si>
  <si>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</si>
  <si>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</si>
  <si>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</si>
  <si>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</si>
  <si>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</si>
  <si>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</si>
  <si>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</si>
  <si>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</si>
  <si>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</si>
  <si>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</si>
  <si>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</si>
  <si>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</si>
  <si>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</si>
  <si>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</si>
  <si>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</si>
  <si>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</si>
  <si>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</si>
  <si>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</si>
  <si>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</si>
  <si>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</si>
  <si>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</si>
  <si>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</si>
  <si>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</si>
  <si>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</si>
  <si>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</si>
  <si>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</si>
  <si>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</si>
  <si>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</si>
  <si>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</si>
  <si>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</si>
  <si>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</si>
  <si>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</si>
  <si>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</si>
  <si>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</si>
  <si>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</si>
  <si>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</si>
  <si>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</si>
  <si>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</si>
  <si>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</si>
  <si>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</si>
  <si>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</si>
  <si>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</si>
  <si>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</si>
  <si>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</si>
  <si>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</si>
  <si>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</si>
  <si>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</si>
  <si>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</si>
  <si>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</si>
  <si>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</si>
  <si>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</si>
  <si>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</si>
  <si>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</si>
  <si>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</si>
  <si>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</si>
  <si>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</si>
  <si>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</si>
  <si>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</si>
  <si>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</si>
  <si>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</si>
  <si>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</si>
  <si>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</si>
  <si>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</si>
  <si>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</si>
  <si>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</si>
  <si>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</si>
  <si>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</si>
  <si>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</si>
  <si>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</si>
  <si>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</si>
  <si>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</si>
  <si>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</si>
  <si>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</si>
  <si>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</si>
  <si>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</si>
  <si>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</si>
  <si>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</si>
  <si>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</si>
  <si>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</si>
  <si>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</si>
  <si>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</si>
  <si>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</si>
  <si>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</si>
  <si>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</si>
  <si>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</si>
  <si>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</si>
  <si>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</si>
  <si>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</si>
  <si>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</si>
  <si>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</si>
  <si>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</si>
  <si>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</si>
  <si>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</si>
  <si>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</si>
  <si>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</si>
  <si>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</si>
  <si>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</si>
  <si>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</si>
  <si>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</si>
  <si>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</si>
  <si>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</si>
  <si>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</si>
  <si>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</si>
  <si>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</si>
  <si>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</si>
  <si>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</si>
  <si>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</si>
  <si>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</si>
  <si>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</si>
  <si>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</si>
  <si>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</si>
  <si>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</si>
  <si>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</si>
  <si>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</si>
  <si>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</si>
  <si>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</si>
  <si>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</si>
  <si>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</si>
  <si>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</si>
  <si>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</si>
  <si>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</si>
  <si>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</si>
  <si>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</si>
  <si>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</si>
  <si>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</si>
  <si>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</si>
  <si>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</si>
  <si>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</si>
  <si>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</si>
  <si>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</si>
  <si>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</si>
  <si>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</si>
  <si>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</si>
  <si>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</si>
  <si>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</si>
  <si>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</si>
  <si>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</si>
  <si>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</si>
  <si>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</si>
  <si>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</si>
  <si>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</si>
  <si>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</si>
  <si>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</si>
  <si>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</si>
  <si>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</si>
  <si>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</si>
  <si>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</si>
  <si>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</si>
  <si>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</si>
  <si>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</si>
  <si>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</si>
  <si>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</si>
  <si>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</si>
  <si>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</si>
  <si>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</si>
  <si>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</si>
  <si>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</si>
  <si>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</si>
  <si>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</si>
  <si>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</si>
  <si>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</si>
  <si>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</si>
  <si>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</si>
  <si>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</si>
  <si>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</si>
  <si>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</si>
  <si>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</si>
  <si>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</si>
  <si>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</si>
  <si>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</si>
  <si>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</si>
  <si>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</si>
  <si>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</si>
  <si>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</si>
  <si>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</si>
  <si>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</si>
  <si>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</si>
  <si>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</si>
  <si>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</si>
  <si>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</si>
  <si>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</si>
  <si>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</si>
  <si>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</si>
  <si>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</si>
  <si>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</si>
  <si>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</si>
  <si>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</si>
  <si>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</si>
  <si>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</si>
  <si>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</si>
  <si>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</si>
  <si>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</si>
  <si>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</si>
  <si>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</si>
  <si>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</si>
  <si>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</si>
  <si>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</si>
  <si>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</si>
  <si>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</si>
  <si>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</si>
  <si>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</si>
  <si>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</si>
  <si>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</si>
  <si>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</si>
  <si>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</si>
  <si>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</si>
  <si>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</si>
  <si>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</si>
  <si>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</si>
  <si>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</si>
  <si>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</si>
  <si>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</si>
  <si>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</si>
  <si>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</si>
  <si>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</si>
  <si>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</si>
  <si>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</si>
  <si>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</si>
  <si>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</si>
  <si>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</si>
  <si>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</si>
  <si>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</si>
  <si>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</si>
  <si>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</si>
  <si>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</si>
  <si>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</si>
  <si>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</si>
  <si>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</si>
  <si>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</si>
  <si>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</si>
  <si>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</si>
  <si>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</si>
  <si>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</si>
  <si>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</si>
  <si>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</si>
  <si>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</si>
  <si>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</si>
  <si>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</si>
  <si>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</si>
  <si>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</si>
  <si>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</si>
  <si>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</si>
  <si>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</si>
  <si>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</si>
  <si>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</si>
  <si>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</si>
  <si>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</si>
  <si>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</si>
  <si>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</si>
  <si>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</si>
  <si>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</si>
  <si>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</si>
  <si>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</si>
  <si>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</si>
  <si>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</si>
  <si>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</si>
  <si>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</si>
  <si>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</si>
  <si>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</si>
  <si>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</si>
  <si>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</si>
  <si>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</si>
  <si>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</si>
  <si>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</si>
  <si>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</si>
  <si>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</si>
  <si>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</si>
  <si>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</si>
  <si>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</si>
  <si>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</si>
  <si>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</si>
  <si>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</si>
  <si>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</si>
  <si>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</si>
  <si>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</si>
  <si>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</si>
  <si>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</si>
  <si>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</si>
  <si>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</si>
  <si>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</si>
  <si>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</si>
  <si>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</si>
  <si>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</si>
  <si>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</si>
  <si>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</si>
  <si>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</si>
  <si>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</si>
  <si>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</si>
  <si>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</si>
  <si>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</si>
  <si>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</si>
  <si>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</si>
  <si>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</si>
  <si>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</si>
  <si>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</si>
  <si>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</si>
  <si>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</si>
  <si>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</si>
  <si>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</si>
  <si>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</si>
  <si>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</si>
  <si>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</si>
  <si>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</si>
  <si>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</si>
  <si>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</si>
  <si>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</si>
  <si>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</si>
  <si>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</si>
  <si>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</si>
  <si>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</si>
  <si>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</si>
  <si>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</si>
  <si>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</si>
  <si>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</si>
  <si>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</si>
  <si>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</si>
  <si>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</si>
  <si>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</si>
  <si>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</si>
  <si>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</si>
  <si>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</si>
  <si>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</si>
  <si>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</si>
  <si>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</si>
  <si>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</si>
  <si>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</si>
  <si>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</si>
  <si>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</si>
  <si>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</si>
  <si>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</si>
  <si>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</si>
  <si>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</si>
  <si>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</si>
  <si>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</si>
  <si>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</si>
  <si>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</si>
  <si>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</si>
  <si>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</si>
  <si>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</si>
  <si>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</si>
  <si>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</si>
  <si>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</si>
  <si>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</si>
  <si>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</si>
  <si>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</si>
  <si>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</si>
  <si>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</si>
  <si>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</si>
  <si>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</si>
  <si>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</si>
  <si>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</si>
  <si>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</si>
  <si>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</si>
  <si>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</si>
  <si>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</si>
  <si>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</si>
  <si>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</si>
  <si>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</si>
  <si>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</si>
  <si>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</si>
  <si>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</si>
  <si>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</si>
  <si>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</si>
  <si>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</si>
  <si>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</si>
  <si>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</si>
  <si>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</si>
  <si>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</si>
  <si>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</si>
  <si>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</si>
  <si>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</si>
  <si>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</si>
  <si>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</si>
  <si>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</si>
  <si>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</si>
  <si>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</si>
  <si>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</si>
  <si>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</si>
  <si>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</si>
  <si>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</si>
  <si>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</si>
  <si>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</si>
  <si>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</si>
  <si>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</si>
  <si>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</si>
  <si>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</si>
  <si>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</si>
  <si>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</si>
  <si>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</si>
  <si>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</si>
  <si>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</si>
  <si>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</si>
  <si>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</si>
  <si>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</si>
  <si>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</si>
  <si>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</si>
  <si>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</si>
  <si>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</si>
  <si>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</si>
  <si>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</si>
  <si>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</si>
  <si>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</si>
  <si>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</si>
  <si>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</si>
  <si>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</si>
  <si>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</si>
  <si>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</si>
  <si>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</si>
  <si>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</si>
  <si>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</si>
  <si>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</si>
  <si>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</si>
  <si>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</si>
  <si>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</si>
  <si>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</si>
  <si>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</si>
  <si>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</si>
  <si>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</si>
  <si>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</si>
  <si>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</si>
  <si>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</si>
  <si>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</si>
  <si>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</si>
  <si>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</si>
  <si>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</si>
  <si>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</si>
  <si>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</si>
  <si>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</si>
  <si>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</si>
  <si>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</si>
  <si>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</si>
  <si>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</si>
  <si>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</si>
  <si>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</si>
  <si>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</si>
  <si>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</si>
  <si>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</si>
  <si>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</si>
  <si>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</si>
  <si>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</si>
  <si>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</si>
  <si>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</si>
  <si>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</si>
  <si>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</si>
  <si>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</si>
  <si>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</si>
  <si>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</si>
  <si>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</si>
  <si>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</si>
  <si>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</si>
  <si>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</si>
  <si>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</si>
  <si>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</si>
  <si>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</si>
  <si>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</si>
  <si>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</si>
  <si>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</si>
  <si>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</si>
  <si>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</si>
  <si>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</si>
  <si>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</si>
  <si>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</si>
  <si>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</si>
  <si>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</si>
  <si>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</si>
  <si>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</si>
  <si>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</si>
  <si>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</si>
  <si>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</si>
  <si>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</si>
  <si>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</si>
  <si>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</si>
  <si>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</si>
  <si>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</si>
  <si>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</si>
  <si>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</si>
  <si>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</si>
  <si>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</si>
  <si>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</si>
  <si>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</si>
  <si>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</si>
  <si>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</si>
  <si>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</si>
  <si>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</si>
  <si>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</si>
  <si>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</si>
  <si>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</si>
  <si>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</si>
  <si>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</si>
  <si>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</si>
  <si>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</si>
  <si>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</si>
  <si>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</si>
  <si>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</si>
  <si>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</si>
  <si>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</si>
  <si>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</si>
  <si>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</si>
  <si>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</si>
  <si>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</si>
  <si>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</si>
  <si>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</si>
  <si>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</si>
  <si>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</si>
  <si>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</si>
  <si>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</si>
  <si>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</si>
  <si>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</si>
  <si>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</si>
  <si>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</si>
  <si>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</si>
  <si>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</si>
  <si>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</si>
  <si>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</si>
  <si>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</si>
  <si>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</si>
  <si>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</si>
  <si>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</si>
  <si>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</si>
  <si>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</si>
  <si>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</si>
  <si>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</si>
  <si>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</si>
  <si>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</si>
  <si>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</si>
  <si>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</si>
  <si>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</si>
  <si>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</si>
  <si>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</si>
  <si>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</si>
  <si>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</si>
  <si>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</si>
  <si>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</si>
  <si>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</si>
  <si>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</si>
  <si>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</si>
  <si>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</si>
  <si>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</si>
  <si>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</si>
  <si>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</si>
  <si>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</si>
  <si>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</si>
  <si>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</si>
  <si>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</si>
  <si>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</si>
  <si>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</si>
  <si>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</si>
  <si>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</si>
  <si>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</si>
  <si>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</si>
  <si>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</si>
  <si>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</si>
  <si>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</si>
  <si>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</si>
  <si>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</si>
  <si>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</si>
  <si>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</si>
  <si>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</si>
  <si>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</si>
  <si>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</si>
  <si>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</si>
  <si>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</si>
  <si>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</si>
  <si>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</si>
  <si>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</si>
  <si>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</si>
  <si>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</si>
  <si>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</si>
  <si>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</si>
  <si>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</si>
  <si>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</si>
  <si>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</si>
  <si>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</si>
  <si>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</si>
  <si>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</si>
  <si>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</si>
  <si>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</si>
  <si>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</si>
  <si>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</si>
  <si>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</si>
  <si>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</si>
  <si>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</si>
  <si>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</si>
  <si>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</si>
  <si>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</si>
  <si>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</si>
  <si>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</si>
  <si>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</si>
  <si>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</si>
  <si>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</si>
  <si>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</si>
  <si>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</si>
  <si>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</si>
  <si>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</si>
  <si>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</si>
  <si>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</si>
  <si>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</si>
  <si>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</si>
  <si>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</si>
  <si>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</si>
  <si>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</si>
  <si>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</si>
  <si>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</si>
  <si>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</si>
  <si>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</si>
  <si>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</si>
  <si>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</si>
  <si>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</si>
  <si>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</si>
  <si>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</si>
  <si>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</si>
  <si>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</si>
  <si>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</si>
  <si>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</si>
  <si>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</si>
  <si>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</si>
  <si>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</si>
  <si>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</si>
  <si>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</si>
  <si>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</si>
  <si>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</si>
  <si>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</si>
  <si>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</si>
  <si>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</si>
  <si>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</si>
  <si>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</si>
  <si>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</si>
  <si>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</si>
  <si>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</si>
  <si>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</si>
  <si>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</si>
  <si>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</si>
  <si>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</si>
  <si>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</si>
  <si>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</si>
  <si>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</si>
  <si>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</si>
  <si>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</si>
  <si>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</si>
  <si>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</si>
  <si>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</si>
  <si>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</si>
  <si>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</si>
  <si>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</si>
  <si>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</si>
  <si>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</si>
  <si>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</si>
  <si>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</si>
  <si>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</si>
  <si>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</si>
  <si>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</si>
  <si>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</si>
  <si>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</si>
  <si>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</si>
  <si>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</si>
  <si>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</si>
  <si>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</si>
  <si>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</si>
  <si>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</si>
  <si>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</si>
  <si>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</si>
  <si>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</si>
  <si>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</si>
  <si>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</si>
  <si>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</si>
  <si>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</si>
  <si>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</si>
  <si>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</si>
  <si>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</si>
  <si>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</si>
  <si>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</si>
  <si>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</si>
  <si>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</si>
  <si>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</si>
  <si>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</si>
  <si>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</si>
  <si>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</si>
  <si>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</si>
  <si>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</si>
  <si>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</si>
  <si>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</si>
  <si>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</si>
  <si>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</si>
  <si>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</si>
  <si>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</si>
  <si>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</si>
  <si>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</si>
  <si>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</si>
  <si>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</si>
  <si>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</si>
  <si>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</si>
  <si>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</si>
  <si>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</si>
  <si>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</si>
  <si>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</si>
  <si>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</si>
  <si>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</si>
  <si>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</si>
  <si>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</si>
  <si>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</si>
  <si>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</si>
  <si>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</si>
  <si>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</si>
  <si>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</si>
  <si>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</si>
  <si>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</si>
  <si>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</si>
  <si>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</si>
  <si>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</si>
  <si>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</si>
  <si>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</si>
  <si>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</si>
  <si>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</si>
  <si>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</si>
  <si>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</si>
  <si>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</si>
  <si>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</si>
  <si>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</si>
  <si>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</si>
  <si>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</si>
  <si>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</si>
  <si>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</si>
  <si>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</si>
  <si>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</si>
  <si>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</si>
  <si>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</si>
  <si>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</si>
  <si>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</si>
  <si>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</si>
  <si>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</si>
  <si>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</si>
  <si>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</si>
  <si>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</si>
  <si>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</si>
  <si>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</si>
  <si>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</si>
  <si>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</si>
  <si>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</si>
  <si>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</si>
  <si>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</si>
  <si>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</si>
  <si>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</si>
  <si>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</si>
  <si>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</si>
  <si>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</si>
  <si>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</si>
  <si>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</si>
  <si>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</si>
  <si>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</si>
  <si>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</si>
  <si>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</si>
  <si>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</si>
  <si>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</si>
  <si>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</si>
  <si>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</si>
  <si>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</si>
  <si>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</si>
  <si>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</si>
  <si>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</si>
  <si>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</si>
  <si>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</si>
  <si>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</si>
  <si>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</si>
  <si>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</si>
  <si>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</si>
  <si>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</si>
  <si>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</si>
  <si>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</si>
  <si>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</si>
  <si>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</si>
  <si>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</si>
  <si>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</si>
  <si>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</si>
  <si>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</si>
  <si>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</si>
  <si>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</si>
  <si>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</si>
  <si>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</si>
  <si>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</si>
  <si>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</si>
  <si>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</si>
  <si>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</si>
  <si>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</si>
  <si>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</si>
  <si>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</si>
  <si>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</si>
  <si>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</si>
  <si>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</si>
  <si>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</si>
  <si>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</si>
  <si>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</si>
  <si>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</si>
  <si>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</si>
  <si>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</si>
  <si>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</si>
  <si>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</si>
  <si>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</si>
  <si>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</si>
  <si>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</si>
  <si>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</si>
  <si>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</si>
  <si>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</si>
  <si>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</si>
  <si>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</si>
  <si>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</si>
  <si>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</si>
  <si>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</si>
  <si>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</si>
  <si>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</si>
  <si>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</si>
  <si>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</si>
  <si>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</si>
  <si>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</si>
  <si>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</si>
  <si>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</si>
  <si>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</si>
  <si>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</si>
  <si>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</si>
  <si>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</si>
  <si>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</si>
  <si>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</si>
  <si>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</si>
  <si>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</si>
  <si>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</si>
  <si>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</si>
  <si>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</si>
  <si>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</si>
  <si>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</si>
  <si>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</si>
  <si>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</si>
  <si>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</si>
  <si>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</si>
  <si>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</si>
  <si>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</si>
  <si>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</si>
  <si>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</si>
  <si>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</si>
  <si>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</si>
  <si>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</si>
  <si>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</si>
  <si>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</si>
  <si>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</si>
  <si>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</si>
  <si>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</si>
  <si>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</si>
  <si>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</si>
  <si>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</si>
  <si>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</si>
  <si>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</si>
  <si>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</si>
  <si>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</si>
  <si>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</si>
  <si>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</si>
  <si>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</si>
  <si>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</si>
  <si>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</si>
  <si>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</si>
  <si>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</si>
  <si>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</si>
  <si>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</si>
  <si>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</si>
  <si>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</si>
  <si>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</si>
  <si>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</si>
  <si>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</si>
  <si>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</si>
  <si>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</si>
  <si>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</si>
  <si>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</si>
  <si>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</si>
  <si>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</si>
  <si>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</si>
  <si>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</si>
  <si>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</si>
  <si>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</si>
  <si>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</si>
  <si>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</si>
  <si>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</si>
  <si>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</si>
  <si>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</si>
  <si>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</si>
  <si>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</si>
  <si>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</si>
  <si>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</si>
  <si>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</si>
  <si>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</si>
  <si>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</si>
  <si>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</si>
  <si>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</si>
  <si>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</si>
  <si>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</si>
  <si>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</si>
  <si>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</si>
  <si>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</si>
  <si>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</si>
  <si>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</si>
  <si>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</si>
  <si>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</si>
  <si>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</si>
  <si>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</si>
  <si>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</si>
  <si>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</si>
  <si>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</si>
  <si>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</si>
  <si>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</si>
  <si>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</si>
  <si>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</si>
  <si>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</si>
  <si>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</si>
  <si>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</si>
  <si>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</si>
  <si>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</si>
  <si>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</si>
  <si>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</si>
  <si>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</si>
  <si>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</si>
  <si>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</si>
  <si>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</si>
  <si>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</si>
  <si>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</si>
  <si>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</si>
  <si>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</si>
  <si>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</si>
  <si>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</si>
  <si>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</si>
  <si>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</si>
  <si>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</si>
  <si>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</si>
  <si>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</si>
  <si>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</si>
  <si>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</si>
  <si>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</si>
  <si>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</si>
  <si>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</si>
  <si>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</si>
  <si>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</si>
  <si>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</si>
  <si>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</si>
  <si>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</si>
  <si>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</si>
  <si>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</si>
  <si>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</si>
  <si>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</si>
  <si>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</si>
  <si>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</si>
  <si>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</si>
  <si>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</si>
  <si>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</si>
  <si>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</si>
  <si>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</si>
  <si>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</si>
  <si>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</si>
  <si>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</si>
  <si>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</si>
  <si>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</si>
  <si>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</si>
  <si>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</si>
  <si>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</si>
  <si>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</si>
  <si>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</si>
  <si>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</si>
  <si>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</si>
  <si>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</si>
  <si>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</si>
  <si>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</si>
  <si>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</si>
  <si>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</si>
  <si>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</si>
  <si>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</si>
  <si>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</si>
  <si>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</si>
  <si>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</si>
  <si>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</si>
  <si>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</si>
  <si>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</si>
  <si>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</si>
  <si>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</si>
  <si>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</si>
  <si>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</si>
  <si>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</si>
  <si>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</si>
  <si>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</si>
  <si>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</si>
  <si>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</si>
  <si>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</si>
  <si>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</si>
  <si>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</si>
  <si>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</si>
  <si>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</si>
  <si>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</si>
  <si>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</si>
  <si>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</si>
  <si>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</si>
  <si>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</si>
  <si>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</si>
  <si>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</si>
  <si>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</si>
  <si>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</si>
  <si>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</si>
  <si>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</si>
  <si>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</si>
  <si>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</si>
  <si>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</si>
  <si>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</si>
  <si>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</si>
  <si>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</si>
  <si>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</si>
  <si>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</si>
  <si>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</si>
  <si>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</si>
  <si>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</si>
  <si>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</si>
  <si>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</si>
  <si>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</si>
  <si>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</si>
  <si>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</si>
  <si>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</si>
  <si>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</si>
  <si>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</si>
  <si>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</si>
  <si>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</si>
  <si>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</si>
  <si>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</si>
  <si>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</si>
  <si>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</si>
  <si>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</si>
  <si>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</si>
  <si>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</si>
  <si>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</si>
  <si>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</si>
  <si>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</si>
  <si>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</si>
  <si>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</si>
  <si>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</si>
  <si>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</si>
  <si>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</si>
  <si>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</si>
  <si>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</si>
  <si>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</si>
  <si>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</si>
  <si>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</si>
  <si>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</si>
  <si>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</si>
  <si>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</si>
  <si>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</si>
  <si>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</si>
  <si>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</si>
  <si>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</si>
  <si>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</si>
  <si>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</si>
  <si>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</si>
  <si>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</si>
  <si>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</si>
  <si>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</si>
  <si>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</si>
  <si>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</si>
  <si>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</si>
  <si>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</si>
  <si>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</si>
  <si>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</si>
  <si>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</si>
  <si>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</si>
  <si>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</si>
  <si>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</si>
  <si>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</si>
  <si>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</si>
  <si>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</si>
  <si>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</si>
  <si>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</si>
  <si>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</si>
  <si>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</si>
  <si>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</si>
  <si>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</si>
  <si>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</si>
  <si>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</si>
  <si>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</si>
  <si>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</si>
  <si>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</si>
  <si>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</si>
  <si>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</si>
  <si>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</si>
  <si>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</si>
  <si>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</si>
  <si>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</si>
  <si>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</si>
  <si>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</si>
  <si>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</si>
  <si>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</si>
  <si>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</si>
  <si>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</si>
  <si>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</si>
  <si>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</si>
  <si>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</si>
  <si>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</si>
  <si>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</si>
  <si>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</si>
  <si>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</si>
  <si>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</si>
  <si>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</si>
  <si>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</si>
  <si>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</si>
  <si>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</si>
  <si>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</si>
  <si>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</si>
  <si>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</si>
  <si>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</si>
  <si>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</si>
  <si>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</si>
  <si>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</si>
  <si>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</si>
  <si>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</si>
  <si>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</si>
  <si>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</si>
  <si>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</si>
  <si>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</si>
  <si>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</si>
  <si>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</si>
  <si>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</si>
  <si>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</si>
  <si>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</si>
  <si>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</si>
  <si>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</si>
  <si>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</si>
  <si>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</si>
  <si>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</si>
  <si>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</si>
  <si>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</si>
  <si>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</si>
  <si>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</si>
  <si>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</si>
  <si>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</si>
  <si>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</si>
  <si>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</si>
  <si>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</si>
  <si>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</si>
  <si>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</si>
  <si>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</si>
  <si>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</si>
  <si>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</si>
  <si>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</si>
  <si>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</si>
  <si>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</si>
  <si>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</si>
  <si>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</si>
  <si>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</si>
  <si>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</si>
  <si>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</si>
  <si>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</si>
  <si>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</si>
  <si>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</si>
  <si>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</si>
  <si>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</si>
  <si>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</si>
  <si>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</si>
  <si>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</si>
  <si>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</si>
  <si>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</si>
  <si>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</si>
  <si>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</si>
  <si>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</si>
  <si>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</si>
  <si>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</si>
  <si>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</si>
  <si>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</si>
  <si>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</si>
  <si>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</si>
  <si>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</si>
  <si>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</si>
  <si>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</si>
  <si>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</si>
  <si>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</si>
  <si>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</si>
  <si>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</si>
  <si>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</si>
  <si>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</si>
  <si>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</si>
  <si>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</si>
  <si>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</si>
  <si>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</si>
  <si>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</si>
  <si>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</si>
  <si>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</si>
  <si>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</si>
  <si>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</si>
  <si>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</si>
  <si>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</si>
  <si>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</si>
  <si>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</si>
  <si>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</si>
  <si>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</si>
  <si>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</si>
  <si>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</si>
  <si>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</si>
  <si>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</si>
  <si>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</si>
  <si>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</si>
  <si>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</si>
  <si>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</si>
  <si>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</si>
  <si>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</si>
  <si>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</si>
  <si>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</si>
  <si>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</si>
  <si>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</si>
  <si>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</si>
  <si>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</si>
  <si>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</si>
  <si>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</si>
  <si>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</si>
  <si>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</si>
  <si>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</si>
  <si>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</si>
  <si>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</si>
  <si>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</si>
  <si>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</si>
  <si>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</si>
  <si>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</si>
  <si>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</si>
  <si>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</si>
  <si>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</si>
  <si>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</si>
  <si>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</si>
  <si>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</si>
  <si>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</si>
  <si>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</si>
  <si>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</si>
  <si>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</si>
  <si>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</si>
  <si>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</si>
  <si>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</si>
  <si>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</si>
  <si>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</si>
  <si>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</si>
  <si>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</si>
  <si>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</si>
  <si>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</si>
  <si>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</si>
  <si>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</si>
  <si>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</si>
  <si>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</si>
  <si>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</si>
  <si>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</si>
  <si>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</si>
  <si>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</si>
  <si>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</si>
  <si>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</si>
  <si>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</si>
  <si>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</si>
  <si>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</si>
  <si>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</si>
  <si>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</si>
  <si>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</si>
  <si>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</si>
  <si>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</si>
  <si>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</si>
  <si>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</si>
  <si>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</si>
  <si>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</si>
  <si>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</si>
  <si>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</si>
  <si>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</si>
  <si>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</si>
  <si>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</si>
  <si>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</si>
  <si>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</si>
  <si>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</si>
  <si>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</si>
  <si>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</si>
  <si>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</si>
  <si>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</si>
  <si>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</si>
  <si>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</si>
  <si>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</si>
  <si>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</si>
  <si>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</si>
  <si>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</si>
  <si>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</si>
  <si>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</si>
  <si>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</si>
  <si>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</si>
  <si>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</si>
  <si>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</si>
  <si>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</si>
  <si>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</si>
  <si>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</si>
  <si>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</si>
  <si>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</si>
  <si>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</si>
  <si>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</si>
  <si>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</si>
  <si>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</si>
  <si>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</si>
  <si>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</si>
  <si>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</si>
  <si>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</si>
  <si>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</si>
  <si>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</si>
  <si>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</si>
  <si>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</si>
  <si>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</si>
  <si>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</si>
  <si>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</si>
  <si>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</si>
  <si>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</si>
  <si>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</si>
  <si>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</si>
  <si>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</si>
  <si>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</si>
  <si>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</si>
  <si>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</si>
  <si>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</si>
  <si>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</si>
  <si>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</si>
  <si>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</si>
  <si>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</si>
  <si>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</si>
  <si>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</si>
  <si>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</si>
  <si>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</si>
  <si>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</si>
  <si>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</si>
  <si>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</si>
  <si>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</si>
  <si>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</si>
  <si>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</si>
  <si>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</si>
  <si>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</si>
  <si>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</si>
  <si>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</si>
  <si>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</si>
  <si>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</si>
  <si>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</si>
  <si>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</si>
  <si>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</si>
  <si>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</si>
  <si>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</si>
  <si>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</si>
  <si>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</si>
  <si>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</si>
  <si>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</si>
  <si>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</si>
  <si>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</si>
  <si>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</si>
  <si>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</si>
  <si>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</si>
  <si>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</si>
  <si>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</si>
  <si>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</si>
  <si>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</si>
  <si>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</si>
  <si>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</si>
  <si>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</si>
  <si>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</si>
  <si>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</si>
  <si>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</si>
  <si>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</si>
  <si>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</si>
  <si>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</si>
  <si>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</si>
  <si>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</si>
  <si>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</si>
  <si>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</si>
  <si>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</si>
  <si>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</si>
  <si>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</si>
  <si>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</si>
  <si>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</si>
  <si>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</si>
  <si>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</si>
  <si>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</si>
  <si>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</si>
  <si>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</si>
  <si>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</si>
  <si>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</si>
  <si>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</si>
  <si>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</si>
  <si>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</si>
  <si>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</si>
  <si>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</si>
  <si>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</si>
  <si>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</si>
  <si>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</si>
  <si>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</si>
  <si>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</si>
  <si>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</si>
  <si>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</si>
  <si>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</si>
  <si>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</si>
  <si>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</si>
  <si>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</si>
  <si>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</si>
  <si>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</si>
  <si>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</si>
  <si>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</si>
  <si>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</si>
  <si>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</si>
  <si>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</si>
  <si>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</si>
  <si>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</si>
  <si>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</si>
  <si>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</si>
  <si>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</si>
  <si>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</si>
  <si>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</si>
  <si>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</si>
  <si>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</si>
  <si>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</si>
  <si>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</si>
  <si>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</si>
  <si>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</si>
  <si>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</si>
  <si>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</si>
  <si>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</si>
  <si>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</si>
  <si>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</si>
  <si>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</si>
  <si>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</si>
  <si>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</si>
  <si>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</si>
  <si>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</si>
  <si>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</si>
  <si>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</si>
  <si>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</si>
  <si>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</si>
  <si>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</si>
  <si>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</si>
  <si>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</si>
  <si>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</si>
  <si>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</si>
  <si>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</si>
  <si>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</si>
  <si>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</si>
  <si>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</si>
  <si>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</si>
  <si>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</si>
  <si>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</si>
  <si>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</si>
  <si>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</si>
  <si>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</si>
  <si>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</si>
  <si>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</si>
  <si>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</si>
  <si>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</si>
  <si>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</si>
  <si>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</si>
  <si>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</si>
  <si>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</si>
  <si>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</si>
  <si>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</si>
  <si>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</si>
  <si>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</si>
  <si>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</si>
  <si>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</si>
  <si>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</si>
  <si>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</si>
  <si>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</si>
  <si>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</si>
  <si>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</si>
  <si>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</si>
  <si>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</si>
  <si>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</si>
  <si>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</si>
  <si>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</si>
  <si>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</si>
  <si>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</si>
  <si>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</si>
  <si>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</si>
  <si>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</si>
  <si>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</si>
  <si>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</si>
  <si>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</si>
  <si>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</si>
  <si>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</si>
  <si>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</si>
  <si>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</si>
  <si>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</si>
  <si>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</si>
  <si>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</si>
  <si>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</si>
  <si>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</si>
  <si>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</si>
  <si>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</si>
  <si>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</si>
  <si>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</si>
  <si>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</si>
  <si>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</si>
  <si>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</si>
  <si>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</si>
  <si>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</si>
  <si>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</si>
  <si>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</si>
  <si>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</si>
  <si>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</si>
  <si>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</si>
  <si>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</si>
  <si>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</si>
  <si>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</si>
  <si>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</si>
  <si>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</si>
  <si>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</si>
  <si>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</si>
  <si>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</si>
  <si>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</si>
  <si>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</si>
  <si>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</si>
  <si>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</si>
  <si>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</si>
  <si>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</si>
  <si>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</si>
  <si>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</si>
  <si>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</si>
  <si>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</si>
  <si>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</si>
  <si>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</si>
  <si>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</si>
  <si>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</si>
  <si>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</si>
  <si>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</si>
  <si>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</si>
  <si>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</si>
  <si>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</si>
  <si>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</si>
  <si>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</si>
  <si>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</si>
  <si>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</si>
  <si>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</si>
  <si>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</si>
  <si>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</si>
  <si>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</si>
  <si>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</si>
  <si>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</si>
  <si>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</si>
  <si>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</si>
  <si>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</si>
  <si>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</si>
  <si>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</si>
  <si>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</si>
  <si>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</si>
  <si>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</si>
  <si>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</si>
  <si>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</si>
  <si>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</si>
  <si>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</si>
  <si>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</si>
  <si>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</si>
  <si>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</si>
  <si>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</si>
  <si>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</si>
  <si>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</si>
  <si>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</si>
  <si>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</si>
  <si>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</si>
  <si>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</si>
  <si>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</si>
  <si>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</si>
  <si>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</si>
  <si>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</si>
  <si>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</si>
  <si>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</si>
  <si>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</si>
  <si>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</si>
  <si>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</si>
  <si>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</si>
  <si>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</si>
  <si>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</si>
  <si>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</si>
  <si>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</si>
  <si>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</si>
  <si>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</si>
  <si>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</si>
  <si>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</si>
  <si>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</si>
  <si>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</si>
  <si>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</si>
  <si>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</si>
  <si>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</si>
  <si>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</si>
  <si>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</si>
  <si>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</si>
  <si>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</si>
  <si>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</si>
  <si>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</si>
  <si>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</si>
  <si>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</si>
  <si>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</si>
  <si>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</si>
  <si>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</si>
  <si>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</si>
  <si>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</si>
  <si>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</si>
  <si>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</si>
  <si>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</si>
  <si>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</si>
  <si>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</si>
  <si>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</si>
  <si>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</si>
  <si>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</si>
  <si>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</si>
  <si>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</si>
  <si>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</si>
  <si>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</si>
  <si>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</si>
  <si>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</si>
  <si>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</si>
  <si>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</si>
  <si>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</si>
  <si>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</si>
  <si>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</si>
  <si>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</si>
  <si>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</si>
  <si>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</si>
  <si>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</si>
  <si>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</si>
  <si>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</si>
  <si>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</si>
  <si>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</si>
  <si>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</si>
  <si>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</si>
  <si>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</si>
  <si>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</si>
  <si>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</si>
  <si>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</si>
  <si>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</si>
  <si>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</si>
  <si>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</si>
  <si>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</si>
  <si>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</si>
  <si>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</si>
  <si>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</si>
  <si>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</si>
  <si>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</si>
  <si>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</si>
  <si>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</si>
  <si>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</si>
  <si>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</si>
  <si>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</si>
  <si>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</si>
  <si>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</si>
  <si>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</si>
  <si>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</si>
  <si>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</si>
  <si>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</si>
  <si>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</si>
  <si>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</si>
  <si>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</si>
  <si>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</si>
  <si>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</si>
  <si>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</si>
  <si>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</si>
  <si>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</si>
  <si>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</si>
  <si>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</si>
  <si>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</si>
  <si>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</si>
  <si>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</si>
  <si>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</si>
  <si>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</si>
  <si>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</si>
  <si>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</si>
  <si>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</si>
  <si>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</si>
  <si>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</si>
  <si>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</si>
  <si>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</si>
  <si>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</si>
  <si>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</si>
  <si>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</si>
  <si>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</si>
  <si>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</si>
  <si>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</si>
  <si>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</si>
  <si>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</si>
  <si>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</si>
  <si>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</si>
  <si>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</si>
  <si>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</si>
  <si>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</si>
  <si>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</si>
  <si>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</si>
  <si>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</si>
  <si>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</si>
  <si>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</si>
  <si>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</si>
  <si>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</si>
  <si>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</si>
  <si>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</si>
  <si>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</si>
  <si>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</si>
  <si>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</si>
  <si>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</si>
  <si>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</si>
  <si>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</si>
  <si>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</si>
  <si>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</si>
  <si>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</si>
  <si>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</si>
  <si>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</si>
  <si>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</si>
  <si>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</si>
  <si>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</si>
  <si>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</si>
  <si>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</si>
  <si>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</si>
  <si>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</si>
  <si>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</si>
  <si>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</si>
  <si>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</si>
  <si>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</si>
  <si>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</si>
  <si>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</si>
  <si>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</si>
  <si>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</si>
  <si>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</si>
  <si>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</si>
  <si>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</si>
  <si>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</si>
  <si>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</si>
  <si>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</si>
  <si>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</si>
  <si>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</si>
  <si>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</si>
  <si>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</si>
  <si>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</si>
  <si>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</si>
  <si>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</si>
  <si>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</si>
  <si>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</si>
  <si>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</si>
  <si>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</si>
  <si>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</si>
  <si>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</si>
  <si>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</si>
  <si>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</si>
  <si>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</si>
  <si>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</si>
  <si>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</si>
  <si>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</si>
  <si>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</si>
  <si>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</si>
  <si>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</si>
  <si>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</si>
  <si>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</si>
  <si>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</si>
  <si>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</si>
  <si>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</si>
  <si>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</si>
  <si>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</si>
  <si>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</si>
  <si>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</si>
  <si>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</si>
  <si>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</si>
  <si>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</si>
  <si>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</si>
  <si>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</si>
  <si>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</si>
  <si>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</si>
  <si>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</si>
  <si>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</si>
  <si>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</si>
  <si>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</si>
  <si>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</si>
  <si>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</si>
  <si>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</si>
  <si>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</si>
  <si>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</si>
  <si>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</si>
  <si>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</si>
  <si>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</si>
  <si>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</si>
  <si>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</si>
  <si>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</si>
  <si>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</si>
  <si>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</si>
  <si>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</si>
  <si>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</si>
  <si>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</si>
  <si>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</si>
  <si>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</si>
  <si>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</si>
  <si>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</si>
  <si>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</si>
  <si>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</si>
  <si>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</si>
  <si>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</si>
  <si>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</si>
  <si>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</si>
  <si>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</si>
  <si>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</si>
  <si>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</si>
  <si>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</si>
  <si>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</si>
  <si>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</si>
  <si>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</si>
  <si>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</si>
  <si>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</si>
  <si>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</si>
  <si>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</si>
  <si>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</si>
  <si>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</si>
  <si>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</si>
  <si>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</si>
  <si>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</si>
  <si>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</si>
  <si>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</si>
  <si>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</si>
  <si>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</si>
  <si>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</si>
  <si>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</si>
  <si>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</si>
  <si>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</si>
  <si>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</si>
  <si>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</si>
  <si>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</si>
  <si>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</si>
  <si>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</si>
  <si>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</si>
  <si>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</si>
  <si>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</si>
  <si>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</si>
  <si>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</si>
  <si>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</si>
  <si>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</si>
  <si>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</si>
  <si>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</si>
  <si>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</si>
  <si>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</si>
  <si>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</si>
  <si>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</si>
  <si>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</si>
  <si>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</si>
  <si>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</si>
  <si>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</si>
  <si>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</si>
  <si>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</si>
  <si>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</si>
  <si>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</si>
  <si>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</si>
  <si>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</si>
  <si>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</si>
  <si>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</si>
  <si>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</si>
  <si>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</si>
  <si>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</si>
  <si>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</si>
  <si>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</si>
  <si>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</si>
  <si>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</si>
  <si>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</si>
  <si>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</si>
  <si>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</si>
  <si>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</si>
  <si>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</si>
  <si>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</si>
  <si>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</si>
  <si>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</si>
  <si>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</si>
  <si>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</si>
  <si>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</si>
  <si>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</si>
  <si>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</si>
  <si>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</si>
  <si>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</si>
  <si>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</si>
  <si>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</si>
  <si>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</si>
  <si>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</si>
  <si>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</si>
  <si>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</si>
  <si>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</si>
  <si>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</si>
  <si>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</si>
  <si>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</si>
  <si>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</si>
  <si>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</si>
  <si>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</si>
  <si>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</si>
  <si>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</si>
  <si>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</si>
  <si>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</si>
  <si>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</si>
  <si>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</si>
  <si>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</si>
  <si>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</si>
  <si>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</si>
  <si>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</si>
  <si>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</si>
  <si>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</si>
  <si>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</si>
  <si>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</si>
  <si>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</si>
  <si>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</si>
  <si>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</si>
  <si>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</si>
  <si>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</si>
  <si>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</si>
  <si>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</si>
  <si>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</si>
  <si>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</si>
  <si>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</si>
  <si>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</si>
  <si>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</si>
  <si>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</si>
  <si>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</si>
  <si>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</si>
  <si>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</si>
  <si>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</si>
  <si>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</si>
  <si>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</si>
  <si>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</si>
  <si>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</si>
  <si>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</si>
  <si>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</si>
  <si>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</si>
  <si>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</si>
  <si>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</si>
  <si>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</si>
  <si>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</si>
  <si>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</si>
  <si>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</si>
  <si>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</si>
  <si>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</si>
  <si>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</si>
  <si>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</si>
  <si>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</si>
  <si>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</si>
  <si>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</si>
  <si>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</si>
  <si>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</si>
  <si>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</si>
  <si>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</si>
  <si>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</si>
  <si>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</si>
  <si>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</si>
  <si>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</si>
  <si>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</si>
  <si>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</si>
  <si>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</si>
  <si>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</si>
  <si>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</si>
  <si>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</si>
  <si>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</si>
  <si>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</si>
  <si>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</si>
  <si>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</si>
  <si>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</si>
  <si>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</si>
  <si>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</si>
  <si>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</si>
  <si>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</si>
  <si>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</si>
  <si>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</si>
  <si>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</si>
  <si>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</si>
  <si>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</si>
  <si>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</si>
  <si>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</si>
  <si>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</si>
  <si>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</si>
  <si>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</si>
  <si>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</si>
  <si>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</si>
  <si>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</si>
  <si>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</si>
  <si>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</si>
  <si>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</si>
  <si>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</si>
  <si>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</si>
  <si>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</si>
  <si>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</si>
  <si>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</si>
  <si>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</si>
  <si>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</si>
  <si>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</si>
  <si>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</si>
  <si>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</si>
  <si>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</si>
  <si>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</si>
  <si>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</si>
  <si>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</si>
  <si>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</si>
  <si>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</si>
  <si>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</si>
  <si>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</si>
  <si>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</si>
  <si>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</si>
  <si>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</si>
  <si>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</si>
  <si>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</si>
  <si>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</si>
  <si>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</si>
  <si>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</si>
  <si>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</si>
  <si>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</si>
  <si>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</si>
  <si>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</si>
  <si>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</si>
  <si>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</si>
  <si>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</si>
  <si>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</si>
  <si>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</si>
  <si>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</si>
  <si>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</si>
  <si>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</si>
  <si>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</si>
  <si>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</si>
  <si>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</si>
  <si>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</si>
  <si>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</si>
  <si>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</si>
  <si>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</si>
  <si>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</si>
  <si>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</si>
  <si>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</si>
  <si>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</si>
  <si>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</si>
  <si>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</si>
  <si>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</si>
  <si>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</si>
  <si>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</si>
  <si>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</si>
  <si>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</si>
  <si>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</si>
  <si>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</si>
  <si>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</si>
  <si>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</si>
  <si>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</si>
  <si>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</si>
  <si>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</si>
  <si>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</si>
  <si>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</si>
  <si>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</si>
  <si>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</si>
  <si>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</si>
  <si>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</si>
  <si>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</si>
  <si>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</si>
  <si>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</si>
  <si>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</si>
  <si>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</si>
  <si>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</si>
  <si>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</si>
  <si>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</si>
  <si>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</si>
  <si>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</si>
  <si>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</si>
  <si>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</si>
  <si>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</si>
  <si>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</si>
  <si>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</si>
  <si>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</si>
  <si>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</si>
  <si>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</si>
  <si>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</si>
  <si>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</si>
  <si>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</si>
  <si>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</si>
  <si>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</si>
  <si>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</si>
  <si>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</si>
  <si>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</si>
  <si>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</si>
  <si>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</si>
  <si>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</si>
  <si>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</si>
  <si>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</si>
  <si>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</si>
  <si>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</si>
  <si>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</si>
  <si>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</si>
  <si>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</si>
  <si>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</si>
  <si>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</si>
  <si>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</si>
  <si>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</si>
  <si>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</si>
  <si>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</si>
  <si>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</si>
  <si>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</si>
  <si>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</si>
  <si>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</si>
  <si>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</si>
  <si>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</si>
  <si>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</si>
  <si>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</si>
  <si>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</si>
  <si>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</si>
  <si>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</si>
  <si>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</si>
  <si>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</si>
  <si>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</si>
  <si>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</si>
  <si>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</si>
  <si>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</si>
  <si>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</si>
  <si>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</si>
  <si>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</si>
  <si>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</si>
  <si>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</si>
  <si>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</si>
  <si>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</si>
  <si>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</si>
  <si>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</si>
  <si>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</si>
  <si>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</si>
  <si>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</si>
  <si>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</si>
  <si>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</si>
  <si>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</si>
  <si>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</si>
  <si>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</si>
  <si>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</si>
  <si>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</si>
  <si>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</si>
  <si>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</si>
  <si>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</si>
  <si>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</si>
  <si>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</si>
  <si>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</si>
  <si>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</si>
  <si>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</si>
  <si>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</si>
  <si>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</si>
  <si>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</si>
  <si>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</si>
  <si>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</si>
  <si>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</si>
  <si>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</si>
  <si>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</si>
  <si>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</si>
  <si>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</si>
  <si>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</si>
  <si>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</si>
  <si>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</si>
  <si>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</si>
  <si>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</si>
  <si>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</si>
  <si>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</si>
  <si>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</si>
  <si>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</si>
  <si>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</si>
  <si>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</si>
  <si>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</si>
  <si>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</si>
  <si>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</si>
  <si>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</si>
  <si>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</si>
  <si>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</si>
  <si>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</si>
  <si>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</si>
  <si>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</si>
  <si>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</si>
  <si>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</si>
  <si>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</si>
  <si>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</si>
  <si>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</si>
  <si>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</si>
  <si>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</si>
  <si>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</si>
  <si>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</si>
  <si>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</si>
  <si>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</si>
  <si>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</si>
  <si>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</si>
  <si>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</si>
  <si>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</si>
  <si>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</si>
  <si>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</si>
  <si>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</si>
  <si>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</si>
  <si>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</si>
  <si>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</si>
  <si>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</si>
  <si>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</si>
  <si>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</si>
  <si>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</si>
  <si>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</si>
  <si>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</si>
  <si>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</si>
  <si>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</si>
  <si>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</si>
  <si>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</si>
  <si>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</si>
  <si>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</si>
  <si>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</si>
  <si>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</si>
  <si>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</si>
  <si>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</si>
  <si>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</si>
  <si>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</si>
  <si>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</si>
  <si>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</si>
  <si>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</si>
  <si>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</si>
  <si>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</si>
  <si>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</si>
  <si>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</si>
  <si>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</si>
  <si>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</si>
  <si>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</si>
  <si>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</si>
  <si>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</si>
  <si>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</si>
  <si>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</si>
  <si>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</si>
  <si>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</si>
  <si>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</si>
  <si>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</si>
  <si>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</si>
  <si>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</si>
  <si>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</si>
  <si>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</si>
  <si>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</si>
  <si>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</si>
  <si>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</si>
  <si>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</si>
  <si>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</si>
  <si>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</si>
  <si>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</si>
  <si>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</si>
  <si>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</si>
  <si>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</si>
  <si>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</si>
  <si>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</si>
  <si>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</si>
  <si>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</si>
  <si>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</si>
  <si>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</si>
  <si>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</si>
  <si>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</si>
  <si>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</si>
  <si>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</si>
  <si>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</si>
  <si>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</si>
  <si>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</si>
  <si>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</si>
  <si>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</si>
  <si>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</si>
  <si>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</si>
  <si>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</si>
  <si>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</si>
  <si>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</si>
  <si>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</si>
  <si>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</si>
  <si>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</si>
  <si>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</si>
  <si>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</si>
  <si>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</si>
  <si>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</si>
  <si>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</si>
  <si>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</si>
  <si>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</si>
  <si>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</si>
  <si>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</si>
  <si>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</si>
  <si>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</si>
  <si>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</si>
  <si>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</si>
  <si>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</si>
  <si>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</si>
  <si>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</si>
  <si>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</si>
  <si>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</si>
  <si>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</si>
  <si>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</si>
  <si>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</si>
  <si>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</si>
  <si>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</si>
  <si>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</si>
  <si>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</si>
  <si>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</si>
  <si>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</si>
  <si>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</si>
  <si>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</si>
  <si>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</si>
  <si>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</si>
  <si>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</si>
  <si>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</si>
  <si>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</si>
  <si>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</si>
  <si>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</si>
  <si>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</si>
  <si>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</si>
  <si>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</si>
  <si>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</si>
  <si>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</si>
  <si>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</si>
  <si>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</si>
  <si>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</si>
  <si>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</si>
  <si>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</si>
  <si>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</si>
  <si>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</si>
  <si>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</si>
  <si>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</si>
  <si>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</si>
  <si>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</si>
  <si>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</si>
  <si>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</si>
  <si>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</si>
  <si>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</si>
  <si>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</si>
  <si>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</si>
  <si>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</si>
  <si>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</si>
  <si>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</si>
  <si>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</si>
  <si>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</si>
  <si>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</si>
  <si>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</si>
  <si>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</si>
  <si>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</si>
  <si>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</si>
  <si>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</si>
  <si>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</si>
  <si>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</si>
  <si>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</si>
  <si>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</si>
  <si>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</si>
  <si>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</si>
  <si>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</si>
  <si>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</si>
  <si>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</si>
  <si>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</si>
  <si>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</si>
  <si>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</si>
  <si>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</si>
  <si>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</si>
  <si>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</si>
  <si>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</si>
  <si>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</si>
  <si>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</si>
  <si>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</si>
  <si>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</si>
  <si>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</si>
  <si>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</si>
  <si>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</si>
  <si>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</si>
  <si>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</si>
  <si>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</si>
  <si>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</si>
  <si>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</si>
  <si>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</si>
  <si>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</si>
  <si>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</si>
  <si>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</si>
  <si>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</si>
  <si>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</si>
  <si>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</si>
  <si>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</si>
  <si>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</si>
  <si>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</si>
  <si>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</si>
  <si>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</si>
  <si>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</si>
  <si>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</si>
  <si>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</si>
  <si>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</si>
  <si>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</si>
  <si>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</si>
  <si>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</si>
  <si>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</si>
  <si>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</si>
  <si>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</si>
  <si>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</si>
  <si>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</si>
  <si>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</si>
  <si>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</si>
  <si>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</si>
  <si>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</si>
  <si>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</si>
  <si>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</si>
  <si>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</si>
  <si>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</si>
  <si>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</si>
  <si>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</si>
  <si>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</si>
  <si>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</si>
  <si>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</si>
  <si>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</si>
  <si>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</si>
  <si>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</si>
  <si>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</si>
  <si>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</si>
  <si>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</si>
  <si>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</si>
  <si>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</si>
  <si>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</si>
  <si>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</si>
  <si>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</si>
  <si>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</si>
  <si>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</si>
  <si>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</si>
  <si>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</si>
  <si>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</si>
  <si>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</si>
  <si>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</si>
  <si>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</si>
  <si>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</si>
  <si>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</si>
  <si>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</si>
  <si>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</si>
  <si>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</si>
  <si>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</si>
  <si>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</si>
  <si>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</si>
  <si>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</si>
  <si>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</si>
  <si>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</si>
  <si>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</si>
  <si>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</si>
  <si>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</si>
  <si>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</si>
  <si>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</si>
  <si>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</si>
  <si>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</si>
  <si>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</si>
  <si>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</si>
  <si>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</si>
  <si>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</si>
  <si>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</si>
  <si>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</si>
  <si>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</si>
  <si>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</si>
  <si>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</si>
  <si>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</si>
  <si>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</si>
  <si>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</si>
  <si>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</si>
  <si>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</si>
  <si>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</si>
  <si>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</si>
  <si>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</si>
  <si>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</si>
  <si>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</si>
  <si>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</si>
  <si>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</si>
  <si>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</si>
  <si>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</si>
  <si>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</si>
  <si>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</si>
  <si>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</si>
  <si>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</si>
  <si>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</si>
  <si>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</si>
  <si>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</si>
  <si>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</si>
  <si>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</si>
  <si>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</si>
  <si>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</si>
  <si>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</si>
  <si>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</si>
  <si>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</si>
  <si>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</si>
  <si>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</si>
  <si>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</si>
  <si>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</si>
  <si>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</si>
  <si>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</si>
  <si>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</si>
  <si>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</si>
  <si>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</si>
  <si>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</si>
  <si>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</si>
  <si>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</si>
  <si>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</si>
  <si>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</si>
  <si>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</si>
  <si>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</si>
  <si>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</si>
  <si>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</si>
  <si>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</si>
  <si>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</si>
  <si>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</si>
  <si>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</si>
  <si>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</si>
  <si>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</si>
  <si>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</si>
  <si>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</si>
  <si>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</si>
  <si>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</si>
  <si>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</si>
  <si>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</si>
  <si>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</si>
  <si>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</si>
  <si>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</si>
  <si>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</si>
  <si>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</si>
  <si>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</si>
  <si>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</si>
  <si>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</si>
  <si>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</si>
  <si>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</si>
  <si>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</si>
  <si>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</si>
  <si>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</si>
  <si>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</si>
  <si>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</si>
  <si>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</si>
  <si>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</si>
  <si>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</si>
  <si>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</si>
  <si>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</si>
  <si>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</si>
  <si>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</si>
  <si>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</si>
  <si>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</si>
  <si>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</si>
  <si>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</si>
  <si>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</si>
  <si>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</si>
  <si>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</si>
  <si>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</si>
  <si>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</si>
  <si>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</si>
  <si>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</si>
  <si>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</si>
  <si>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</si>
  <si>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</si>
  <si>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</si>
  <si>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</si>
  <si>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</si>
  <si>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</si>
  <si>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</si>
  <si>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</si>
  <si>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</si>
  <si>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</si>
  <si>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</si>
  <si>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</si>
  <si>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</si>
  <si>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</si>
  <si>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</si>
  <si>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</si>
  <si>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</si>
  <si>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</si>
  <si>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</si>
  <si>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</si>
  <si>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</si>
  <si>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</si>
  <si>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</si>
  <si>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</si>
  <si>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</si>
  <si>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</si>
  <si>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</si>
  <si>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</si>
  <si>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</si>
  <si>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</si>
  <si>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</si>
  <si>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</si>
  <si>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</si>
  <si>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</si>
  <si>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</si>
  <si>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</si>
  <si>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</si>
  <si>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</si>
  <si>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</si>
  <si>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</si>
  <si>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</si>
  <si>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</si>
  <si>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</si>
  <si>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</si>
  <si>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</si>
  <si>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</si>
  <si>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</si>
  <si>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</si>
  <si>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</si>
  <si>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</si>
  <si>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</si>
  <si>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</si>
  <si>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</si>
  <si>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</si>
  <si>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</si>
  <si>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</si>
  <si>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</si>
  <si>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</si>
  <si>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</si>
  <si>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</si>
  <si>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</si>
  <si>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</si>
  <si>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</si>
  <si>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</si>
  <si>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</si>
  <si>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</si>
  <si>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</si>
  <si>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</si>
  <si>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</si>
  <si>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</si>
  <si>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</si>
  <si>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</si>
  <si>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</si>
  <si>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</si>
  <si>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</si>
  <si>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</si>
  <si>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</si>
  <si>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</si>
  <si>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</si>
  <si>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</si>
  <si>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</si>
  <si>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</si>
  <si>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</si>
  <si>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</si>
  <si>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</si>
  <si>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</si>
  <si>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</si>
  <si>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</si>
  <si>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</si>
  <si>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</si>
  <si>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</si>
  <si>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</si>
  <si>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</si>
  <si>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</si>
  <si>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</si>
  <si>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</si>
  <si>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</si>
  <si>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</si>
  <si>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</si>
  <si>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</si>
  <si>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</si>
  <si>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</si>
  <si>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</si>
  <si>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</si>
  <si>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</si>
  <si>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</si>
  <si>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</si>
  <si>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</si>
  <si>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</si>
  <si>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</si>
  <si>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</si>
  <si>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</si>
  <si>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</si>
  <si>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</si>
  <si>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</si>
  <si>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</si>
  <si>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</si>
  <si>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</si>
  <si>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</si>
  <si>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</si>
  <si>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</si>
  <si>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</si>
  <si>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</si>
  <si>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</si>
  <si>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</si>
  <si>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</si>
  <si>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</si>
  <si>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</si>
  <si>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</si>
  <si>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</si>
  <si>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</si>
  <si>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</si>
  <si>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</si>
  <si>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</si>
  <si>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</si>
  <si>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</si>
  <si>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</si>
  <si>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</si>
  <si>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</si>
  <si>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</si>
  <si>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</si>
  <si>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</si>
  <si>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</si>
  <si>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</si>
  <si>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</si>
  <si>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</si>
  <si>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</si>
  <si>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</si>
  <si>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</si>
  <si>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</si>
  <si>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</si>
  <si>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</si>
  <si>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</si>
  <si>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</si>
  <si>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</si>
  <si>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</si>
  <si>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</si>
  <si>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</si>
  <si>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</si>
  <si>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</si>
  <si>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</si>
  <si>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</si>
  <si>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</si>
  <si>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</si>
  <si>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</si>
  <si>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</si>
  <si>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</si>
  <si>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</si>
  <si>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</si>
  <si>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</si>
  <si>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</si>
  <si>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</si>
  <si>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</si>
  <si>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</si>
  <si>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</si>
  <si>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</si>
  <si>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</si>
  <si>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</si>
  <si>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</si>
  <si>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</si>
  <si>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</si>
  <si>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</si>
  <si>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</si>
  <si>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</si>
  <si>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</si>
  <si>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</si>
  <si>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</si>
  <si>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</si>
  <si>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</si>
  <si>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</si>
  <si>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</si>
  <si>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</si>
  <si>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</si>
  <si>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</si>
  <si>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</si>
  <si>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</si>
  <si>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</si>
  <si>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</si>
  <si>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</si>
  <si>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</si>
  <si>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</si>
  <si>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</si>
  <si>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</si>
  <si>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</si>
  <si>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</si>
  <si>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</si>
  <si>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</si>
  <si>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</si>
  <si>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</si>
  <si>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</si>
  <si>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</si>
  <si>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</si>
  <si>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</si>
  <si>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</si>
  <si>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</si>
  <si>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</si>
  <si>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</si>
  <si>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</si>
  <si>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</si>
  <si>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</si>
  <si>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</si>
  <si>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</si>
  <si>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</si>
  <si>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</si>
  <si>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</si>
  <si>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</si>
  <si>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</si>
  <si>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</si>
  <si>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</si>
  <si>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</si>
  <si>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</si>
  <si>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</si>
  <si>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</si>
  <si>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</si>
  <si>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</si>
  <si>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</si>
  <si>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</si>
  <si>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</si>
  <si>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</si>
  <si>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</si>
  <si>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</si>
  <si>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</si>
  <si>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</si>
  <si>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</si>
  <si>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</si>
  <si>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</si>
  <si>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</si>
  <si>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</si>
  <si>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</si>
  <si>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</si>
  <si>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</si>
  <si>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</si>
  <si>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</si>
  <si>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</si>
  <si>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</si>
  <si>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</si>
  <si>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</si>
  <si>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</si>
  <si>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</si>
  <si>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</si>
  <si>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</si>
  <si>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</si>
  <si>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</si>
  <si>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</si>
  <si>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</si>
  <si>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</si>
  <si>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</si>
  <si>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</si>
  <si>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</si>
  <si>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</si>
  <si>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</si>
  <si>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</si>
  <si>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</si>
  <si>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</si>
  <si>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</si>
  <si>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</si>
  <si>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</si>
  <si>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</si>
  <si>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</si>
  <si>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</si>
  <si>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</si>
  <si>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</si>
  <si>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</si>
  <si>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</si>
  <si>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</si>
  <si>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</si>
  <si>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</si>
  <si>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</si>
  <si>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</si>
  <si>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</si>
  <si>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</si>
  <si>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</si>
  <si>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</si>
  <si>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</si>
  <si>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</si>
  <si>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</si>
  <si>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</si>
  <si>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</si>
  <si>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</si>
  <si>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</si>
  <si>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</si>
  <si>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</si>
  <si>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</si>
  <si>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</si>
  <si>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</si>
  <si>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</si>
  <si>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</si>
  <si>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</si>
  <si>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</si>
  <si>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</si>
  <si>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</si>
  <si>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</si>
  <si>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</si>
  <si>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</si>
  <si>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</si>
  <si>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</si>
  <si>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</si>
  <si>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</si>
  <si>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</si>
  <si>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</si>
  <si>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</si>
  <si>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</si>
  <si>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</si>
  <si>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</si>
  <si>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</si>
  <si>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</si>
  <si>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</si>
  <si>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</si>
  <si>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</si>
  <si>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</si>
  <si>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</si>
  <si>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</si>
  <si>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</si>
  <si>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</si>
  <si>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</si>
  <si>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</si>
  <si>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</si>
  <si>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</si>
  <si>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</si>
  <si>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</si>
  <si>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</si>
  <si>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</si>
  <si>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</si>
  <si>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</si>
  <si>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</si>
  <si>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</si>
  <si>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</si>
  <si>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</si>
  <si>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</si>
  <si>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</si>
  <si>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</si>
  <si>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</si>
  <si>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</si>
  <si>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</si>
  <si>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</si>
  <si>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</si>
  <si>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</si>
  <si>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</si>
  <si>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</si>
  <si>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</si>
  <si>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</si>
  <si>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</si>
  <si>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</si>
  <si>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</si>
  <si>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</si>
  <si>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</si>
  <si>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</si>
  <si>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</si>
  <si>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</si>
  <si>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</si>
  <si>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</si>
  <si>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</si>
  <si>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</si>
  <si>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</si>
  <si>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</si>
  <si>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</si>
  <si>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</si>
  <si>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</si>
  <si>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</si>
  <si>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</si>
  <si>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</si>
  <si>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</si>
  <si>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</si>
  <si>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</si>
  <si>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</si>
  <si>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</si>
  <si>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</si>
  <si>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</si>
  <si>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</si>
  <si>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</si>
  <si>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</si>
  <si>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</si>
  <si>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</si>
  <si>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</si>
  <si>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</si>
  <si>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</si>
  <si>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</si>
  <si>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</si>
  <si>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</si>
  <si>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</si>
  <si>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</si>
  <si>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</si>
  <si>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</si>
  <si>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</si>
  <si>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</si>
  <si>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</si>
  <si>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</si>
  <si>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</si>
  <si>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</si>
  <si>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</si>
  <si>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</si>
  <si>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</si>
  <si>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</si>
  <si>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</si>
  <si>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</si>
  <si>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</si>
  <si>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</si>
  <si>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</si>
  <si>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</si>
  <si>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</si>
  <si>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</si>
  <si>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</si>
  <si>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</si>
  <si>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</si>
  <si>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</si>
  <si>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</si>
  <si>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</si>
  <si>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</si>
  <si>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</si>
  <si>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</si>
  <si>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</si>
  <si>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</si>
  <si>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</si>
  <si>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</si>
  <si>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</si>
  <si>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</si>
  <si>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</si>
  <si>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</si>
  <si>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</si>
  <si>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</si>
  <si>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</si>
  <si>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</si>
  <si>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</si>
  <si>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</si>
  <si>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</si>
  <si>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</si>
  <si>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</si>
  <si>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</si>
  <si>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</si>
  <si>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</si>
  <si>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</si>
  <si>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</si>
  <si>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</si>
  <si>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</si>
  <si>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</si>
  <si>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</si>
  <si>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</si>
  <si>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</si>
  <si>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</si>
  <si>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</si>
  <si>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</si>
  <si>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</si>
  <si>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</si>
  <si>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</si>
  <si>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</si>
  <si>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</si>
  <si>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</si>
  <si>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</si>
  <si>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</si>
  <si>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</si>
  <si>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</si>
  <si>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</si>
  <si>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</si>
  <si>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</si>
  <si>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</si>
  <si>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</si>
  <si>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</si>
  <si>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</si>
  <si>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</si>
  <si>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</si>
  <si>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</si>
  <si>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</si>
  <si>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</si>
  <si>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</si>
  <si>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</si>
  <si>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</si>
  <si>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</si>
  <si>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</si>
  <si>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</si>
  <si>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</si>
  <si>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</si>
  <si>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</si>
  <si>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</si>
  <si>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</si>
  <si>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</si>
  <si>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</si>
  <si>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</si>
  <si>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</si>
  <si>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</si>
  <si>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</si>
  <si>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</si>
  <si>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</si>
  <si>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</si>
  <si>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</si>
  <si>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</si>
  <si>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</si>
  <si>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</si>
  <si>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</si>
  <si>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</si>
  <si>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</si>
  <si>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</si>
  <si>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</si>
  <si>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</si>
  <si>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</si>
  <si>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</si>
  <si>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</si>
  <si>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</si>
  <si>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</si>
  <si>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</si>
  <si>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</si>
  <si>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</si>
  <si>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</si>
  <si>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</si>
  <si>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</si>
  <si>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</si>
  <si>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</si>
  <si>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</si>
  <si>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</si>
  <si>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</si>
  <si>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</si>
  <si>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</si>
  <si>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</si>
  <si>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</si>
  <si>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</si>
  <si>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</si>
  <si>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</si>
  <si>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</si>
  <si>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</si>
  <si>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</si>
  <si>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</si>
  <si>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</si>
  <si>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</si>
  <si>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</si>
  <si>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</si>
  <si>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</si>
  <si>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</si>
  <si>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</si>
  <si>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</si>
  <si>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</si>
  <si>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</si>
  <si>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</si>
  <si>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</si>
  <si>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</si>
  <si>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</si>
  <si>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</si>
  <si>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</si>
  <si>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</si>
  <si>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</si>
  <si>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</si>
  <si>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</si>
  <si>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</si>
  <si>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</si>
  <si>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</si>
  <si>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</si>
  <si>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</si>
  <si>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</si>
  <si>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</si>
  <si>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</si>
  <si>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</si>
  <si>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</si>
  <si>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</si>
  <si>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</si>
  <si>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</si>
  <si>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</si>
  <si>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</si>
  <si>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</si>
  <si>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</si>
  <si>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</si>
  <si>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</si>
  <si>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</si>
  <si>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</si>
  <si>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</si>
  <si>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</si>
  <si>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</si>
  <si>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</si>
  <si>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</si>
  <si>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</si>
  <si>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</si>
  <si>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</si>
  <si>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</si>
  <si>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</si>
  <si>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</si>
  <si>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</si>
  <si>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</si>
  <si>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</si>
  <si>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</si>
  <si>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</si>
  <si>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</si>
  <si>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</si>
  <si>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</si>
  <si>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</si>
  <si>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</si>
  <si>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</si>
  <si>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</si>
  <si>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</si>
  <si>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</si>
  <si>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</si>
  <si>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</si>
  <si>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</si>
  <si>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</si>
  <si>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</si>
  <si>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</si>
  <si>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</si>
  <si>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</si>
  <si>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</si>
  <si>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</si>
  <si>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</si>
  <si>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</si>
  <si>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</si>
  <si>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</si>
  <si>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</si>
  <si>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</si>
  <si>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</si>
  <si>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</si>
  <si>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</si>
  <si>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</si>
  <si>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</si>
  <si>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</si>
  <si>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</si>
  <si>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</si>
  <si>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</si>
  <si>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</si>
  <si>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</si>
  <si>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</si>
  <si>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</si>
  <si>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</si>
  <si>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</si>
  <si>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</si>
  <si>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</si>
  <si>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</si>
  <si>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</si>
  <si>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</si>
  <si>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</si>
  <si>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</si>
  <si>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</si>
  <si>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</si>
  <si>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</si>
  <si>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</si>
  <si>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</si>
  <si>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</si>
  <si>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</si>
  <si>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</si>
  <si>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</si>
  <si>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</si>
  <si>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</si>
  <si>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</si>
  <si>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</si>
  <si>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</si>
  <si>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</si>
  <si>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</si>
  <si>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</si>
  <si>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</si>
  <si>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</si>
  <si>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</si>
  <si>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</si>
  <si>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</si>
  <si>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</si>
  <si>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</si>
  <si>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</si>
  <si>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</si>
  <si>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</si>
  <si>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</si>
  <si>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</si>
  <si>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</si>
  <si>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</si>
  <si>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</si>
  <si>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</si>
  <si>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</si>
  <si>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</si>
  <si>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</si>
  <si>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</si>
  <si>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</si>
  <si>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</si>
  <si>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</si>
  <si>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</si>
  <si>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</si>
  <si>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</si>
  <si>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</si>
  <si>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</si>
  <si>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</si>
  <si>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</si>
  <si>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</si>
  <si>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</si>
  <si>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</si>
  <si>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</si>
  <si>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</si>
  <si>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</si>
  <si>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</si>
  <si>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</si>
  <si>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</si>
  <si>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</si>
  <si>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</si>
  <si>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</si>
  <si>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</si>
  <si>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</si>
  <si>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</si>
  <si>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</si>
  <si>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</si>
  <si>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</si>
  <si>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</si>
  <si>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</si>
  <si>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</si>
  <si>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</si>
  <si>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</si>
  <si>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</si>
  <si>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</si>
  <si>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</si>
  <si>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</si>
  <si>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</si>
  <si>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</si>
  <si>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</si>
  <si>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</si>
  <si>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</si>
  <si>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</si>
  <si>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</si>
  <si>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</si>
  <si>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</si>
  <si>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</si>
  <si>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</si>
  <si>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</si>
  <si>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</si>
  <si>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</si>
  <si>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</si>
  <si>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</si>
  <si>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</si>
  <si>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</si>
  <si>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</si>
  <si>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</si>
  <si>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</si>
  <si>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</si>
  <si>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</si>
  <si>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</si>
  <si>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</si>
  <si>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</si>
  <si>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</si>
  <si>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</si>
  <si>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</si>
  <si>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</si>
  <si>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</si>
  <si>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</si>
  <si>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</si>
  <si>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</si>
  <si>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</si>
  <si>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</si>
  <si>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</si>
  <si>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</si>
  <si>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</si>
  <si>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</si>
  <si>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</si>
  <si>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</si>
  <si>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</si>
  <si>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</si>
  <si>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</si>
  <si>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</si>
  <si>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</si>
  <si>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</si>
  <si>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</si>
  <si>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</si>
  <si>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</si>
  <si>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</si>
  <si>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</si>
  <si>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</si>
  <si>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</si>
  <si>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</si>
  <si>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</si>
  <si>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</si>
  <si>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</si>
  <si>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</si>
  <si>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</si>
  <si>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</si>
  <si>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</si>
  <si>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</si>
  <si>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</si>
  <si>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</si>
  <si>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</si>
  <si>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</si>
  <si>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</si>
  <si>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</si>
  <si>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</si>
  <si>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</si>
  <si>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</si>
  <si>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</si>
  <si>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</si>
  <si>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</si>
  <si>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</si>
  <si>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</si>
  <si>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</si>
  <si>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</si>
  <si>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</si>
  <si>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</si>
  <si>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</si>
  <si>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</si>
  <si>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</si>
  <si>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</si>
  <si>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</si>
  <si>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</si>
  <si>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</si>
  <si>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</si>
  <si>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</si>
  <si>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</si>
  <si>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</si>
  <si>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</si>
  <si>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</si>
  <si>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</si>
  <si>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</si>
  <si>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</si>
  <si>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</si>
  <si>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</si>
  <si>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</si>
  <si>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</si>
  <si>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</si>
  <si>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</si>
  <si>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</si>
  <si>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</si>
  <si>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</si>
  <si>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</si>
  <si>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</si>
  <si>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</si>
  <si>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</si>
  <si>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</si>
  <si>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</si>
  <si>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</si>
  <si>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</si>
  <si>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</si>
  <si>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</si>
  <si>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</si>
  <si>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</si>
  <si>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</si>
  <si>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</si>
  <si>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</si>
  <si>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</si>
  <si>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</si>
  <si>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</si>
  <si>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</si>
  <si>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</si>
  <si>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</si>
  <si>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</si>
  <si>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</si>
  <si>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</si>
  <si>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</si>
  <si>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</si>
  <si>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</si>
  <si>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</si>
  <si>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</si>
  <si>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</si>
  <si>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</si>
  <si>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</si>
  <si>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</si>
  <si>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</si>
  <si>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</si>
  <si>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</si>
  <si>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</si>
  <si>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</si>
  <si>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</si>
  <si>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</si>
  <si>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</si>
  <si>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</si>
  <si>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</si>
  <si>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</si>
  <si>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</si>
  <si>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</si>
  <si>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</si>
  <si>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</si>
  <si>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</si>
  <si>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</si>
  <si>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</si>
  <si>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</si>
  <si>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</si>
  <si>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</si>
  <si>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</si>
  <si>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</si>
  <si>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</si>
  <si>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</si>
  <si>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</si>
  <si>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</si>
  <si>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</si>
  <si>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</si>
  <si>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</si>
  <si>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</si>
  <si>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</si>
  <si>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</si>
  <si>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</si>
  <si>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</si>
  <si>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</si>
  <si>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</si>
  <si>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</si>
  <si>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</si>
  <si>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</si>
  <si>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</si>
  <si>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</si>
  <si>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</si>
  <si>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</si>
  <si>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</si>
  <si>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</si>
  <si>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</si>
  <si>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</si>
  <si>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</si>
  <si>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</si>
  <si>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</si>
  <si>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</si>
  <si>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</si>
  <si>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</si>
  <si>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</si>
  <si>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</si>
  <si>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</si>
  <si>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</si>
  <si>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</si>
  <si>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</si>
  <si>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</si>
  <si>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</si>
  <si>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</si>
  <si>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</si>
  <si>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</si>
  <si>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</si>
  <si>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</si>
  <si>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</si>
  <si>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</si>
  <si>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</si>
  <si>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</si>
  <si>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</si>
  <si>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</si>
  <si>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</si>
  <si>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</si>
  <si>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</si>
  <si>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</si>
  <si>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</si>
  <si>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</si>
  <si>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</si>
  <si>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</si>
  <si>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</si>
  <si>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</si>
  <si>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</si>
  <si>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</si>
  <si>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</si>
  <si>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</si>
  <si>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</si>
  <si>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</si>
  <si>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</si>
  <si>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</si>
  <si>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</si>
  <si>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</si>
  <si>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</si>
  <si>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</si>
  <si>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</si>
  <si>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</si>
  <si>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</si>
  <si>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</si>
  <si>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</si>
  <si>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</si>
  <si>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</si>
  <si>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</si>
  <si>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</si>
  <si>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</si>
  <si>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</si>
  <si>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</si>
  <si>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</si>
  <si>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</si>
  <si>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</si>
  <si>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</si>
  <si>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</si>
  <si>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</si>
  <si>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</si>
  <si>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</si>
  <si>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</si>
  <si>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</si>
  <si>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</si>
  <si>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</si>
  <si>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</si>
  <si>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</si>
  <si>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</si>
  <si>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</si>
  <si>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</si>
  <si>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</si>
  <si>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</si>
  <si>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</si>
  <si>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</si>
  <si>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</si>
  <si>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</si>
  <si>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</si>
  <si>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</si>
  <si>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</si>
  <si>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</si>
  <si>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</si>
  <si>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</si>
  <si>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</si>
  <si>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</si>
  <si>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</si>
  <si>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</si>
  <si>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</si>
  <si>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</si>
  <si>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</si>
  <si>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</si>
  <si>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</si>
  <si>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</si>
  <si>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</si>
  <si>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</si>
  <si>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</si>
  <si>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</si>
  <si>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</si>
  <si>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</si>
  <si>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</si>
  <si>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</si>
  <si>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</si>
  <si>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</si>
  <si>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</si>
  <si>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</si>
  <si>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</si>
  <si>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</si>
  <si>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</si>
  <si>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</si>
  <si>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</si>
  <si>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</si>
  <si>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</si>
  <si>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</si>
  <si>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</si>
  <si>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</si>
  <si>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</si>
  <si>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</si>
  <si>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</si>
  <si>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</si>
  <si>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</si>
  <si>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</si>
  <si>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</si>
  <si>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</si>
  <si>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</si>
  <si>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</si>
  <si>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</si>
  <si>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</si>
  <si>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</si>
  <si>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</si>
  <si>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</si>
  <si>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</si>
  <si>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</si>
  <si>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</si>
  <si>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</si>
  <si>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</si>
  <si>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</si>
  <si>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</si>
  <si>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</si>
  <si>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</si>
  <si>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</si>
  <si>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</si>
  <si>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</si>
  <si>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</si>
  <si>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</si>
  <si>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</si>
  <si>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</si>
  <si>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</si>
  <si>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</si>
  <si>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</si>
  <si>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</si>
  <si>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</si>
  <si>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</si>
  <si>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</si>
  <si>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</si>
  <si>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</si>
  <si>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</si>
  <si>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</si>
  <si>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</si>
  <si>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</si>
  <si>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</si>
  <si>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</si>
  <si>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</si>
  <si>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</si>
  <si>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</si>
  <si>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</si>
  <si>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</si>
  <si>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</si>
  <si>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</si>
  <si>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</si>
  <si>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</si>
  <si>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</si>
  <si>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</si>
  <si>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</si>
  <si>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</si>
  <si>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</si>
  <si>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</si>
  <si>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</si>
  <si>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</si>
  <si>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</si>
  <si>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</si>
  <si>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</si>
  <si>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</si>
  <si>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</si>
  <si>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</si>
  <si>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</si>
  <si>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</si>
  <si>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</si>
  <si>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</si>
  <si>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</si>
  <si>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</si>
  <si>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</si>
  <si>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</si>
  <si>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</si>
  <si>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</si>
  <si>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</si>
  <si>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</si>
  <si>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</si>
  <si>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</si>
  <si>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</si>
  <si>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</si>
  <si>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</si>
  <si>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</si>
  <si>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</si>
  <si>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</si>
  <si>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</si>
  <si>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</si>
  <si>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</si>
  <si>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</si>
  <si>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</si>
  <si>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</si>
  <si>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</si>
  <si>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</si>
  <si>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</si>
  <si>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</si>
  <si>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</si>
  <si>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</si>
  <si>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</si>
  <si>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</si>
  <si>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</si>
  <si>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</si>
  <si>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</si>
  <si>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</si>
  <si>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</si>
  <si>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</si>
  <si>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</si>
  <si>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</si>
  <si>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</si>
  <si>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</si>
  <si>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</si>
  <si>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</si>
  <si>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</si>
  <si>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</si>
  <si>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</si>
  <si>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</si>
  <si>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</si>
  <si>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</si>
  <si>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</si>
  <si>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</si>
  <si>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</si>
  <si>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</si>
  <si>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</si>
  <si>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</si>
  <si>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</si>
  <si>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</si>
  <si>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</si>
  <si>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</si>
  <si>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</si>
  <si>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</si>
  <si>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</si>
  <si>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</si>
  <si>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</si>
  <si>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</si>
  <si>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</si>
  <si>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</si>
  <si>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</si>
  <si>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</si>
  <si>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</si>
  <si>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</si>
  <si>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</si>
  <si>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</si>
  <si>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</si>
  <si>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</si>
  <si>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</si>
  <si>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</si>
  <si>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</si>
  <si>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</si>
  <si>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</si>
  <si>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</si>
  <si>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</si>
  <si>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</si>
  <si>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</si>
  <si>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</si>
  <si>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</si>
  <si>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</si>
  <si>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</si>
  <si>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</si>
  <si>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</si>
  <si>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</si>
  <si>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</si>
  <si>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</si>
  <si>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</si>
  <si>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</si>
  <si>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</si>
  <si>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</si>
  <si>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</si>
  <si>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</si>
  <si>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</si>
  <si>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</si>
  <si>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</si>
  <si>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</si>
  <si>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</si>
  <si>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</si>
  <si>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</si>
  <si>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</si>
  <si>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</si>
  <si>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</si>
  <si>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</si>
  <si>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</si>
  <si>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</si>
  <si>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</si>
  <si>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</si>
  <si>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</si>
  <si>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</si>
  <si>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</si>
  <si>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</si>
  <si>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</si>
  <si>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</si>
  <si>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</si>
  <si>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</si>
  <si>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</si>
  <si>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</si>
  <si>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</si>
  <si>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</si>
  <si>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</si>
  <si>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</si>
  <si>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</si>
  <si>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</si>
  <si>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</si>
  <si>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</si>
  <si>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</si>
  <si>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</si>
  <si>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</si>
  <si>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</si>
  <si>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</si>
  <si>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</si>
  <si>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</si>
  <si>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</si>
  <si>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</si>
  <si>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</si>
  <si>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</si>
  <si>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</si>
  <si>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</si>
  <si>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</si>
  <si>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</si>
  <si>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</si>
  <si>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</si>
  <si>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</si>
  <si>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</si>
  <si>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</si>
  <si>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</si>
  <si>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</si>
  <si>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</si>
  <si>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</si>
  <si>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</si>
  <si>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</si>
  <si>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</si>
  <si>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</si>
  <si>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</si>
  <si>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</si>
  <si>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</si>
  <si>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</si>
  <si>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</si>
  <si>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</si>
  <si>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</si>
  <si>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</si>
  <si>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</si>
  <si>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</si>
  <si>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</si>
  <si>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</si>
  <si>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</si>
  <si>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</si>
  <si>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</si>
  <si>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</si>
  <si>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</si>
  <si>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</si>
  <si>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</si>
  <si>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</si>
  <si>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</si>
  <si>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</si>
  <si>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</si>
  <si>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</si>
  <si>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</si>
  <si>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</si>
  <si>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</si>
  <si>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</si>
  <si>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</si>
  <si>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</si>
  <si>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</si>
  <si>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To be done during overhauling</t>
  </si>
  <si>
    <t>Belt condition still good</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</si>
  <si>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</si>
  <si>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</si>
  <si>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</si>
  <si>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</si>
  <si>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</si>
  <si>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</si>
  <si>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</si>
  <si>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</si>
  <si>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</si>
  <si>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</si>
  <si>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</si>
  <si>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</si>
  <si>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</si>
  <si>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</si>
  <si>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</si>
  <si>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</si>
  <si>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</si>
  <si>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</si>
  <si>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</si>
  <si>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</si>
  <si>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</si>
  <si>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</si>
  <si>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</si>
  <si>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</si>
  <si>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</si>
  <si>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</si>
  <si>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</si>
  <si>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</si>
  <si>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</si>
  <si>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</si>
  <si>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</si>
  <si>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</si>
  <si>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</si>
  <si>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</si>
  <si>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</si>
  <si>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</si>
  <si>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</si>
  <si>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</si>
  <si>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</si>
  <si>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</si>
  <si>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</si>
  <si>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</si>
  <si>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</si>
  <si>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</si>
  <si>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</si>
  <si>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</si>
  <si>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</si>
  <si>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</si>
  <si>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</si>
  <si>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</si>
  <si>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</si>
  <si>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</si>
  <si>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</si>
  <si>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</si>
  <si>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</si>
  <si>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</si>
  <si>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</si>
  <si>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</si>
  <si>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</si>
  <si>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</si>
  <si>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</si>
  <si>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</si>
  <si>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</si>
  <si>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</si>
  <si>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</si>
  <si>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</si>
  <si>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</si>
  <si>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</si>
  <si>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</si>
  <si>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</si>
  <si>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</si>
  <si>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</si>
  <si>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</si>
  <si>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</si>
  <si>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</si>
  <si>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</si>
  <si>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</si>
  <si>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</si>
  <si>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</si>
  <si>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</si>
  <si>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</si>
  <si>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</si>
  <si>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</si>
  <si>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</si>
  <si>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</si>
  <si>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</si>
  <si>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</si>
  <si>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</si>
  <si>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</si>
  <si>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</si>
  <si>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</si>
  <si>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</si>
  <si>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</si>
  <si>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</si>
  <si>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</si>
  <si>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</si>
  <si>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</si>
  <si>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</si>
  <si>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</si>
  <si>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</si>
  <si>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</si>
  <si>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</si>
  <si>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</si>
  <si>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</si>
  <si>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</si>
  <si>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</si>
  <si>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</si>
  <si>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</si>
  <si>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</si>
  <si>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</si>
  <si>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</si>
  <si>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</si>
  <si>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</si>
  <si>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</si>
  <si>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</si>
  <si>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</si>
  <si>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</si>
  <si>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</si>
  <si>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</si>
  <si>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</si>
  <si>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</si>
  <si>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</si>
  <si>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</si>
  <si>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</si>
  <si>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</si>
  <si>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</si>
  <si>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</si>
  <si>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</si>
  <si>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</si>
  <si>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</si>
  <si>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</si>
  <si>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</si>
  <si>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</si>
  <si>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</si>
  <si>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</si>
  <si>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</si>
  <si>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</si>
  <si>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</si>
  <si>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</si>
  <si>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</si>
  <si>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</si>
  <si>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</si>
  <si>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</si>
  <si>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</si>
  <si>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</si>
  <si>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</si>
  <si>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</si>
  <si>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</si>
  <si>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</si>
  <si>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</si>
  <si>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</si>
  <si>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</si>
  <si>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</si>
  <si>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</si>
  <si>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</si>
  <si>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</si>
  <si>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</si>
  <si>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</si>
  <si>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</si>
  <si>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</si>
  <si>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</si>
  <si>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</si>
  <si>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</si>
  <si>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</si>
  <si>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</si>
  <si>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</si>
  <si>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</si>
  <si>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</si>
  <si>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</si>
  <si>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</si>
  <si>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</si>
  <si>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</si>
  <si>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</si>
  <si>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</si>
  <si>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</si>
  <si>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</si>
  <si>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</si>
  <si>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</si>
  <si>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</si>
  <si>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</si>
  <si>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</si>
  <si>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</si>
  <si>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</si>
  <si>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</si>
  <si>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</si>
  <si>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</si>
  <si>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</si>
  <si>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</si>
  <si>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</si>
  <si>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</si>
  <si>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</si>
  <si>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</si>
  <si>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</si>
  <si>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</si>
  <si>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</si>
  <si>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</si>
  <si>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</si>
  <si>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</si>
  <si>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</si>
  <si>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</si>
  <si>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</si>
  <si>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</si>
  <si>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</si>
  <si>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</si>
  <si>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</si>
  <si>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</si>
  <si>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</si>
  <si>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</si>
  <si>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</si>
  <si>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</si>
  <si>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</si>
  <si>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</si>
  <si>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</si>
  <si>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</si>
  <si>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</si>
  <si>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</si>
  <si>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</si>
  <si>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</si>
  <si>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</si>
  <si>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</si>
  <si>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</si>
  <si>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</si>
  <si>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</si>
  <si>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</si>
  <si>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</si>
  <si>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</si>
  <si>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</si>
  <si>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</si>
  <si>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</si>
  <si>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</si>
  <si>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</si>
  <si>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</si>
  <si>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</si>
  <si>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</si>
  <si>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</si>
  <si>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</si>
  <si>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</si>
  <si>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</si>
  <si>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</si>
  <si>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</si>
  <si>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</si>
  <si>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</si>
  <si>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</si>
  <si>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</si>
  <si>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</si>
  <si>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</si>
  <si>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</si>
  <si>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</si>
  <si>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</si>
  <si>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</si>
  <si>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</si>
  <si>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</si>
  <si>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</si>
  <si>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</si>
  <si>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</si>
  <si>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</si>
  <si>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</si>
  <si>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</si>
  <si>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</si>
  <si>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</si>
  <si>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</si>
  <si>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</si>
  <si>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</si>
  <si>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</si>
  <si>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</si>
  <si>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</si>
  <si>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</si>
  <si>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</si>
  <si>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</si>
  <si>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</si>
  <si>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</si>
  <si>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</si>
  <si>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</si>
  <si>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</si>
  <si>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</si>
  <si>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</si>
  <si>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</si>
  <si>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</si>
  <si>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</si>
  <si>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</si>
  <si>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</si>
  <si>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</si>
  <si>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</si>
  <si>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</si>
  <si>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</si>
  <si>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</si>
  <si>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</si>
  <si>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</si>
  <si>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</si>
  <si>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</si>
  <si>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</si>
  <si>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</si>
  <si>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</si>
  <si>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</si>
  <si>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</si>
  <si>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</si>
  <si>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</si>
  <si>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</si>
  <si>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</si>
  <si>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</si>
  <si>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</si>
  <si>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</si>
  <si>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</si>
  <si>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</si>
  <si>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</si>
  <si>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</si>
  <si>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</si>
  <si>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</si>
  <si>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</si>
  <si>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</si>
  <si>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</si>
  <si>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</si>
  <si>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</si>
  <si>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</si>
  <si>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</si>
  <si>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</si>
  <si>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</si>
  <si>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</si>
  <si>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</si>
  <si>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</si>
  <si>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</si>
  <si>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</si>
  <si>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</si>
  <si>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</si>
  <si>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</si>
  <si>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</si>
  <si>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</si>
  <si>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</si>
  <si>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</si>
  <si>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</si>
  <si>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</si>
  <si>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</si>
  <si>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</si>
  <si>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</si>
  <si>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</si>
  <si>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</si>
  <si>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</si>
  <si>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</si>
  <si>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</si>
  <si>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</si>
  <si>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</si>
  <si>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</si>
  <si>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</si>
  <si>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</si>
  <si>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</si>
  <si>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</si>
  <si>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</si>
  <si>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</si>
  <si>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</si>
  <si>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</si>
  <si>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</si>
  <si>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</si>
  <si>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</si>
  <si>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</si>
  <si>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</si>
  <si>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</si>
  <si>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</si>
  <si>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</si>
  <si>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</si>
  <si>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</si>
  <si>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</si>
  <si>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</si>
  <si>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</si>
  <si>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</si>
  <si>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</si>
  <si>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</si>
  <si>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</si>
  <si>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</si>
  <si>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</si>
  <si>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</si>
  <si>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</si>
  <si>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</si>
  <si>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</si>
  <si>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</si>
  <si>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</si>
  <si>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</si>
  <si>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</si>
  <si>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</si>
  <si>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</si>
  <si>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</si>
  <si>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</si>
  <si>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</si>
  <si>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</si>
  <si>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</si>
  <si>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</si>
  <si>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</si>
  <si>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</si>
  <si>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</si>
  <si>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</si>
  <si>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</si>
  <si>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</si>
  <si>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</si>
  <si>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</si>
  <si>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</si>
  <si>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</si>
  <si>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</si>
  <si>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</si>
  <si>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</si>
  <si>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</si>
  <si>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</si>
  <si>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</si>
  <si>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</si>
  <si>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</si>
  <si>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</si>
  <si>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</si>
  <si>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</si>
  <si>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</si>
  <si>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</si>
  <si>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</si>
  <si>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</si>
  <si>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</si>
  <si>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</si>
  <si>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</si>
  <si>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</si>
  <si>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</si>
  <si>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</si>
  <si>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</si>
  <si>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</si>
  <si>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</si>
  <si>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</si>
  <si>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</si>
  <si>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</si>
  <si>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</si>
  <si>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</si>
  <si>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</si>
  <si>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</si>
  <si>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</si>
  <si>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</si>
  <si>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</si>
  <si>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</si>
  <si>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</si>
  <si>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</si>
  <si>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</si>
  <si>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</si>
  <si>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</si>
  <si>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</si>
  <si>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</si>
  <si>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</si>
  <si>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</si>
  <si>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</si>
  <si>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</si>
  <si>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</si>
  <si>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</si>
  <si>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</si>
  <si>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</si>
  <si>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</si>
  <si>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</si>
  <si>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</si>
  <si>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</si>
  <si>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</si>
  <si>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</si>
  <si>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</si>
  <si>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</si>
  <si>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</si>
  <si>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</si>
  <si>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</si>
  <si>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</si>
  <si>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</si>
  <si>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</si>
  <si>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</si>
  <si>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</si>
  <si>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</si>
  <si>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</si>
  <si>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</si>
  <si>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</si>
  <si>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</si>
  <si>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</si>
  <si>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</si>
  <si>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</si>
  <si>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</si>
  <si>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</si>
  <si>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</si>
  <si>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</si>
  <si>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</si>
  <si>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</si>
  <si>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</si>
  <si>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</si>
  <si>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</si>
  <si>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</si>
  <si>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</si>
  <si>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</si>
  <si>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</si>
  <si>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</si>
  <si>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</si>
  <si>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</si>
  <si>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</si>
  <si>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</si>
  <si>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</si>
  <si>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</si>
  <si>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</si>
  <si>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</si>
  <si>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</si>
  <si>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</si>
  <si>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</si>
  <si>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</si>
  <si>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</si>
  <si>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</si>
  <si>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</si>
  <si>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</si>
  <si>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</si>
  <si>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</si>
  <si>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</si>
  <si>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</si>
  <si>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</si>
  <si>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</si>
  <si>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</si>
  <si>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</si>
  <si>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</si>
  <si>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</si>
  <si>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</si>
  <si>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</si>
  <si>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</si>
  <si>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</si>
  <si>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</si>
  <si>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</si>
  <si>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</si>
  <si>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</si>
  <si>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</si>
  <si>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</si>
  <si>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</si>
  <si>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</si>
  <si>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</si>
  <si>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</si>
  <si>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</si>
  <si>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</si>
  <si>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</si>
  <si>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</si>
  <si>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</si>
  <si>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</si>
  <si>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</si>
  <si>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</si>
  <si>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</si>
  <si>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</si>
  <si>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</si>
  <si>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</si>
  <si>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</si>
  <si>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</si>
  <si>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</si>
  <si>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</si>
  <si>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</si>
  <si>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</si>
  <si>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</si>
  <si>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</si>
  <si>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</si>
  <si>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</si>
  <si>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</si>
  <si>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</si>
  <si>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</si>
  <si>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</si>
  <si>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</si>
  <si>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</si>
  <si>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</si>
  <si>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</si>
  <si>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</si>
  <si>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</si>
  <si>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</si>
  <si>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</si>
  <si>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</si>
  <si>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</si>
  <si>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</si>
  <si>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</si>
  <si>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</si>
  <si>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</si>
  <si>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</si>
  <si>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</si>
  <si>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</si>
  <si>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</si>
  <si>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</si>
  <si>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</si>
  <si>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</si>
  <si>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</si>
  <si>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</si>
  <si>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</si>
  <si>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</si>
  <si>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</si>
  <si>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</si>
  <si>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</si>
  <si>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</si>
  <si>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</si>
  <si>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</si>
  <si>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</si>
  <si>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</si>
  <si>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</si>
  <si>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</si>
  <si>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</si>
  <si>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</si>
  <si>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</si>
  <si>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</si>
  <si>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</si>
  <si>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</si>
  <si>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</si>
  <si>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</si>
  <si>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</si>
  <si>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</si>
  <si>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</si>
  <si>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</si>
  <si>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</si>
  <si>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</si>
  <si>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</si>
  <si>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</si>
  <si>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</si>
  <si>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</si>
  <si>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</si>
  <si>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</si>
  <si>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</si>
  <si>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</si>
  <si>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</si>
  <si>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</si>
  <si>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</si>
  <si>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</si>
  <si>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 xml:space="preserve">Turn  manually when operation. </t>
  </si>
  <si>
    <t>Adjusted when c/o to DO</t>
  </si>
  <si>
    <t>Visual inspection &amp; operational check only</t>
  </si>
  <si>
    <t xml:space="preserve">Manual lifting </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</si>
  <si>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</si>
  <si>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</si>
  <si>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</si>
  <si>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</si>
  <si>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</si>
  <si>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</si>
  <si>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</si>
  <si>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</si>
  <si>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</si>
  <si>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</si>
  <si>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</si>
  <si>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</si>
  <si>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</si>
  <si>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</si>
  <si>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</si>
  <si>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</si>
  <si>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</si>
  <si>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</si>
  <si>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</si>
  <si>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</si>
  <si>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</si>
  <si>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</si>
  <si>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</si>
  <si>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</si>
  <si>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</si>
  <si>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</si>
  <si>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</si>
  <si>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</si>
  <si>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</si>
  <si>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</si>
  <si>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</si>
  <si>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</si>
  <si>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</si>
  <si>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</si>
  <si>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</si>
  <si>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</si>
  <si>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</si>
  <si>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</si>
  <si>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</si>
  <si>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</si>
  <si>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</si>
  <si>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</si>
  <si>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</si>
  <si>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</si>
  <si>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</si>
  <si>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</si>
  <si>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</si>
  <si>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</si>
  <si>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</si>
  <si>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</si>
  <si>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</si>
  <si>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</si>
  <si>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</si>
  <si>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</si>
  <si>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</si>
  <si>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</si>
  <si>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</si>
  <si>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</si>
  <si>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</si>
  <si>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</si>
  <si>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</si>
  <si>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</si>
  <si>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</si>
  <si>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</si>
  <si>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</si>
  <si>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</si>
  <si>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</si>
  <si>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</si>
  <si>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</si>
  <si>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</si>
  <si>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</si>
  <si>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</si>
  <si>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</si>
  <si>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</si>
  <si>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</si>
  <si>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</si>
  <si>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</si>
  <si>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</si>
  <si>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</si>
  <si>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</si>
  <si>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</si>
  <si>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</si>
  <si>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</si>
  <si>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</si>
  <si>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</si>
  <si>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</si>
  <si>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</si>
  <si>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</si>
  <si>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</si>
  <si>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</si>
  <si>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</si>
  <si>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</si>
  <si>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</si>
  <si>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</si>
  <si>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</si>
  <si>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</si>
  <si>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</si>
  <si>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</si>
  <si>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</si>
  <si>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</si>
  <si>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</si>
  <si>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</si>
  <si>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</si>
  <si>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</si>
  <si>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</si>
  <si>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</si>
  <si>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</si>
  <si>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</si>
  <si>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</si>
  <si>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</si>
  <si>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</si>
  <si>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</si>
  <si>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</si>
  <si>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</si>
  <si>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</si>
  <si>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</si>
  <si>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</si>
  <si>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</si>
  <si>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</si>
  <si>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</si>
  <si>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</si>
  <si>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</si>
  <si>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</si>
  <si>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</si>
  <si>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</si>
  <si>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</si>
  <si>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</si>
  <si>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</si>
  <si>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</si>
  <si>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</si>
  <si>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</si>
  <si>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</si>
  <si>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</si>
  <si>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</si>
  <si>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</si>
  <si>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</si>
  <si>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</si>
  <si>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</si>
  <si>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</si>
  <si>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</si>
  <si>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</si>
  <si>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</si>
  <si>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</si>
  <si>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</si>
  <si>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</si>
  <si>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</si>
  <si>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</si>
  <si>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</si>
  <si>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</si>
  <si>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</si>
  <si>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</si>
  <si>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</si>
  <si>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</si>
  <si>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</si>
  <si>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</si>
  <si>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</si>
  <si>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</si>
  <si>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</si>
  <si>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</si>
  <si>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</si>
  <si>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caried out</t>
  </si>
  <si>
    <t>Deflection measurement carried out</t>
  </si>
  <si>
    <t>recondition valve</t>
  </si>
  <si>
    <t>Check &amp; clean tubes &amp; anodes</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</si>
  <si>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</si>
  <si>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</si>
  <si>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</si>
  <si>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</si>
  <si>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</si>
  <si>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</si>
  <si>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</si>
  <si>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</si>
  <si>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normal megger reading</t>
  </si>
  <si>
    <t>insulation test done ok</t>
  </si>
  <si>
    <t>insulation test done normal</t>
  </si>
  <si>
    <t>visual check in good codition</t>
  </si>
  <si>
    <t>clean &amp; replaced with spare</t>
  </si>
  <si>
    <t>insulation tst done ok</t>
  </si>
  <si>
    <t>visual check in good condition</t>
  </si>
  <si>
    <t>visual check normal condition</t>
  </si>
  <si>
    <t>visual check normal</t>
  </si>
  <si>
    <t>change oil done</t>
  </si>
  <si>
    <t>Visual cheking in good condition/ testing instrument not available</t>
  </si>
  <si>
    <t>Sensor in good condition</t>
  </si>
  <si>
    <t>no wearing nor exfoliation</t>
  </si>
  <si>
    <t>renewed p/p bearing June 20,2019</t>
  </si>
  <si>
    <t>renewed mechanical seal June 20,2019</t>
  </si>
  <si>
    <t>renewed o-ring June 20,2019</t>
  </si>
  <si>
    <t>overhaul June 20,2019</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</si>
  <si>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</si>
  <si>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</si>
  <si>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</si>
  <si>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</si>
  <si>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</si>
  <si>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</si>
  <si>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waiting for spare</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</si>
  <si>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</si>
  <si>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</si>
  <si>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</si>
  <si>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</si>
  <si>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</si>
  <si>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</si>
  <si>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</si>
  <si>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</si>
  <si>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</si>
  <si>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</si>
  <si>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</si>
  <si>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</si>
  <si>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</si>
  <si>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</si>
  <si>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</si>
  <si>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</si>
  <si>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</si>
  <si>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</si>
  <si>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</si>
  <si>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</si>
  <si>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</si>
  <si>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</si>
  <si>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</si>
  <si>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</si>
  <si>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</si>
  <si>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</si>
  <si>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</si>
  <si>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</si>
  <si>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</si>
  <si>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</si>
  <si>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</si>
  <si>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</si>
  <si>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</si>
  <si>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</si>
  <si>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</si>
  <si>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</si>
  <si>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</si>
  <si>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</si>
  <si>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</si>
  <si>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</si>
  <si>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</si>
  <si>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</si>
  <si>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</si>
  <si>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</si>
  <si>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</si>
  <si>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</si>
  <si>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</si>
  <si>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</si>
  <si>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</si>
  <si>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</si>
  <si>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</si>
  <si>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</si>
  <si>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</si>
  <si>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</si>
  <si>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</si>
  <si>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</si>
  <si>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</si>
  <si>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</si>
  <si>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</si>
  <si>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</si>
  <si>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</si>
  <si>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</si>
  <si>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</si>
  <si>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</si>
  <si>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</si>
  <si>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</si>
  <si>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</si>
  <si>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</si>
  <si>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</si>
  <si>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</si>
  <si>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</si>
  <si>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</si>
  <si>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</si>
  <si>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</si>
  <si>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</si>
  <si>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</si>
  <si>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</si>
  <si>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</si>
  <si>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</si>
  <si>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</si>
  <si>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</si>
  <si>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</si>
  <si>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</si>
  <si>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visual check motor bearing ok</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</si>
  <si>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</si>
  <si>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</si>
  <si>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</si>
  <si>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</si>
  <si>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</si>
  <si>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</si>
  <si>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</si>
  <si>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</si>
  <si>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</si>
  <si>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</si>
  <si>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</si>
  <si>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</si>
  <si>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</si>
  <si>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</si>
  <si>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</si>
  <si>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</si>
  <si>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</si>
  <si>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</si>
  <si>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</si>
  <si>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</si>
  <si>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</si>
  <si>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</si>
  <si>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</si>
  <si>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</si>
  <si>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</si>
  <si>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</si>
  <si>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</si>
  <si>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</si>
  <si>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</si>
  <si>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</si>
  <si>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</si>
  <si>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</si>
  <si>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</si>
  <si>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</si>
  <si>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</si>
  <si>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</si>
  <si>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</si>
  <si>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</si>
  <si>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</si>
  <si>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</si>
  <si>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</si>
  <si>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</si>
  <si>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</si>
  <si>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</si>
  <si>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</si>
  <si>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</si>
  <si>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</si>
  <si>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</si>
  <si>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</si>
  <si>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</si>
  <si>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</si>
  <si>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</si>
  <si>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</si>
  <si>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</si>
  <si>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</si>
  <si>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</si>
  <si>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</si>
  <si>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</si>
  <si>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</si>
  <si>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</si>
  <si>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</si>
  <si>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</si>
  <si>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</si>
  <si>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</si>
  <si>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</si>
  <si>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</si>
  <si>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</si>
  <si>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</si>
  <si>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</si>
  <si>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</si>
  <si>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</si>
  <si>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</si>
  <si>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</si>
  <si>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</si>
  <si>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</si>
  <si>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</si>
  <si>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</si>
  <si>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</si>
  <si>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</si>
  <si>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</si>
  <si>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</si>
  <si>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</si>
  <si>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</si>
  <si>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</si>
  <si>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</si>
  <si>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</si>
  <si>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</si>
  <si>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</si>
  <si>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</si>
  <si>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</si>
  <si>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</si>
  <si>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</si>
  <si>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</si>
  <si>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</si>
  <si>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</si>
  <si>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</si>
  <si>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</si>
  <si>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</si>
  <si>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</si>
  <si>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</si>
  <si>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</si>
  <si>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</si>
  <si>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</si>
  <si>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</si>
  <si>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</si>
  <si>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</si>
  <si>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</si>
  <si>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</si>
  <si>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</si>
  <si>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</si>
  <si>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</si>
  <si>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</si>
  <si>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</si>
  <si>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</si>
  <si>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</si>
  <si>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</si>
  <si>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</si>
  <si>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</si>
  <si>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</si>
  <si>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</si>
  <si>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</si>
  <si>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</si>
  <si>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</si>
  <si>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</si>
  <si>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</si>
  <si>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</si>
  <si>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</si>
  <si>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</si>
  <si>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</si>
  <si>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</si>
  <si>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</si>
  <si>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</si>
  <si>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</si>
  <si>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</si>
  <si>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</si>
  <si>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</si>
  <si>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</si>
  <si>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</si>
  <si>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</si>
  <si>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</si>
  <si>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</si>
  <si>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</si>
  <si>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</si>
  <si>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</si>
  <si>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</si>
  <si>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</si>
  <si>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</si>
  <si>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</si>
  <si>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</si>
  <si>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</si>
  <si>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</si>
  <si>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</si>
  <si>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</si>
  <si>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</si>
  <si>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</si>
  <si>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</si>
  <si>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</si>
  <si>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</si>
  <si>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</si>
  <si>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</si>
  <si>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</si>
  <si>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</si>
  <si>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</si>
  <si>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</si>
  <si>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</si>
  <si>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</si>
  <si>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</si>
  <si>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</si>
  <si>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</si>
  <si>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</si>
  <si>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</si>
  <si>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</si>
  <si>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</si>
  <si>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</si>
  <si>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</si>
  <si>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</si>
  <si>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</si>
  <si>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</si>
  <si>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</si>
  <si>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</si>
  <si>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</si>
  <si>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</si>
  <si>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</si>
  <si>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</si>
  <si>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</si>
  <si>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</si>
  <si>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</si>
  <si>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</si>
  <si>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</si>
  <si>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</si>
  <si>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</si>
  <si>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</si>
  <si>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</si>
  <si>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</si>
  <si>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</si>
  <si>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</si>
  <si>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</si>
  <si>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</si>
  <si>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</si>
  <si>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</si>
  <si>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</si>
  <si>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</si>
  <si>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</si>
  <si>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</si>
  <si>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</si>
  <si>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</si>
  <si>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</si>
  <si>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</si>
  <si>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</si>
  <si>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</si>
  <si>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</si>
  <si>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</si>
  <si>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</si>
  <si>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</si>
  <si>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</si>
  <si>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</si>
  <si>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</si>
  <si>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</si>
  <si>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</si>
  <si>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</si>
  <si>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</si>
  <si>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</si>
  <si>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</si>
  <si>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</si>
  <si>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</si>
  <si>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</si>
  <si>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</si>
  <si>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</si>
  <si>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</si>
  <si>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</si>
  <si>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</si>
  <si>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</si>
  <si>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</si>
  <si>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</si>
  <si>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</si>
  <si>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</si>
  <si>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</si>
  <si>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</si>
  <si>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</si>
  <si>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</si>
  <si>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</si>
  <si>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</si>
  <si>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</si>
  <si>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</si>
  <si>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</si>
  <si>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</si>
  <si>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</si>
  <si>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</si>
  <si>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</si>
  <si>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</si>
  <si>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</si>
  <si>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</si>
  <si>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</si>
  <si>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</si>
  <si>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</si>
  <si>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</si>
  <si>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</si>
  <si>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</si>
  <si>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</si>
  <si>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</si>
  <si>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</si>
  <si>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</si>
  <si>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</si>
  <si>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</si>
  <si>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</si>
  <si>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</si>
  <si>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</si>
  <si>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</si>
  <si>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</si>
  <si>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</si>
  <si>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</si>
  <si>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</si>
  <si>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</si>
  <si>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</si>
  <si>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</si>
  <si>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</si>
  <si>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</si>
  <si>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</si>
  <si>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</si>
  <si>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</si>
  <si>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</si>
  <si>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</si>
  <si>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</si>
  <si>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</si>
  <si>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</si>
  <si>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</si>
  <si>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</si>
  <si>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</si>
  <si>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</si>
  <si>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</si>
  <si>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</si>
  <si>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</si>
  <si>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</si>
  <si>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</si>
  <si>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</si>
  <si>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</si>
  <si>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</si>
  <si>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</si>
  <si>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</si>
  <si>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</si>
  <si>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</si>
  <si>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</si>
  <si>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</si>
  <si>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</si>
  <si>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</si>
  <si>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</si>
  <si>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</si>
  <si>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</si>
  <si>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</si>
  <si>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</si>
  <si>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</si>
  <si>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</si>
  <si>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</si>
  <si>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</si>
  <si>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</si>
  <si>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</si>
  <si>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</si>
  <si>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</si>
  <si>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</si>
  <si>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</si>
  <si>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</si>
  <si>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</si>
  <si>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</si>
  <si>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</si>
  <si>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</si>
  <si>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Tested &amp; in good working condition</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</si>
  <si>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</si>
  <si>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</si>
  <si>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</si>
  <si>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</si>
  <si>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</si>
  <si>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</si>
  <si>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</si>
  <si>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</si>
  <si>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</si>
  <si>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</si>
  <si>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</si>
  <si>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</si>
  <si>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</si>
  <si>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</si>
  <si>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</si>
  <si>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</si>
  <si>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</si>
  <si>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</si>
  <si>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</si>
  <si>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</si>
  <si>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Reconditioned</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</si>
  <si>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</si>
  <si>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</si>
  <si>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</si>
  <si>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</si>
  <si>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</si>
  <si>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</si>
  <si>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</si>
  <si>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changed oil with fresh Renolin B 68 HVI.</t>
  </si>
  <si>
    <t>for schedule/no spare</t>
  </si>
  <si>
    <t>2-April-2020 Change M.E cyl.lubrication basic feed rate from 0.90 to 0.85 g/Kwh as per S.I instruction.</t>
  </si>
  <si>
    <t>Removed from cylinder No.4</t>
  </si>
  <si>
    <t>New</t>
  </si>
  <si>
    <t>Removed from cylinder No.6</t>
  </si>
  <si>
    <t>6/31/2016</t>
  </si>
  <si>
    <t>to be checked &amp; cleaned 2 days prior to operation.</t>
  </si>
  <si>
    <t>inspection &amp; clean Heater coils</t>
  </si>
  <si>
    <t>Replace with new oil seal.</t>
  </si>
  <si>
    <t>05 June, 2020 15:00 Hrs sulfur 0.47 to 0.39 due to change of fuel tank. Cyl. Oil  BN37 Feed rate  0.85 g/kWhr</t>
  </si>
  <si>
    <t>good condition</t>
  </si>
  <si>
    <t>FWP01-018</t>
  </si>
  <si>
    <t>FWP01-019</t>
  </si>
  <si>
    <t>LOA-015</t>
  </si>
  <si>
    <t>Checked &amp; Adjusted valve tappet clearance.</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</si>
  <si>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</si>
  <si>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</si>
  <si>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</si>
  <si>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</si>
  <si>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</si>
  <si>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</si>
  <si>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</si>
  <si>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</si>
  <si>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to be done during overhauling</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</si>
  <si>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</si>
  <si>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</si>
  <si>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</si>
  <si>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</si>
  <si>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For Schedule</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</si>
  <si>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</si>
  <si>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</si>
  <si>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</si>
  <si>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</si>
  <si>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</si>
  <si>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</si>
  <si>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</si>
  <si>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</si>
  <si>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</si>
  <si>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</si>
  <si>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</si>
  <si>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</si>
  <si>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</si>
  <si>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</si>
  <si>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</si>
  <si>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</si>
  <si>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</si>
  <si>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</si>
  <si>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</si>
  <si>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</si>
  <si>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</si>
  <si>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</si>
  <si>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</si>
  <si>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</si>
  <si>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</si>
  <si>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</si>
  <si>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</si>
  <si>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</si>
  <si>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</si>
  <si>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</si>
  <si>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</si>
  <si>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</si>
  <si>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</si>
  <si>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</si>
  <si>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</si>
  <si>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</si>
  <si>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</si>
  <si>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</si>
  <si>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</si>
  <si>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</si>
  <si>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</si>
  <si>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</si>
  <si>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</si>
  <si>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</si>
  <si>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</si>
  <si>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</si>
  <si>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</si>
  <si>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</si>
  <si>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</si>
  <si>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</si>
  <si>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</si>
  <si>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Capt. Nino Remegio Diaz</t>
  </si>
  <si>
    <t>Maker</t>
  </si>
  <si>
    <t>MES</t>
  </si>
  <si>
    <t>Capt.  Nino Regemio Diaz</t>
  </si>
  <si>
    <t>Capt. Nino Regemio Diaz</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</si>
  <si>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</si>
  <si>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</si>
  <si>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</si>
  <si>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</si>
  <si>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</si>
  <si>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</si>
  <si>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</si>
  <si>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</si>
  <si>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</si>
  <si>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</si>
  <si>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</si>
  <si>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</si>
  <si>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</si>
  <si>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</si>
  <si>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</si>
  <si>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</si>
  <si>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</si>
  <si>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</si>
  <si>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</si>
  <si>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</si>
  <si>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</si>
  <si>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</si>
  <si>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</si>
  <si>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</si>
  <si>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</si>
  <si>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</si>
  <si>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4/E Dennis A. Erodias</t>
  </si>
  <si>
    <t>Capt.   Nino Regemio Diaz</t>
  </si>
  <si>
    <t>4/E Dennis A.Erodias</t>
  </si>
  <si>
    <t>4/E Dennis A. Eodias</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</si>
  <si>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</si>
  <si>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</si>
  <si>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</si>
  <si>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</si>
  <si>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</si>
  <si>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</si>
  <si>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</si>
  <si>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</si>
  <si>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</si>
  <si>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</si>
  <si>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</si>
  <si>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</si>
  <si>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</si>
  <si>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</si>
  <si>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</si>
  <si>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</si>
  <si>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</si>
  <si>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</si>
  <si>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</si>
  <si>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</si>
  <si>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</si>
  <si>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</si>
  <si>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</si>
  <si>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</si>
  <si>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</si>
  <si>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</si>
  <si>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</si>
  <si>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</si>
  <si>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</si>
  <si>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</si>
  <si>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</si>
  <si>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</si>
  <si>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</si>
  <si>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</si>
  <si>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</si>
  <si>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</si>
  <si>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</si>
  <si>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</si>
  <si>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</si>
  <si>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</si>
  <si>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</si>
  <si>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</si>
  <si>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</si>
  <si>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C/E Roger T. Bolo</t>
  </si>
  <si>
    <t>3E   Serge Arnel A. Pepito</t>
  </si>
  <si>
    <t>CE   Roger T. Bolo</t>
  </si>
  <si>
    <t>Capt.   Nino Remegio D. Diaz</t>
  </si>
  <si>
    <t>Lubricating Oil Priming Pump</t>
  </si>
  <si>
    <t>Ref. no. 3002-000-50-01</t>
  </si>
  <si>
    <t>C/E Roger T Bolo</t>
  </si>
  <si>
    <t>2/E Raymund B. Judaya</t>
  </si>
  <si>
    <t>New Spring</t>
  </si>
  <si>
    <t>Raymond B. Judaya</t>
  </si>
  <si>
    <t>Capt.  Niño Regemio Diaz</t>
  </si>
  <si>
    <t>Master</t>
  </si>
  <si>
    <t>Roger T. Bolo</t>
  </si>
  <si>
    <t>Zhoushan fuel, 04 Oct. 2021 @0448 Hrs.Changed setting of sulfur from  0.08 to 0.35 due to change of fuelLSMGO to LSFO after ECA exit. Cyl. Oil  BN40 Feed rate  cyl.no(.2) 1.1 g/kW and cyl. no.1, 3, 4, 5, and 6 1.3 g/kwhr</t>
  </si>
  <si>
    <t>Checked &amp; adjusted calibration openning pressure.</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</si>
  <si>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</si>
  <si>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</si>
  <si>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</si>
  <si>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</si>
  <si>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</si>
  <si>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</si>
  <si>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</si>
  <si>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</si>
  <si>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</si>
  <si>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Replace F.O Vv 1,2,3,4 &amp; 6</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</si>
  <si>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</si>
  <si>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</si>
  <si>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</si>
  <si>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</si>
  <si>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</si>
  <si>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</si>
  <si>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</si>
  <si>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</si>
  <si>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</si>
  <si>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</si>
  <si>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</si>
  <si>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</si>
  <si>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</si>
  <si>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Nov.28,2021</t>
  </si>
  <si>
    <t xml:space="preserve">Month of Dec. R/Hrs =  </t>
  </si>
  <si>
    <t>Taiwan fuel, 6-Dec. 2021 @0800 Hrs.Changed setting of sulfur from  0.35 to 0.43 due to change of fuel LSFO consumption. Cyl. Oil  BN40 Feed rate  cyl.no(.2) 1.1 g/kW and cyl. no.1, 3, 4, 5, and 6 1.3 g/kwhr</t>
  </si>
  <si>
    <t>Replace HP pipe aft. Side due to leak/Dec 10,2021</t>
  </si>
  <si>
    <t>Dec.10 installed</t>
  </si>
  <si>
    <r>
      <t xml:space="preserve">Dec.10,change F.o Vv cyl.#4 Aft.side ( F.O Vv no.9 </t>
    </r>
    <r>
      <rPr>
        <sz val="11"/>
        <color theme="1"/>
        <rFont val="Calibri"/>
        <family val="2"/>
      </rPr>
      <t>→</t>
    </r>
    <r>
      <rPr>
        <sz val="11"/>
        <color theme="1"/>
        <rFont val="Calibri"/>
        <family val="2"/>
        <scheme val="minor"/>
      </rPr>
      <t>18 )</t>
    </r>
  </si>
  <si>
    <r>
      <t>Dec.16,Change F.o Vv cyl. 5 fore 15</t>
    </r>
    <r>
      <rPr>
        <sz val="11"/>
        <color theme="1"/>
        <rFont val="Calibri"/>
        <family val="2"/>
      </rPr>
      <t>→</t>
    </r>
    <r>
      <rPr>
        <sz val="9.9"/>
        <color theme="1"/>
        <rFont val="Calibri"/>
        <family val="2"/>
      </rPr>
      <t>6 , aft.17→8</t>
    </r>
  </si>
  <si>
    <t>277 hrs</t>
  </si>
  <si>
    <t>Operational condition check only</t>
  </si>
  <si>
    <t>R/hrs=31,661</t>
  </si>
  <si>
    <t>total r/h=76</t>
  </si>
  <si>
    <t>Checked condition. In good condition.</t>
  </si>
  <si>
    <t>All clearance measurement are within acceptable range.</t>
  </si>
  <si>
    <t>Cleaned nozzle ring, turbine and compressor blades, and labyrinth packing oil passage.</t>
  </si>
  <si>
    <t>Replaced o-ring, oil seal and bearing.</t>
  </si>
  <si>
    <r>
      <t xml:space="preserve">Jan.16, Change F.o Vv cyl. 1 Fore 20 </t>
    </r>
    <r>
      <rPr>
        <sz val="11"/>
        <color theme="1"/>
        <rFont val="Calibri"/>
        <family val="2"/>
      </rPr>
      <t>→</t>
    </r>
    <r>
      <rPr>
        <sz val="9.9"/>
        <color theme="1"/>
        <rFont val="Calibri"/>
        <family val="2"/>
      </rPr>
      <t>15 , aft 5 → 10</t>
    </r>
  </si>
  <si>
    <t>R/hrs=32102</t>
  </si>
  <si>
    <t>total r/h=341</t>
  </si>
  <si>
    <r>
      <t>Cyl. No.2 fore 3</t>
    </r>
    <r>
      <rPr>
        <sz val="11"/>
        <color theme="1"/>
        <rFont val="Calibri"/>
        <family val="2"/>
      </rPr>
      <t>→</t>
    </r>
    <r>
      <rPr>
        <sz val="9.9"/>
        <color theme="1"/>
        <rFont val="Calibri"/>
        <family val="2"/>
      </rPr>
      <t>23 , aft only Vv holder 14 → 10</t>
    </r>
  </si>
  <si>
    <t>Checked operational condition only.</t>
  </si>
  <si>
    <t>Singapore fuel, 26-Jan. 2022 @1200 Hrs.Changed setting of sulfur from  0.43 to 0.39 due to change of fuel LSFO consumption. Cyl. Oil  BN40 Feed rate  cyl.no(.2) 1.1 g/kW and cyl. no.1, 3, 4, 5, and 6 1.3 g/kwhr</t>
  </si>
  <si>
    <t>Visual check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</si>
</sst>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u/>
      <sz val="11"/>
      <color theme="1"/>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9"/>
      <color indexed="8"/>
      <name val="Calibri"/>
      <family val="2"/>
      <scheme val="minor"/>
    </font>
    <font>
      <sz val="10"/>
      <color rgb="FFFF0000"/>
      <name val="Calibri"/>
      <family val="2"/>
      <scheme val="minor"/>
    </font>
    <font>
      <sz val="9"/>
      <color rgb="FFFF0000"/>
      <name val="Calibri"/>
      <family val="2"/>
      <scheme val="minor"/>
    </font>
    <font>
      <sz val="11"/>
      <color theme="1"/>
      <name val="Calibri"/>
      <family val="2"/>
    </font>
    <font>
      <sz val="9.9"/>
      <color theme="1"/>
      <name val="Calibri"/>
      <family val="2"/>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8" tint="0.59999389629810485"/>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24" borderId="0" applyNumberFormat="0" applyBorder="0" applyAlignment="0" applyProtection="0"/>
    <xf numFmtId="0" fontId="38" fillId="27" borderId="0" applyNumberFormat="0" applyBorder="0" applyAlignment="0" applyProtection="0"/>
    <xf numFmtId="0" fontId="38" fillId="30" borderId="0" applyNumberFormat="0" applyBorder="0" applyAlignment="0" applyProtection="0"/>
    <xf numFmtId="0" fontId="39" fillId="31" borderId="0" applyNumberFormat="0" applyBorder="0" applyAlignment="0" applyProtection="0"/>
    <xf numFmtId="0" fontId="39" fillId="28" borderId="0" applyNumberFormat="0" applyBorder="0" applyAlignment="0" applyProtection="0"/>
    <xf numFmtId="0" fontId="39" fillId="29"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8" borderId="0" applyNumberFormat="0" applyBorder="0" applyAlignment="0" applyProtection="0"/>
    <xf numFmtId="0" fontId="40" fillId="22" borderId="0" applyNumberFormat="0" applyBorder="0" applyAlignment="0" applyProtection="0"/>
    <xf numFmtId="0" fontId="41" fillId="39" borderId="42" applyNumberFormat="0" applyAlignment="0" applyProtection="0"/>
    <xf numFmtId="0" fontId="42" fillId="40" borderId="43" applyNumberFormat="0" applyAlignment="0" applyProtection="0"/>
    <xf numFmtId="164" fontId="1" fillId="0" borderId="0" applyFont="0" applyFill="0" applyBorder="0" applyAlignment="0" applyProtection="0"/>
    <xf numFmtId="0" fontId="43" fillId="0" borderId="0" applyNumberFormat="0" applyFill="0" applyBorder="0" applyAlignment="0" applyProtection="0"/>
    <xf numFmtId="0" fontId="44" fillId="23" borderId="0" applyNumberFormat="0" applyBorder="0" applyAlignment="0" applyProtection="0"/>
    <xf numFmtId="0" fontId="45" fillId="0" borderId="44" applyNumberFormat="0" applyFill="0" applyAlignment="0" applyProtection="0"/>
    <xf numFmtId="0" fontId="46" fillId="0" borderId="45" applyNumberFormat="0" applyFill="0" applyAlignment="0" applyProtection="0"/>
    <xf numFmtId="0" fontId="47" fillId="0" borderId="46"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26" borderId="42" applyNumberFormat="0" applyAlignment="0" applyProtection="0"/>
    <xf numFmtId="0" fontId="50" fillId="0" borderId="47" applyNumberFormat="0" applyFill="0" applyAlignment="0" applyProtection="0"/>
    <xf numFmtId="0" fontId="51" fillId="41" borderId="0" applyNumberFormat="0" applyBorder="0" applyAlignment="0" applyProtection="0"/>
    <xf numFmtId="0" fontId="1" fillId="0" borderId="0"/>
    <xf numFmtId="0" fontId="1" fillId="0" borderId="0"/>
    <xf numFmtId="0" fontId="1" fillId="0" borderId="0"/>
    <xf numFmtId="0" fontId="1" fillId="42" borderId="48" applyNumberFormat="0" applyFont="0" applyAlignment="0" applyProtection="0"/>
    <xf numFmtId="0" fontId="52" fillId="39" borderId="49" applyNumberFormat="0" applyAlignment="0" applyProtection="0"/>
    <xf numFmtId="0" fontId="53" fillId="0" borderId="0" applyNumberFormat="0" applyFill="0" applyBorder="0" applyAlignment="0" applyProtection="0"/>
    <xf numFmtId="0" fontId="54" fillId="0" borderId="50" applyNumberFormat="0" applyFill="0" applyAlignment="0" applyProtection="0"/>
    <xf numFmtId="0" fontId="55" fillId="0" borderId="0" applyNumberFormat="0" applyFill="0" applyBorder="0" applyAlignment="0" applyProtection="0"/>
  </cellStyleXfs>
  <cellXfs count="463">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5" fillId="3" borderId="9" xfId="0" applyFont="1" applyFill="1" applyBorder="1" applyAlignment="1">
      <alignment horizontal="center"/>
    </xf>
    <xf numFmtId="0" fontId="17" fillId="0" borderId="3" xfId="0" applyFont="1" applyBorder="1" applyAlignment="1">
      <alignment horizontal="center" vertical="center"/>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2" fillId="10" borderId="16" xfId="0" applyFont="1" applyFill="1" applyBorder="1" applyAlignment="1">
      <alignment horizontal="center"/>
    </xf>
    <xf numFmtId="0" fontId="2"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170" fontId="5" fillId="2" borderId="3" xfId="0" applyNumberFormat="1" applyFont="1" applyFill="1" applyBorder="1" applyAlignment="1">
      <alignment horizontal="left" vertical="center" indent="1"/>
    </xf>
    <xf numFmtId="0" fontId="35" fillId="0" borderId="0" xfId="0" applyFont="1" applyAlignment="1">
      <alignment vertical="center"/>
    </xf>
    <xf numFmtId="0" fontId="0" fillId="0" borderId="1" xfId="0" applyBorder="1"/>
    <xf numFmtId="0" fontId="31" fillId="3" borderId="3" xfId="5" applyFont="1" applyFill="1" applyBorder="1" applyAlignment="1" applyProtection="1">
      <alignment horizontal="center" vertical="center"/>
      <protection locked="0"/>
    </xf>
    <xf numFmtId="165"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4" xfId="0" applyFont="1" applyBorder="1" applyAlignment="1"/>
    <xf numFmtId="0" fontId="2" fillId="0" borderId="4" xfId="0" applyFont="1" applyBorder="1"/>
    <xf numFmtId="172" fontId="2"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165" fontId="36" fillId="3" borderId="3" xfId="7" applyNumberFormat="1" applyFont="1" applyFill="1" applyBorder="1" applyAlignment="1" applyProtection="1">
      <alignment horizontal="center" vertical="center" wrapText="1"/>
      <protection locked="0"/>
    </xf>
    <xf numFmtId="3" fontId="36" fillId="3" borderId="3" xfId="7" applyNumberFormat="1" applyFont="1" applyFill="1" applyBorder="1" applyAlignment="1" applyProtection="1">
      <alignment horizontal="center" vertical="center" wrapText="1"/>
      <protection locked="0"/>
    </xf>
    <xf numFmtId="171" fontId="36" fillId="3" borderId="3" xfId="48" applyNumberFormat="1" applyFont="1" applyFill="1" applyBorder="1" applyAlignment="1" applyProtection="1">
      <alignment horizontal="center"/>
      <protection locked="0"/>
    </xf>
    <xf numFmtId="171" fontId="36"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35" fillId="19" borderId="0" xfId="0" applyFont="1" applyFill="1"/>
    <xf numFmtId="0" fontId="5" fillId="3" borderId="51" xfId="0" applyFont="1" applyFill="1" applyBorder="1" applyAlignment="1">
      <alignment horizontal="center"/>
    </xf>
    <xf numFmtId="0" fontId="17" fillId="0" borderId="3" xfId="0" applyFont="1" applyBorder="1" applyAlignment="1">
      <alignment horizontal="center" vertical="center" wrapText="1"/>
    </xf>
    <xf numFmtId="0" fontId="2" fillId="16" borderId="51" xfId="0" applyFont="1" applyFill="1" applyBorder="1" applyAlignment="1">
      <alignment horizontal="center" wrapText="1"/>
    </xf>
    <xf numFmtId="0" fontId="5" fillId="3" borderId="14" xfId="0" applyFont="1" applyFill="1" applyBorder="1" applyAlignment="1">
      <alignment horizontal="center"/>
    </xf>
    <xf numFmtId="0" fontId="5" fillId="3" borderId="3" xfId="0" applyFont="1" applyFill="1" applyBorder="1" applyAlignment="1">
      <alignment horizontal="center"/>
    </xf>
    <xf numFmtId="0" fontId="5" fillId="3" borderId="41" xfId="0" applyFont="1" applyFill="1" applyBorder="1" applyAlignment="1">
      <alignment horizontal="center"/>
    </xf>
    <xf numFmtId="0" fontId="5" fillId="3" borderId="52" xfId="0" applyFont="1" applyFill="1" applyBorder="1" applyAlignment="1">
      <alignment horizontal="center"/>
    </xf>
    <xf numFmtId="0" fontId="5" fillId="3" borderId="7" xfId="0" applyFont="1" applyFill="1" applyBorder="1"/>
    <xf numFmtId="0" fontId="5" fillId="3" borderId="35" xfId="0" applyFont="1" applyFill="1" applyBorder="1"/>
    <xf numFmtId="0" fontId="5" fillId="3" borderId="28" xfId="0" applyFont="1" applyFill="1" applyBorder="1"/>
    <xf numFmtId="0" fontId="5" fillId="3" borderId="33" xfId="0" applyFont="1" applyFill="1" applyBorder="1" applyAlignment="1">
      <alignment horizontal="center"/>
    </xf>
    <xf numFmtId="0" fontId="2"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4" fillId="0" borderId="0" xfId="0" applyFont="1" applyAlignment="1">
      <alignment horizontal="right" vertical="center" indent="1"/>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65"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170"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70" fontId="5" fillId="0" borderId="3" xfId="0" applyNumberFormat="1" applyFont="1" applyFill="1" applyBorder="1" applyAlignment="1">
      <alignment horizontal="lef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66" fontId="2" fillId="3" borderId="2" xfId="0" applyNumberFormat="1" applyFont="1" applyFill="1" applyBorder="1" applyAlignment="1" applyProtection="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70"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6"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5" fillId="3" borderId="3" xfId="0" applyNumberFormat="1" applyFont="1" applyFill="1" applyBorder="1" applyAlignment="1" applyProtection="1">
      <alignment horizontal="center" vertical="center"/>
      <protection locked="0"/>
    </xf>
    <xf numFmtId="0" fontId="58"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0" fontId="6" fillId="0" borderId="3" xfId="0" applyFont="1" applyBorder="1" applyAlignment="1">
      <alignment horizontal="left" vertical="center" indent="1"/>
    </xf>
    <xf numFmtId="165" fontId="18" fillId="43" borderId="14" xfId="48" applyNumberFormat="1" applyFont="1" applyFill="1" applyBorder="1" applyAlignment="1" applyProtection="1">
      <alignment horizontal="center" vertical="center" wrapText="1"/>
      <protection locked="0"/>
    </xf>
    <xf numFmtId="3" fontId="61" fillId="43" borderId="14" xfId="48" applyNumberFormat="1" applyFont="1" applyFill="1" applyBorder="1" applyAlignment="1" applyProtection="1">
      <alignment horizontal="center" vertical="center" wrapText="1"/>
      <protection locked="0"/>
    </xf>
    <xf numFmtId="3" fontId="62" fillId="43" borderId="14" xfId="48" applyNumberFormat="1"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2" fillId="0" borderId="0" xfId="0" applyFont="1" applyAlignment="1">
      <alignment horizontal="right"/>
    </xf>
    <xf numFmtId="172" fontId="0" fillId="3" borderId="3" xfId="3" applyNumberFormat="1" applyFont="1" applyFill="1" applyBorder="1" applyAlignment="1">
      <alignment horizontal="right" vertical="center"/>
    </xf>
    <xf numFmtId="0" fontId="63" fillId="0" borderId="3" xfId="0" applyFont="1" applyBorder="1" applyAlignment="1">
      <alignment horizontal="left" vertical="center" wrapText="1" indent="1"/>
    </xf>
    <xf numFmtId="0" fontId="64" fillId="0" borderId="3" xfId="0" applyFont="1" applyBorder="1" applyAlignment="1">
      <alignment horizontal="left" vertical="center" wrapText="1" indent="1"/>
    </xf>
    <xf numFmtId="0" fontId="57" fillId="0" borderId="0" xfId="0" applyFont="1" applyAlignment="1">
      <alignment vertical="center"/>
    </xf>
    <xf numFmtId="0" fontId="57" fillId="0" borderId="36" xfId="0" applyFont="1" applyBorder="1" applyAlignment="1">
      <alignment vertical="center"/>
    </xf>
    <xf numFmtId="0" fontId="58"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0" fontId="63" fillId="0" borderId="9" xfId="0" applyFont="1" applyBorder="1" applyAlignment="1">
      <alignment horizontal="center" vertical="center"/>
    </xf>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2" fillId="2" borderId="11" xfId="0" applyFont="1" applyFill="1" applyBorder="1" applyAlignment="1">
      <alignment horizontal="center"/>
    </xf>
    <xf numFmtId="0" fontId="2" fillId="2" borderId="17" xfId="0" applyFont="1" applyFill="1" applyBorder="1" applyAlignment="1">
      <alignment horizontal="center"/>
    </xf>
    <xf numFmtId="15" fontId="0" fillId="0" borderId="19" xfId="0" applyNumberFormat="1" applyBorder="1" applyAlignment="1">
      <alignment horizontal="center"/>
    </xf>
    <xf numFmtId="0" fontId="0" fillId="0" borderId="0" xfId="0" applyFont="1" applyAlignment="1">
      <alignment vertical="center"/>
    </xf>
    <xf numFmtId="177" fontId="18" fillId="3" borderId="14" xfId="5" applyNumberFormat="1" applyFont="1" applyFill="1" applyBorder="1" applyAlignment="1" applyProtection="1">
      <alignment horizontal="center" vertical="center"/>
      <protection locked="0"/>
    </xf>
    <xf numFmtId="0" fontId="2"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3" fillId="3" borderId="41" xfId="0" applyNumberFormat="1" applyFont="1" applyFill="1" applyBorder="1" applyAlignment="1" applyProtection="1">
      <alignment horizontal="center" vertical="center"/>
      <protection locked="0"/>
    </xf>
    <xf numFmtId="0" fontId="2"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5" fillId="3" borderId="15" xfId="0" applyFont="1" applyFill="1" applyBorder="1"/>
    <xf numFmtId="3" fontId="0" fillId="0" borderId="3" xfId="0" applyNumberFormat="1" applyBorder="1" applyAlignment="1">
      <alignment horizontal="center"/>
    </xf>
    <xf numFmtId="0" fontId="2" fillId="3" borderId="41" xfId="0" applyFont="1" applyFill="1" applyBorder="1" applyAlignment="1">
      <alignment horizontal="center" vertical="center"/>
    </xf>
    <xf numFmtId="0" fontId="2" fillId="3" borderId="14" xfId="0" applyFont="1" applyFill="1" applyBorder="1" applyAlignment="1">
      <alignment horizontal="center" vertical="center"/>
    </xf>
    <xf numFmtId="15" fontId="5"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7"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6"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5" fillId="0" borderId="3" xfId="0" applyNumberFormat="1" applyFont="1" applyFill="1" applyBorder="1" applyAlignment="1" applyProtection="1">
      <alignment horizontal="center" vertical="center"/>
      <protection locked="0"/>
    </xf>
    <xf numFmtId="0" fontId="56" fillId="3" borderId="10" xfId="0" applyFont="1" applyFill="1" applyBorder="1" applyAlignment="1">
      <alignment horizontal="left"/>
    </xf>
    <xf numFmtId="0" fontId="5" fillId="10" borderId="3" xfId="0" applyFont="1" applyFill="1" applyBorder="1" applyAlignment="1">
      <alignment horizontal="left" vertical="center" indent="1"/>
    </xf>
    <xf numFmtId="0" fontId="5" fillId="10" borderId="3" xfId="0" applyFont="1" applyFill="1" applyBorder="1" applyAlignment="1">
      <alignment horizontal="left" vertical="center" wrapText="1" indent="1"/>
    </xf>
    <xf numFmtId="171" fontId="5" fillId="10" borderId="3" xfId="0" applyNumberFormat="1" applyFont="1" applyFill="1" applyBorder="1" applyAlignment="1" applyProtection="1">
      <alignment horizontal="center" vertical="center"/>
      <protection locked="0"/>
    </xf>
    <xf numFmtId="167" fontId="5" fillId="10" borderId="3" xfId="0" applyNumberFormat="1" applyFont="1" applyFill="1" applyBorder="1" applyAlignment="1" applyProtection="1">
      <alignment horizontal="center" vertical="center"/>
      <protection locked="0"/>
    </xf>
    <xf numFmtId="15" fontId="5" fillId="10" borderId="3" xfId="0" applyNumberFormat="1" applyFont="1" applyFill="1" applyBorder="1" applyAlignment="1">
      <alignment horizontal="center" vertical="center"/>
    </xf>
    <xf numFmtId="168" fontId="5" fillId="10" borderId="3" xfId="0" applyNumberFormat="1" applyFont="1" applyFill="1" applyBorder="1" applyAlignment="1">
      <alignment horizontal="center" vertical="center"/>
    </xf>
    <xf numFmtId="0" fontId="5" fillId="10" borderId="3" xfId="0" applyFont="1" applyFill="1" applyBorder="1" applyAlignment="1">
      <alignment horizontal="center" vertical="center"/>
    </xf>
    <xf numFmtId="0" fontId="5" fillId="10" borderId="3" xfId="0" applyFont="1" applyFill="1" applyBorder="1" applyAlignment="1" applyProtection="1">
      <alignment horizontal="left" vertical="center" wrapText="1" indent="1"/>
      <protection locked="0"/>
    </xf>
    <xf numFmtId="0" fontId="0" fillId="10" borderId="0" xfId="0" applyFill="1"/>
    <xf numFmtId="1" fontId="61"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2" fillId="0" borderId="0" xfId="0" applyFont="1" applyBorder="1" applyAlignment="1"/>
    <xf numFmtId="0" fontId="2" fillId="0" borderId="0" xfId="0" applyFont="1" applyAlignment="1">
      <alignment horizontal="center" vertical="center"/>
    </xf>
    <xf numFmtId="0" fontId="2" fillId="0" borderId="1" xfId="0" applyFont="1" applyBorder="1" applyAlignment="1"/>
    <xf numFmtId="0" fontId="2" fillId="2" borderId="0" xfId="0" applyFont="1" applyFill="1" applyBorder="1" applyAlignment="1"/>
    <xf numFmtId="0" fontId="0" fillId="0" borderId="0" xfId="0" applyAlignment="1">
      <alignment horizontal="left" indent="1"/>
    </xf>
    <xf numFmtId="0" fontId="0" fillId="2" borderId="0" xfId="0" applyFill="1"/>
    <xf numFmtId="0" fontId="2"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6" fillId="3" borderId="10" xfId="0" applyFont="1" applyFill="1" applyBorder="1" applyAlignment="1">
      <alignment horizontal="left" vertical="top"/>
    </xf>
    <xf numFmtId="0" fontId="3" fillId="0" borderId="0" xfId="0" applyFont="1" applyBorder="1" applyAlignment="1">
      <alignment horizontal="center"/>
    </xf>
    <xf numFmtId="0" fontId="2" fillId="0" borderId="1" xfId="0" applyFont="1" applyBorder="1" applyAlignment="1">
      <alignment horizontal="center"/>
    </xf>
    <xf numFmtId="172" fontId="2" fillId="0" borderId="1" xfId="3" applyNumberFormat="1"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3" fillId="0" borderId="4" xfId="0" applyFont="1" applyBorder="1" applyAlignment="1">
      <alignment horizontal="center"/>
    </xf>
    <xf numFmtId="172" fontId="3" fillId="0" borderId="4" xfId="3" applyNumberFormat="1"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1" fillId="0" borderId="1" xfId="0" applyFont="1" applyBorder="1" applyAlignment="1">
      <alignment horizontal="left" vertical="center"/>
    </xf>
    <xf numFmtId="0" fontId="2" fillId="0" borderId="4" xfId="0" applyFont="1" applyBorder="1" applyAlignment="1">
      <alignment horizontal="center"/>
    </xf>
    <xf numFmtId="0" fontId="0"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0" xfId="0" applyAlignment="1">
      <alignment horizontal="center"/>
    </xf>
    <xf numFmtId="0" fontId="11" fillId="0" borderId="0" xfId="0" applyFont="1" applyAlignment="1">
      <alignment horizontal="left"/>
    </xf>
    <xf numFmtId="15" fontId="58" fillId="0" borderId="36" xfId="0" applyNumberFormat="1" applyFont="1" applyBorder="1" applyAlignment="1">
      <alignment horizontal="left" vertical="center"/>
    </xf>
    <xf numFmtId="0" fontId="58"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7" fillId="0" borderId="36" xfId="0" applyNumberFormat="1" applyFont="1" applyBorder="1" applyAlignment="1">
      <alignment vertical="center" wrapText="1"/>
    </xf>
    <xf numFmtId="15" fontId="57" fillId="0" borderId="0" xfId="0" applyNumberFormat="1" applyFont="1" applyBorder="1" applyAlignment="1">
      <alignment vertical="center" wrapText="1"/>
    </xf>
    <xf numFmtId="0" fontId="14" fillId="46" borderId="8" xfId="0" applyFont="1" applyFill="1" applyBorder="1" applyAlignment="1">
      <alignment horizontal="center" vertical="center"/>
    </xf>
    <xf numFmtId="0" fontId="14" fillId="46" borderId="16" xfId="0" applyFont="1" applyFill="1" applyBorder="1" applyAlignment="1">
      <alignment horizontal="center" vertical="center"/>
    </xf>
    <xf numFmtId="0" fontId="14" fillId="46" borderId="21" xfId="0" applyFont="1" applyFill="1" applyBorder="1" applyAlignment="1">
      <alignment horizontal="center" vertic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9" borderId="8"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21"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2" fillId="0" borderId="0" xfId="0" applyFont="1" applyAlignment="1">
      <alignment horizontal="center"/>
    </xf>
    <xf numFmtId="0" fontId="0" fillId="0" borderId="53" xfId="0" applyBorder="1" applyAlignment="1">
      <alignment horizontal="center"/>
    </xf>
    <xf numFmtId="0" fontId="2" fillId="2" borderId="0" xfId="0" applyFont="1" applyFill="1" applyBorder="1" applyAlignment="1">
      <alignment horizontal="center"/>
    </xf>
    <xf numFmtId="0" fontId="10" fillId="0" borderId="0" xfId="0" applyFont="1" applyAlignment="1">
      <alignment horizontal="left"/>
    </xf>
    <xf numFmtId="0" fontId="0" fillId="0" borderId="1" xfId="0" applyBorder="1" applyAlignment="1">
      <alignment horizontal="center"/>
    </xf>
    <xf numFmtId="0" fontId="2" fillId="2" borderId="4" xfId="0" applyFont="1" applyFill="1" applyBorder="1" applyAlignment="1">
      <alignment horizontal="center"/>
    </xf>
    <xf numFmtId="0" fontId="0" fillId="0" borderId="0" xfId="0" applyFont="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2.wdp"/><Relationship Id="rId4" Type="http://schemas.openxmlformats.org/officeDocument/2006/relationships/image" Target="../media/image5.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6.png"/><Relationship Id="rId2" Type="http://schemas.openxmlformats.org/officeDocument/2006/relationships/image" Target="../media/image7.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4.png"/><Relationship Id="rId4" Type="http://schemas.microsoft.com/office/2007/relationships/hdphoto" Target="../media/hdphoto2.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1.png"/><Relationship Id="rId1" Type="http://schemas.openxmlformats.org/officeDocument/2006/relationships/hyperlink" Target="#'Main Menu'!A1"/><Relationship Id="rId4" Type="http://schemas.openxmlformats.org/officeDocument/2006/relationships/image" Target="../media/image14.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2.png"/><Relationship Id="rId1" Type="http://schemas.openxmlformats.org/officeDocument/2006/relationships/hyperlink" Target="#'Main Menu'!A1"/><Relationship Id="rId4" Type="http://schemas.openxmlformats.org/officeDocument/2006/relationships/image" Target="../media/image14.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3.png"/><Relationship Id="rId1" Type="http://schemas.openxmlformats.org/officeDocument/2006/relationships/hyperlink" Target="#'Main Menu'!A1"/><Relationship Id="rId4" Type="http://schemas.openxmlformats.org/officeDocument/2006/relationships/image" Target="../media/image14.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4.png"/><Relationship Id="rId1" Type="http://schemas.openxmlformats.org/officeDocument/2006/relationships/hyperlink" Target="#'Main Menu'!A1"/><Relationship Id="rId4" Type="http://schemas.openxmlformats.org/officeDocument/2006/relationships/image" Target="../media/image14.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5.png"/><Relationship Id="rId1" Type="http://schemas.openxmlformats.org/officeDocument/2006/relationships/hyperlink" Target="#'Main Menu'!A1"/><Relationship Id="rId4" Type="http://schemas.openxmlformats.org/officeDocument/2006/relationships/image" Target="../media/image14.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6.png"/><Relationship Id="rId1" Type="http://schemas.openxmlformats.org/officeDocument/2006/relationships/hyperlink" Target="#'Main Menu'!A1"/><Relationship Id="rId4" Type="http://schemas.openxmlformats.org/officeDocument/2006/relationships/image" Target="../media/image14.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7.png"/><Relationship Id="rId1" Type="http://schemas.openxmlformats.org/officeDocument/2006/relationships/hyperlink" Target="#'Main Menu'!A1"/><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5.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8.png"/><Relationship Id="rId1" Type="http://schemas.openxmlformats.org/officeDocument/2006/relationships/hyperlink" Target="#'Main Menu'!A1"/><Relationship Id="rId4" Type="http://schemas.openxmlformats.org/officeDocument/2006/relationships/image" Target="../media/image14.png"/></Relationships>
</file>

<file path=xl/drawings/_rels/drawing4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0.png"/><Relationship Id="rId1" Type="http://schemas.openxmlformats.org/officeDocument/2006/relationships/hyperlink" Target="#'Main Menu'!A1"/><Relationship Id="rId4" Type="http://schemas.openxmlformats.org/officeDocument/2006/relationships/image" Target="../media/image14.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1.png"/><Relationship Id="rId1" Type="http://schemas.openxmlformats.org/officeDocument/2006/relationships/hyperlink" Target="#'Main Menu'!A1"/><Relationship Id="rId4" Type="http://schemas.openxmlformats.org/officeDocument/2006/relationships/image" Target="../media/image14.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14.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14.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4.png"/><Relationship Id="rId1" Type="http://schemas.openxmlformats.org/officeDocument/2006/relationships/hyperlink" Target="#'Main Menu'!A1"/><Relationship Id="rId4" Type="http://schemas.openxmlformats.org/officeDocument/2006/relationships/image" Target="../media/image14.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14.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14.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5.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9.JPG"/></Relationships>
</file>

<file path=xl/drawings/_rels/drawing50.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7.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7.png"/></Relationships>
</file>

<file path=xl/drawings/_rels/drawing5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8.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4.png"/><Relationship Id="rId4" Type="http://schemas.microsoft.com/office/2007/relationships/hdphoto" Target="../media/hdphoto2.wdp"/></Relationships>
</file>

<file path=xl/drawings/_rels/drawing6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1.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39.png"/></Relationships>
</file>

<file path=xl/drawings/_rels/drawing66.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67.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7.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5.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4</xdr:col>
      <xdr:colOff>485775</xdr:colOff>
      <xdr:row>47</xdr:row>
      <xdr:rowOff>95250</xdr:rowOff>
    </xdr:from>
    <xdr:to>
      <xdr:col>6</xdr:col>
      <xdr:colOff>132282</xdr:colOff>
      <xdr:row>49</xdr:row>
      <xdr:rowOff>86138</xdr:rowOff>
    </xdr:to>
    <xdr:pic>
      <xdr:nvPicPr>
        <xdr:cNvPr id="5" name="Picture 4"/>
        <xdr:cNvPicPr>
          <a:picLocks noChangeAspect="1"/>
        </xdr:cNvPicPr>
      </xdr:nvPicPr>
      <xdr:blipFill>
        <a:blip xmlns:r="http://schemas.openxmlformats.org/officeDocument/2006/relationships" r:embed="rId3"/>
        <a:stretch>
          <a:fillRect/>
        </a:stretch>
      </xdr:blipFill>
      <xdr:spPr>
        <a:xfrm>
          <a:off x="6448425" y="12534900"/>
          <a:ext cx="865707" cy="371888"/>
        </a:xfrm>
        <a:prstGeom prst="rect">
          <a:avLst/>
        </a:prstGeom>
      </xdr:spPr>
    </xdr:pic>
    <xdr:clientData/>
  </xdr:twoCellAnchor>
  <xdr:twoCellAnchor editAs="oneCell">
    <xdr:from>
      <xdr:col>8</xdr:col>
      <xdr:colOff>409575</xdr:colOff>
      <xdr:row>47</xdr:row>
      <xdr:rowOff>57150</xdr:rowOff>
    </xdr:from>
    <xdr:to>
      <xdr:col>10</xdr:col>
      <xdr:colOff>165820</xdr:colOff>
      <xdr:row>49</xdr:row>
      <xdr:rowOff>133390</xdr:rowOff>
    </xdr:to>
    <xdr:pic>
      <xdr:nvPicPr>
        <xdr:cNvPr id="6" name="Picture 5"/>
        <xdr:cNvPicPr>
          <a:picLocks noChangeAspect="1"/>
        </xdr:cNvPicPr>
      </xdr:nvPicPr>
      <xdr:blipFill>
        <a:blip xmlns:r="http://schemas.openxmlformats.org/officeDocument/2006/relationships" r:embed="rId4"/>
        <a:stretch>
          <a:fillRect/>
        </a:stretch>
      </xdr:blipFill>
      <xdr:spPr>
        <a:xfrm>
          <a:off x="8810625" y="12496800"/>
          <a:ext cx="975445" cy="4572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180975</xdr:colOff>
      <xdr:row>335</xdr:row>
      <xdr:rowOff>19050</xdr:rowOff>
    </xdr:from>
    <xdr:to>
      <xdr:col>8</xdr:col>
      <xdr:colOff>646285</xdr:colOff>
      <xdr:row>339</xdr:row>
      <xdr:rowOff>826</xdr:rowOff>
    </xdr:to>
    <xdr:pic>
      <xdr:nvPicPr>
        <xdr:cNvPr id="3" name="Picture 2"/>
        <xdr:cNvPicPr>
          <a:picLocks noChangeAspect="1"/>
        </xdr:cNvPicPr>
      </xdr:nvPicPr>
      <xdr:blipFill>
        <a:blip xmlns:r="http://schemas.openxmlformats.org/officeDocument/2006/relationships" r:embed="rId6"/>
        <a:stretch>
          <a:fillRect/>
        </a:stretch>
      </xdr:blipFill>
      <xdr:spPr>
        <a:xfrm>
          <a:off x="8210550" y="81210150"/>
          <a:ext cx="1255885" cy="7437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77</xdr:row>
      <xdr:rowOff>76201</xdr:rowOff>
    </xdr:from>
    <xdr:to>
      <xdr:col>5</xdr:col>
      <xdr:colOff>476251</xdr:colOff>
      <xdr:row>79</xdr:row>
      <xdr:rowOff>178483</xdr:rowOff>
    </xdr:to>
    <xdr:pic>
      <xdr:nvPicPr>
        <xdr:cNvPr id="5" name="Picture 4"/>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495300</xdr:colOff>
      <xdr:row>76</xdr:row>
      <xdr:rowOff>152400</xdr:rowOff>
    </xdr:from>
    <xdr:to>
      <xdr:col>9</xdr:col>
      <xdr:colOff>170035</xdr:colOff>
      <xdr:row>80</xdr:row>
      <xdr:rowOff>134176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410575" y="22002750"/>
          <a:ext cx="1255885" cy="7437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57</xdr:row>
      <xdr:rowOff>57150</xdr:rowOff>
    </xdr:from>
    <xdr:to>
      <xdr:col>2</xdr:col>
      <xdr:colOff>1455923</xdr:colOff>
      <xdr:row>59</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6602075"/>
          <a:ext cx="1408298" cy="341779"/>
        </a:xfrm>
        <a:prstGeom prst="rect">
          <a:avLst/>
        </a:prstGeom>
      </xdr:spPr>
    </xdr:pic>
    <xdr:clientData/>
  </xdr:twoCellAnchor>
  <xdr:twoCellAnchor editAs="oneCell">
    <xdr:from>
      <xdr:col>7</xdr:col>
      <xdr:colOff>314325</xdr:colOff>
      <xdr:row>55</xdr:row>
      <xdr:rowOff>152400</xdr:rowOff>
    </xdr:from>
    <xdr:to>
      <xdr:col>9</xdr:col>
      <xdr:colOff>653581</xdr:colOff>
      <xdr:row>60</xdr:row>
      <xdr:rowOff>35124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353425" y="16316325"/>
          <a:ext cx="1920406" cy="835224"/>
        </a:xfrm>
        <a:prstGeom prst="rect">
          <a:avLst/>
        </a:prstGeom>
      </xdr:spPr>
    </xdr:pic>
    <xdr:clientData/>
  </xdr:twoCellAnchor>
  <xdr:twoCellAnchor editAs="oneCell">
    <xdr:from>
      <xdr:col>4</xdr:col>
      <xdr:colOff>180975</xdr:colOff>
      <xdr:row>56</xdr:row>
      <xdr:rowOff>161925</xdr:rowOff>
    </xdr:from>
    <xdr:to>
      <xdr:col>5</xdr:col>
      <xdr:colOff>333081</xdr:colOff>
      <xdr:row>59</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876925" y="16516350"/>
          <a:ext cx="999831" cy="4816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28574</xdr:colOff>
      <xdr:row>57</xdr:row>
      <xdr:rowOff>57149</xdr:rowOff>
    </xdr:from>
    <xdr:to>
      <xdr:col>2</xdr:col>
      <xdr:colOff>1619249</xdr:colOff>
      <xdr:row>58</xdr:row>
      <xdr:rowOff>170328</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4074" y="15706724"/>
          <a:ext cx="1590675" cy="303679"/>
        </a:xfrm>
        <a:prstGeom prst="rect">
          <a:avLst/>
        </a:prstGeom>
      </xdr:spPr>
    </xdr:pic>
    <xdr:clientData/>
  </xdr:twoCellAnchor>
  <xdr:twoCellAnchor editAs="oneCell">
    <xdr:from>
      <xdr:col>7</xdr:col>
      <xdr:colOff>276225</xdr:colOff>
      <xdr:row>56</xdr:row>
      <xdr:rowOff>19050</xdr:rowOff>
    </xdr:from>
    <xdr:to>
      <xdr:col>9</xdr:col>
      <xdr:colOff>196381</xdr:colOff>
      <xdr:row>59</xdr:row>
      <xdr:rowOff>100499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315325" y="15478125"/>
          <a:ext cx="1501306" cy="652949"/>
        </a:xfrm>
        <a:prstGeom prst="rect">
          <a:avLst/>
        </a:prstGeom>
      </xdr:spPr>
    </xdr:pic>
    <xdr:clientData/>
  </xdr:twoCellAnchor>
  <xdr:twoCellAnchor editAs="oneCell">
    <xdr:from>
      <xdr:col>4</xdr:col>
      <xdr:colOff>76200</xdr:colOff>
      <xdr:row>56</xdr:row>
      <xdr:rowOff>180975</xdr:rowOff>
    </xdr:from>
    <xdr:to>
      <xdr:col>5</xdr:col>
      <xdr:colOff>228306</xdr:colOff>
      <xdr:row>59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772150" y="15640050"/>
          <a:ext cx="999831" cy="481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21</xdr:row>
      <xdr:rowOff>171450</xdr:rowOff>
    </xdr:from>
    <xdr:to>
      <xdr:col>2</xdr:col>
      <xdr:colOff>1619250</xdr:colOff>
      <xdr:row>24</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752725" y="6010275"/>
          <a:ext cx="1524000" cy="417979"/>
        </a:xfrm>
        <a:prstGeom prst="rect">
          <a:avLst/>
        </a:prstGeom>
      </xdr:spPr>
    </xdr:pic>
    <xdr:clientData/>
  </xdr:twoCellAnchor>
  <xdr:twoCellAnchor editAs="oneCell">
    <xdr:from>
      <xdr:col>7</xdr:col>
      <xdr:colOff>323850</xdr:colOff>
      <xdr:row>20</xdr:row>
      <xdr:rowOff>142875</xdr:rowOff>
    </xdr:from>
    <xdr:to>
      <xdr:col>9</xdr:col>
      <xdr:colOff>663106</xdr:colOff>
      <xdr:row>25</xdr:row>
      <xdr:rowOff>25599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924925" y="5791200"/>
          <a:ext cx="1920406" cy="835224"/>
        </a:xfrm>
        <a:prstGeom prst="rect">
          <a:avLst/>
        </a:prstGeom>
      </xdr:spPr>
    </xdr:pic>
    <xdr:clientData/>
  </xdr:twoCellAnchor>
  <xdr:twoCellAnchor editAs="oneCell">
    <xdr:from>
      <xdr:col>4</xdr:col>
      <xdr:colOff>104775</xdr:colOff>
      <xdr:row>21</xdr:row>
      <xdr:rowOff>171450</xdr:rowOff>
    </xdr:from>
    <xdr:to>
      <xdr:col>5</xdr:col>
      <xdr:colOff>256881</xdr:colOff>
      <xdr:row>24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6362700" y="6010275"/>
          <a:ext cx="999831" cy="4816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33617</xdr:colOff>
      <xdr:row>121</xdr:row>
      <xdr:rowOff>100853</xdr:rowOff>
    </xdr:from>
    <xdr:to>
      <xdr:col>2</xdr:col>
      <xdr:colOff>1848970</xdr:colOff>
      <xdr:row>123</xdr:row>
      <xdr:rowOff>110377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9117" y="33135794"/>
          <a:ext cx="1815353" cy="390524"/>
        </a:xfrm>
        <a:prstGeom prst="rect">
          <a:avLst/>
        </a:prstGeom>
      </xdr:spPr>
    </xdr:pic>
    <xdr:clientData/>
  </xdr:twoCellAnchor>
  <xdr:twoCellAnchor editAs="oneCell">
    <xdr:from>
      <xdr:col>6</xdr:col>
      <xdr:colOff>347383</xdr:colOff>
      <xdr:row>121</xdr:row>
      <xdr:rowOff>44823</xdr:rowOff>
    </xdr:from>
    <xdr:to>
      <xdr:col>8</xdr:col>
      <xdr:colOff>766200</xdr:colOff>
      <xdr:row>124</xdr:row>
      <xdr:rowOff>106842</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3265" y="33079764"/>
          <a:ext cx="1920406" cy="633519"/>
        </a:xfrm>
        <a:prstGeom prst="rect">
          <a:avLst/>
        </a:prstGeom>
      </xdr:spPr>
    </xdr:pic>
    <xdr:clientData/>
  </xdr:twoCellAnchor>
  <xdr:twoCellAnchor editAs="oneCell">
    <xdr:from>
      <xdr:col>3</xdr:col>
      <xdr:colOff>818030</xdr:colOff>
      <xdr:row>121</xdr:row>
      <xdr:rowOff>145676</xdr:rowOff>
    </xdr:from>
    <xdr:to>
      <xdr:col>5</xdr:col>
      <xdr:colOff>114567</xdr:colOff>
      <xdr:row>124</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0177" y="33180617"/>
          <a:ext cx="999831" cy="4816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78442</xdr:colOff>
      <xdr:row>122</xdr:row>
      <xdr:rowOff>145677</xdr:rowOff>
    </xdr:from>
    <xdr:to>
      <xdr:col>2</xdr:col>
      <xdr:colOff>1748118</xdr:colOff>
      <xdr:row>124</xdr:row>
      <xdr:rowOff>155201</xdr:rowOff>
    </xdr:to>
    <xdr:pic>
      <xdr:nvPicPr>
        <xdr:cNvPr id="3" name="Picture 2"/>
        <xdr:cNvPicPr>
          <a:picLocks noChangeAspect="1"/>
        </xdr:cNvPicPr>
      </xdr:nvPicPr>
      <xdr:blipFill>
        <a:blip xmlns:r="http://schemas.openxmlformats.org/officeDocument/2006/relationships" r:embed="rId2"/>
        <a:stretch>
          <a:fillRect/>
        </a:stretch>
      </xdr:blipFill>
      <xdr:spPr>
        <a:xfrm>
          <a:off x="2173942" y="33774530"/>
          <a:ext cx="1669676" cy="390524"/>
        </a:xfrm>
        <a:prstGeom prst="rect">
          <a:avLst/>
        </a:prstGeom>
      </xdr:spPr>
    </xdr:pic>
    <xdr:clientData/>
  </xdr:twoCellAnchor>
  <xdr:twoCellAnchor editAs="oneCell">
    <xdr:from>
      <xdr:col>7</xdr:col>
      <xdr:colOff>313765</xdr:colOff>
      <xdr:row>122</xdr:row>
      <xdr:rowOff>22411</xdr:rowOff>
    </xdr:from>
    <xdr:to>
      <xdr:col>9</xdr:col>
      <xdr:colOff>654142</xdr:colOff>
      <xdr:row>126</xdr:row>
      <xdr:rowOff>95635</xdr:rowOff>
    </xdr:to>
    <xdr:pic>
      <xdr:nvPicPr>
        <xdr:cNvPr id="4" name="Picture 3"/>
        <xdr:cNvPicPr>
          <a:picLocks noChangeAspect="1"/>
        </xdr:cNvPicPr>
      </xdr:nvPicPr>
      <xdr:blipFill>
        <a:blip xmlns:r="http://schemas.openxmlformats.org/officeDocument/2006/relationships" r:embed="rId3"/>
        <a:stretch>
          <a:fillRect/>
        </a:stretch>
      </xdr:blipFill>
      <xdr:spPr>
        <a:xfrm>
          <a:off x="8617324" y="33651264"/>
          <a:ext cx="1920406" cy="835224"/>
        </a:xfrm>
        <a:prstGeom prst="rect">
          <a:avLst/>
        </a:prstGeom>
      </xdr:spPr>
    </xdr:pic>
    <xdr:clientData/>
  </xdr:twoCellAnchor>
  <xdr:twoCellAnchor editAs="oneCell">
    <xdr:from>
      <xdr:col>4</xdr:col>
      <xdr:colOff>11205</xdr:colOff>
      <xdr:row>123</xdr:row>
      <xdr:rowOff>134470</xdr:rowOff>
    </xdr:from>
    <xdr:to>
      <xdr:col>5</xdr:col>
      <xdr:colOff>159389</xdr:colOff>
      <xdr:row>126</xdr:row>
      <xdr:rowOff>44596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14999" y="33953823"/>
          <a:ext cx="999831" cy="4816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11206</xdr:colOff>
      <xdr:row>122</xdr:row>
      <xdr:rowOff>123265</xdr:rowOff>
    </xdr:from>
    <xdr:to>
      <xdr:col>2</xdr:col>
      <xdr:colOff>1714500</xdr:colOff>
      <xdr:row>124</xdr:row>
      <xdr:rowOff>177613</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6706" y="33259059"/>
          <a:ext cx="1703294" cy="435348"/>
        </a:xfrm>
        <a:prstGeom prst="rect">
          <a:avLst/>
        </a:prstGeom>
      </xdr:spPr>
    </xdr:pic>
    <xdr:clientData/>
  </xdr:twoCellAnchor>
  <xdr:twoCellAnchor editAs="oneCell">
    <xdr:from>
      <xdr:col>7</xdr:col>
      <xdr:colOff>302559</xdr:colOff>
      <xdr:row>122</xdr:row>
      <xdr:rowOff>33617</xdr:rowOff>
    </xdr:from>
    <xdr:to>
      <xdr:col>9</xdr:col>
      <xdr:colOff>642936</xdr:colOff>
      <xdr:row>126</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606118" y="33169411"/>
          <a:ext cx="1920406" cy="835224"/>
        </a:xfrm>
        <a:prstGeom prst="rect">
          <a:avLst/>
        </a:prstGeom>
      </xdr:spPr>
    </xdr:pic>
    <xdr:clientData/>
  </xdr:twoCellAnchor>
  <xdr:twoCellAnchor editAs="oneCell">
    <xdr:from>
      <xdr:col>3</xdr:col>
      <xdr:colOff>806824</xdr:colOff>
      <xdr:row>123</xdr:row>
      <xdr:rowOff>123265</xdr:rowOff>
    </xdr:from>
    <xdr:to>
      <xdr:col>5</xdr:col>
      <xdr:colOff>103361</xdr:colOff>
      <xdr:row>126</xdr:row>
      <xdr:rowOff>33391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33449559"/>
          <a:ext cx="999831" cy="4816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67234</xdr:colOff>
      <xdr:row>122</xdr:row>
      <xdr:rowOff>22412</xdr:rowOff>
    </xdr:from>
    <xdr:to>
      <xdr:col>2</xdr:col>
      <xdr:colOff>1725705</xdr:colOff>
      <xdr:row>124</xdr:row>
      <xdr:rowOff>9525</xdr:rowOff>
    </xdr:to>
    <xdr:pic>
      <xdr:nvPicPr>
        <xdr:cNvPr id="3" name="Picture 2"/>
        <xdr:cNvPicPr>
          <a:picLocks noChangeAspect="1"/>
        </xdr:cNvPicPr>
      </xdr:nvPicPr>
      <xdr:blipFill>
        <a:blip xmlns:r="http://schemas.openxmlformats.org/officeDocument/2006/relationships" r:embed="rId2"/>
        <a:stretch>
          <a:fillRect/>
        </a:stretch>
      </xdr:blipFill>
      <xdr:spPr>
        <a:xfrm>
          <a:off x="2162734" y="32934088"/>
          <a:ext cx="1658471" cy="368113"/>
        </a:xfrm>
        <a:prstGeom prst="rect">
          <a:avLst/>
        </a:prstGeom>
      </xdr:spPr>
    </xdr:pic>
    <xdr:clientData/>
  </xdr:twoCellAnchor>
  <xdr:twoCellAnchor editAs="oneCell">
    <xdr:from>
      <xdr:col>7</xdr:col>
      <xdr:colOff>235324</xdr:colOff>
      <xdr:row>121</xdr:row>
      <xdr:rowOff>56029</xdr:rowOff>
    </xdr:from>
    <xdr:to>
      <xdr:col>9</xdr:col>
      <xdr:colOff>575700</xdr:colOff>
      <xdr:row>125</xdr:row>
      <xdr:rowOff>129253</xdr:rowOff>
    </xdr:to>
    <xdr:pic>
      <xdr:nvPicPr>
        <xdr:cNvPr id="4" name="Picture 3"/>
        <xdr:cNvPicPr>
          <a:picLocks noChangeAspect="1"/>
        </xdr:cNvPicPr>
      </xdr:nvPicPr>
      <xdr:blipFill>
        <a:blip xmlns:r="http://schemas.openxmlformats.org/officeDocument/2006/relationships" r:embed="rId3"/>
        <a:stretch>
          <a:fillRect/>
        </a:stretch>
      </xdr:blipFill>
      <xdr:spPr>
        <a:xfrm>
          <a:off x="8292353" y="32777205"/>
          <a:ext cx="1920406" cy="835224"/>
        </a:xfrm>
        <a:prstGeom prst="rect">
          <a:avLst/>
        </a:prstGeom>
      </xdr:spPr>
    </xdr:pic>
    <xdr:clientData/>
  </xdr:twoCellAnchor>
  <xdr:twoCellAnchor editAs="oneCell">
    <xdr:from>
      <xdr:col>3</xdr:col>
      <xdr:colOff>840441</xdr:colOff>
      <xdr:row>123</xdr:row>
      <xdr:rowOff>134470</xdr:rowOff>
    </xdr:from>
    <xdr:to>
      <xdr:col>5</xdr:col>
      <xdr:colOff>136978</xdr:colOff>
      <xdr:row>126</xdr:row>
      <xdr:rowOff>44596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2588" y="33236646"/>
          <a:ext cx="999831" cy="4816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38</xdr:row>
      <xdr:rowOff>44823</xdr:rowOff>
    </xdr:from>
    <xdr:to>
      <xdr:col>2</xdr:col>
      <xdr:colOff>1837764</xdr:colOff>
      <xdr:row>40</xdr:row>
      <xdr:rowOff>20730</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1945470"/>
          <a:ext cx="1837765" cy="356907"/>
        </a:xfrm>
        <a:prstGeom prst="rect">
          <a:avLst/>
        </a:prstGeom>
      </xdr:spPr>
    </xdr:pic>
    <xdr:clientData/>
  </xdr:twoCellAnchor>
  <xdr:twoCellAnchor editAs="oneCell">
    <xdr:from>
      <xdr:col>7</xdr:col>
      <xdr:colOff>201706</xdr:colOff>
      <xdr:row>37</xdr:row>
      <xdr:rowOff>89647</xdr:rowOff>
    </xdr:from>
    <xdr:to>
      <xdr:col>9</xdr:col>
      <xdr:colOff>620524</xdr:colOff>
      <xdr:row>41</xdr:row>
      <xdr:rowOff>162871</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1799794"/>
          <a:ext cx="1920406" cy="835224"/>
        </a:xfrm>
        <a:prstGeom prst="rect">
          <a:avLst/>
        </a:prstGeom>
      </xdr:spPr>
    </xdr:pic>
    <xdr:clientData/>
  </xdr:twoCellAnchor>
  <xdr:twoCellAnchor editAs="oneCell">
    <xdr:from>
      <xdr:col>4</xdr:col>
      <xdr:colOff>22412</xdr:colOff>
      <xdr:row>39</xdr:row>
      <xdr:rowOff>145676</xdr:rowOff>
    </xdr:from>
    <xdr:to>
      <xdr:col>5</xdr:col>
      <xdr:colOff>170596</xdr:colOff>
      <xdr:row>42</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12236823"/>
          <a:ext cx="999831" cy="481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11206</xdr:colOff>
      <xdr:row>298</xdr:row>
      <xdr:rowOff>38100</xdr:rowOff>
    </xdr:from>
    <xdr:to>
      <xdr:col>5</xdr:col>
      <xdr:colOff>38101</xdr:colOff>
      <xdr:row>300</xdr:row>
      <xdr:rowOff>60512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688106" y="100926900"/>
          <a:ext cx="874620" cy="403412"/>
        </a:xfrm>
        <a:prstGeom prst="rect">
          <a:avLst/>
        </a:prstGeom>
      </xdr:spPr>
    </xdr:pic>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562334</xdr:colOff>
      <xdr:row>297</xdr:row>
      <xdr:rowOff>12230</xdr:rowOff>
    </xdr:from>
    <xdr:to>
      <xdr:col>8</xdr:col>
      <xdr:colOff>41699</xdr:colOff>
      <xdr:row>301</xdr:row>
      <xdr:rowOff>82290</xdr:rowOff>
    </xdr:to>
    <xdr:pic>
      <xdr:nvPicPr>
        <xdr:cNvPr id="6" name="Picture 5"/>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8009" y="100710530"/>
          <a:ext cx="974790" cy="8320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1367118</xdr:colOff>
      <xdr:row>37</xdr:row>
      <xdr:rowOff>145676</xdr:rowOff>
    </xdr:from>
    <xdr:to>
      <xdr:col>2</xdr:col>
      <xdr:colOff>1546412</xdr:colOff>
      <xdr:row>39</xdr:row>
      <xdr:rowOff>155202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4294" y="11430000"/>
          <a:ext cx="1557618" cy="390526"/>
        </a:xfrm>
        <a:prstGeom prst="rect">
          <a:avLst/>
        </a:prstGeom>
      </xdr:spPr>
    </xdr:pic>
    <xdr:clientData/>
  </xdr:twoCellAnchor>
  <xdr:twoCellAnchor editAs="oneCell">
    <xdr:from>
      <xdr:col>7</xdr:col>
      <xdr:colOff>313764</xdr:colOff>
      <xdr:row>37</xdr:row>
      <xdr:rowOff>33617</xdr:rowOff>
    </xdr:from>
    <xdr:to>
      <xdr:col>10</xdr:col>
      <xdr:colOff>15405</xdr:colOff>
      <xdr:row>41</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303558" y="11317941"/>
          <a:ext cx="1920406" cy="835224"/>
        </a:xfrm>
        <a:prstGeom prst="rect">
          <a:avLst/>
        </a:prstGeom>
      </xdr:spPr>
    </xdr:pic>
    <xdr:clientData/>
  </xdr:twoCellAnchor>
  <xdr:twoCellAnchor editAs="oneCell">
    <xdr:from>
      <xdr:col>4</xdr:col>
      <xdr:colOff>0</xdr:colOff>
      <xdr:row>39</xdr:row>
      <xdr:rowOff>168088</xdr:rowOff>
    </xdr:from>
    <xdr:to>
      <xdr:col>5</xdr:col>
      <xdr:colOff>148184</xdr:colOff>
      <xdr:row>42</xdr:row>
      <xdr:rowOff>78214</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6559" y="11833412"/>
          <a:ext cx="999831" cy="4816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43</xdr:row>
      <xdr:rowOff>11206</xdr:rowOff>
    </xdr:from>
    <xdr:to>
      <xdr:col>2</xdr:col>
      <xdr:colOff>1636058</xdr:colOff>
      <xdr:row>44</xdr:row>
      <xdr:rowOff>188819</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3155706"/>
          <a:ext cx="1636059" cy="368113"/>
        </a:xfrm>
        <a:prstGeom prst="rect">
          <a:avLst/>
        </a:prstGeom>
      </xdr:spPr>
    </xdr:pic>
    <xdr:clientData/>
  </xdr:twoCellAnchor>
  <xdr:twoCellAnchor editAs="oneCell">
    <xdr:from>
      <xdr:col>7</xdr:col>
      <xdr:colOff>145676</xdr:colOff>
      <xdr:row>41</xdr:row>
      <xdr:rowOff>179294</xdr:rowOff>
    </xdr:from>
    <xdr:to>
      <xdr:col>9</xdr:col>
      <xdr:colOff>564494</xdr:colOff>
      <xdr:row>46</xdr:row>
      <xdr:rowOff>62018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35470" y="12942794"/>
          <a:ext cx="1920406" cy="835224"/>
        </a:xfrm>
        <a:prstGeom prst="rect">
          <a:avLst/>
        </a:prstGeom>
      </xdr:spPr>
    </xdr:pic>
    <xdr:clientData/>
  </xdr:twoCellAnchor>
  <xdr:twoCellAnchor editAs="oneCell">
    <xdr:from>
      <xdr:col>3</xdr:col>
      <xdr:colOff>773206</xdr:colOff>
      <xdr:row>44</xdr:row>
      <xdr:rowOff>145677</xdr:rowOff>
    </xdr:from>
    <xdr:to>
      <xdr:col>5</xdr:col>
      <xdr:colOff>136978</xdr:colOff>
      <xdr:row>47</xdr:row>
      <xdr:rowOff>55803</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5353" y="13480677"/>
          <a:ext cx="999831" cy="4816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43</xdr:row>
      <xdr:rowOff>57150</xdr:rowOff>
    </xdr:from>
    <xdr:to>
      <xdr:col>2</xdr:col>
      <xdr:colOff>1514475</xdr:colOff>
      <xdr:row>44</xdr:row>
      <xdr:rowOff>179854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3068300"/>
          <a:ext cx="1504950" cy="313204"/>
        </a:xfrm>
        <a:prstGeom prst="rect">
          <a:avLst/>
        </a:prstGeom>
      </xdr:spPr>
    </xdr:pic>
    <xdr:clientData/>
  </xdr:twoCellAnchor>
  <xdr:twoCellAnchor editAs="oneCell">
    <xdr:from>
      <xdr:col>7</xdr:col>
      <xdr:colOff>190500</xdr:colOff>
      <xdr:row>42</xdr:row>
      <xdr:rowOff>9525</xdr:rowOff>
    </xdr:from>
    <xdr:to>
      <xdr:col>9</xdr:col>
      <xdr:colOff>605956</xdr:colOff>
      <xdr:row>46</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62925" y="12830175"/>
          <a:ext cx="1920406" cy="835224"/>
        </a:xfrm>
        <a:prstGeom prst="rect">
          <a:avLst/>
        </a:prstGeom>
      </xdr:spPr>
    </xdr:pic>
    <xdr:clientData/>
  </xdr:twoCellAnchor>
  <xdr:twoCellAnchor editAs="oneCell">
    <xdr:from>
      <xdr:col>3</xdr:col>
      <xdr:colOff>752475</xdr:colOff>
      <xdr:row>44</xdr:row>
      <xdr:rowOff>152400</xdr:rowOff>
    </xdr:from>
    <xdr:to>
      <xdr:col>5</xdr:col>
      <xdr:colOff>123531</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00700" y="13354050"/>
          <a:ext cx="999831" cy="4816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9524</xdr:colOff>
      <xdr:row>40</xdr:row>
      <xdr:rowOff>0</xdr:rowOff>
    </xdr:from>
    <xdr:to>
      <xdr:col>2</xdr:col>
      <xdr:colOff>1600199</xdr:colOff>
      <xdr:row>41</xdr:row>
      <xdr:rowOff>160804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4" y="12287250"/>
          <a:ext cx="1590675" cy="351304"/>
        </a:xfrm>
        <a:prstGeom prst="rect">
          <a:avLst/>
        </a:prstGeom>
      </xdr:spPr>
    </xdr:pic>
    <xdr:clientData/>
  </xdr:twoCellAnchor>
  <xdr:twoCellAnchor editAs="oneCell">
    <xdr:from>
      <xdr:col>7</xdr:col>
      <xdr:colOff>247650</xdr:colOff>
      <xdr:row>39</xdr:row>
      <xdr:rowOff>57150</xdr:rowOff>
    </xdr:from>
    <xdr:to>
      <xdr:col>9</xdr:col>
      <xdr:colOff>663106</xdr:colOff>
      <xdr:row>43</xdr:row>
      <xdr:rowOff>130374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2153900"/>
          <a:ext cx="1920406" cy="835224"/>
        </a:xfrm>
        <a:prstGeom prst="rect">
          <a:avLst/>
        </a:prstGeom>
      </xdr:spPr>
    </xdr:pic>
    <xdr:clientData/>
  </xdr:twoCellAnchor>
  <xdr:twoCellAnchor editAs="oneCell">
    <xdr:from>
      <xdr:col>3</xdr:col>
      <xdr:colOff>771525</xdr:colOff>
      <xdr:row>40</xdr:row>
      <xdr:rowOff>152400</xdr:rowOff>
    </xdr:from>
    <xdr:to>
      <xdr:col>5</xdr:col>
      <xdr:colOff>142581</xdr:colOff>
      <xdr:row>43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2439650"/>
          <a:ext cx="999831" cy="4816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39</xdr:row>
      <xdr:rowOff>47625</xdr:rowOff>
    </xdr:from>
    <xdr:to>
      <xdr:col>2</xdr:col>
      <xdr:colOff>1638819</xdr:colOff>
      <xdr:row>41</xdr:row>
      <xdr:rowOff>14127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2011025"/>
          <a:ext cx="1591194" cy="347502"/>
        </a:xfrm>
        <a:prstGeom prst="rect">
          <a:avLst/>
        </a:prstGeom>
      </xdr:spPr>
    </xdr:pic>
    <xdr:clientData/>
  </xdr:twoCellAnchor>
  <xdr:twoCellAnchor editAs="oneCell">
    <xdr:from>
      <xdr:col>7</xdr:col>
      <xdr:colOff>200025</xdr:colOff>
      <xdr:row>37</xdr:row>
      <xdr:rowOff>133350</xdr:rowOff>
    </xdr:from>
    <xdr:to>
      <xdr:col>9</xdr:col>
      <xdr:colOff>615481</xdr:colOff>
      <xdr:row>42</xdr:row>
      <xdr:rowOff>16074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172450" y="11715750"/>
          <a:ext cx="1920406" cy="835224"/>
        </a:xfrm>
        <a:prstGeom prst="rect">
          <a:avLst/>
        </a:prstGeom>
      </xdr:spPr>
    </xdr:pic>
    <xdr:clientData/>
  </xdr:twoCellAnchor>
  <xdr:twoCellAnchor editAs="oneCell">
    <xdr:from>
      <xdr:col>3</xdr:col>
      <xdr:colOff>762000</xdr:colOff>
      <xdr:row>40</xdr:row>
      <xdr:rowOff>180975</xdr:rowOff>
    </xdr:from>
    <xdr:to>
      <xdr:col>5</xdr:col>
      <xdr:colOff>133056</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334875"/>
          <a:ext cx="999831" cy="4816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1314450</xdr:colOff>
      <xdr:row>43</xdr:row>
      <xdr:rowOff>9525</xdr:rowOff>
    </xdr:from>
    <xdr:to>
      <xdr:col>2</xdr:col>
      <xdr:colOff>1524519</xdr:colOff>
      <xdr:row>44</xdr:row>
      <xdr:rowOff>166527</xdr:rowOff>
    </xdr:to>
    <xdr:pic>
      <xdr:nvPicPr>
        <xdr:cNvPr id="6" name="Picture 5"/>
        <xdr:cNvPicPr>
          <a:picLocks noChangeAspect="1"/>
        </xdr:cNvPicPr>
      </xdr:nvPicPr>
      <xdr:blipFill>
        <a:blip xmlns:r="http://schemas.openxmlformats.org/officeDocument/2006/relationships" r:embed="rId2"/>
        <a:stretch>
          <a:fillRect/>
        </a:stretch>
      </xdr:blipFill>
      <xdr:spPr>
        <a:xfrm>
          <a:off x="2028825" y="13192125"/>
          <a:ext cx="1591194" cy="347502"/>
        </a:xfrm>
        <a:prstGeom prst="rect">
          <a:avLst/>
        </a:prstGeom>
      </xdr:spPr>
    </xdr:pic>
    <xdr:clientData/>
  </xdr:twoCellAnchor>
  <xdr:twoCellAnchor editAs="oneCell">
    <xdr:from>
      <xdr:col>7</xdr:col>
      <xdr:colOff>238125</xdr:colOff>
      <xdr:row>41</xdr:row>
      <xdr:rowOff>161925</xdr:rowOff>
    </xdr:from>
    <xdr:to>
      <xdr:col>9</xdr:col>
      <xdr:colOff>653581</xdr:colOff>
      <xdr:row>46</xdr:row>
      <xdr:rowOff>44649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10550" y="12963525"/>
          <a:ext cx="1920406" cy="835224"/>
        </a:xfrm>
        <a:prstGeom prst="rect">
          <a:avLst/>
        </a:prstGeom>
      </xdr:spPr>
    </xdr:pic>
    <xdr:clientData/>
  </xdr:twoCellAnchor>
  <xdr:twoCellAnchor editAs="oneCell">
    <xdr:from>
      <xdr:col>3</xdr:col>
      <xdr:colOff>771525</xdr:colOff>
      <xdr:row>42</xdr:row>
      <xdr:rowOff>171450</xdr:rowOff>
    </xdr:from>
    <xdr:to>
      <xdr:col>5</xdr:col>
      <xdr:colOff>142581</xdr:colOff>
      <xdr:row>45</xdr:row>
      <xdr:rowOff>81576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163550"/>
          <a:ext cx="999831" cy="4816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1333500</xdr:colOff>
      <xdr:row>43</xdr:row>
      <xdr:rowOff>47625</xdr:rowOff>
    </xdr:from>
    <xdr:to>
      <xdr:col>2</xdr:col>
      <xdr:colOff>1543569</xdr:colOff>
      <xdr:row>45</xdr:row>
      <xdr:rowOff>14127</xdr:rowOff>
    </xdr:to>
    <xdr:pic>
      <xdr:nvPicPr>
        <xdr:cNvPr id="7" name="Picture 6"/>
        <xdr:cNvPicPr>
          <a:picLocks noChangeAspect="1"/>
        </xdr:cNvPicPr>
      </xdr:nvPicPr>
      <xdr:blipFill>
        <a:blip xmlns:r="http://schemas.openxmlformats.org/officeDocument/2006/relationships" r:embed="rId2"/>
        <a:stretch>
          <a:fillRect/>
        </a:stretch>
      </xdr:blipFill>
      <xdr:spPr>
        <a:xfrm>
          <a:off x="2047875" y="13163550"/>
          <a:ext cx="1591194" cy="347502"/>
        </a:xfrm>
        <a:prstGeom prst="rect">
          <a:avLst/>
        </a:prstGeom>
      </xdr:spPr>
    </xdr:pic>
    <xdr:clientData/>
  </xdr:twoCellAnchor>
  <xdr:twoCellAnchor editAs="oneCell">
    <xdr:from>
      <xdr:col>7</xdr:col>
      <xdr:colOff>190500</xdr:colOff>
      <xdr:row>42</xdr:row>
      <xdr:rowOff>38100</xdr:rowOff>
    </xdr:from>
    <xdr:to>
      <xdr:col>9</xdr:col>
      <xdr:colOff>605956</xdr:colOff>
      <xdr:row>46</xdr:row>
      <xdr:rowOff>111324</xdr:rowOff>
    </xdr:to>
    <xdr:pic>
      <xdr:nvPicPr>
        <xdr:cNvPr id="8" name="Picture 7"/>
        <xdr:cNvPicPr>
          <a:picLocks noChangeAspect="1"/>
        </xdr:cNvPicPr>
      </xdr:nvPicPr>
      <xdr:blipFill>
        <a:blip xmlns:r="http://schemas.openxmlformats.org/officeDocument/2006/relationships" r:embed="rId3"/>
        <a:stretch>
          <a:fillRect/>
        </a:stretch>
      </xdr:blipFill>
      <xdr:spPr>
        <a:xfrm>
          <a:off x="8162925" y="12963525"/>
          <a:ext cx="1920406" cy="835224"/>
        </a:xfrm>
        <a:prstGeom prst="rect">
          <a:avLst/>
        </a:prstGeom>
      </xdr:spPr>
    </xdr:pic>
    <xdr:clientData/>
  </xdr:twoCellAnchor>
  <xdr:twoCellAnchor editAs="oneCell">
    <xdr:from>
      <xdr:col>3</xdr:col>
      <xdr:colOff>771525</xdr:colOff>
      <xdr:row>42</xdr:row>
      <xdr:rowOff>161925</xdr:rowOff>
    </xdr:from>
    <xdr:to>
      <xdr:col>5</xdr:col>
      <xdr:colOff>142581</xdr:colOff>
      <xdr:row>45</xdr:row>
      <xdr:rowOff>72051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087350"/>
          <a:ext cx="999831" cy="4816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40</xdr:row>
      <xdr:rowOff>38100</xdr:rowOff>
    </xdr:from>
    <xdr:to>
      <xdr:col>2</xdr:col>
      <xdr:colOff>1600719</xdr:colOff>
      <xdr:row>42</xdr:row>
      <xdr:rowOff>4602</xdr:rowOff>
    </xdr:to>
    <xdr:pic>
      <xdr:nvPicPr>
        <xdr:cNvPr id="8" name="Picture 7"/>
        <xdr:cNvPicPr>
          <a:picLocks noChangeAspect="1"/>
        </xdr:cNvPicPr>
      </xdr:nvPicPr>
      <xdr:blipFill>
        <a:blip xmlns:r="http://schemas.openxmlformats.org/officeDocument/2006/relationships" r:embed="rId2"/>
        <a:stretch>
          <a:fillRect/>
        </a:stretch>
      </xdr:blipFill>
      <xdr:spPr>
        <a:xfrm>
          <a:off x="2105025" y="12315825"/>
          <a:ext cx="1591194" cy="347502"/>
        </a:xfrm>
        <a:prstGeom prst="rect">
          <a:avLst/>
        </a:prstGeom>
      </xdr:spPr>
    </xdr:pic>
    <xdr:clientData/>
  </xdr:twoCellAnchor>
  <xdr:twoCellAnchor editAs="oneCell">
    <xdr:from>
      <xdr:col>7</xdr:col>
      <xdr:colOff>161925</xdr:colOff>
      <xdr:row>39</xdr:row>
      <xdr:rowOff>28575</xdr:rowOff>
    </xdr:from>
    <xdr:to>
      <xdr:col>9</xdr:col>
      <xdr:colOff>577381</xdr:colOff>
      <xdr:row>43</xdr:row>
      <xdr:rowOff>101799</xdr:rowOff>
    </xdr:to>
    <xdr:pic>
      <xdr:nvPicPr>
        <xdr:cNvPr id="9" name="Picture 8"/>
        <xdr:cNvPicPr>
          <a:picLocks noChangeAspect="1"/>
        </xdr:cNvPicPr>
      </xdr:nvPicPr>
      <xdr:blipFill>
        <a:blip xmlns:r="http://schemas.openxmlformats.org/officeDocument/2006/relationships" r:embed="rId3"/>
        <a:stretch>
          <a:fillRect/>
        </a:stretch>
      </xdr:blipFill>
      <xdr:spPr>
        <a:xfrm>
          <a:off x="8134350" y="12115800"/>
          <a:ext cx="1920406" cy="835224"/>
        </a:xfrm>
        <a:prstGeom prst="rect">
          <a:avLst/>
        </a:prstGeom>
      </xdr:spPr>
    </xdr:pic>
    <xdr:clientData/>
  </xdr:twoCellAnchor>
  <xdr:twoCellAnchor editAs="oneCell">
    <xdr:from>
      <xdr:col>3</xdr:col>
      <xdr:colOff>742950</xdr:colOff>
      <xdr:row>39</xdr:row>
      <xdr:rowOff>180975</xdr:rowOff>
    </xdr:from>
    <xdr:to>
      <xdr:col>5</xdr:col>
      <xdr:colOff>114006</xdr:colOff>
      <xdr:row>42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591175" y="12268200"/>
          <a:ext cx="999831" cy="4816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41</xdr:row>
      <xdr:rowOff>19050</xdr:rowOff>
    </xdr:from>
    <xdr:to>
      <xdr:col>2</xdr:col>
      <xdr:colOff>1600719</xdr:colOff>
      <xdr:row>42</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2105025" y="12525375"/>
          <a:ext cx="1591194" cy="347502"/>
        </a:xfrm>
        <a:prstGeom prst="rect">
          <a:avLst/>
        </a:prstGeom>
      </xdr:spPr>
    </xdr:pic>
    <xdr:clientData/>
  </xdr:twoCellAnchor>
  <xdr:twoCellAnchor editAs="oneCell">
    <xdr:from>
      <xdr:col>7</xdr:col>
      <xdr:colOff>304800</xdr:colOff>
      <xdr:row>40</xdr:row>
      <xdr:rowOff>47625</xdr:rowOff>
    </xdr:from>
    <xdr:to>
      <xdr:col>10</xdr:col>
      <xdr:colOff>5881</xdr:colOff>
      <xdr:row>44</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77225" y="12363450"/>
          <a:ext cx="1920406" cy="835224"/>
        </a:xfrm>
        <a:prstGeom prst="rect">
          <a:avLst/>
        </a:prstGeom>
      </xdr:spPr>
    </xdr:pic>
    <xdr:clientData/>
  </xdr:twoCellAnchor>
  <xdr:twoCellAnchor editAs="oneCell">
    <xdr:from>
      <xdr:col>4</xdr:col>
      <xdr:colOff>9525</xdr:colOff>
      <xdr:row>41</xdr:row>
      <xdr:rowOff>9525</xdr:rowOff>
    </xdr:from>
    <xdr:to>
      <xdr:col>5</xdr:col>
      <xdr:colOff>161631</xdr:colOff>
      <xdr:row>43</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38800" y="12515850"/>
          <a:ext cx="999831" cy="4816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1374914</xdr:colOff>
      <xdr:row>36</xdr:row>
      <xdr:rowOff>41413</xdr:rowOff>
    </xdr:from>
    <xdr:to>
      <xdr:col>2</xdr:col>
      <xdr:colOff>1582912</xdr:colOff>
      <xdr:row>37</xdr:row>
      <xdr:rowOff>190132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7218" y="11082130"/>
          <a:ext cx="1591194" cy="347502"/>
        </a:xfrm>
        <a:prstGeom prst="rect">
          <a:avLst/>
        </a:prstGeom>
      </xdr:spPr>
    </xdr:pic>
    <xdr:clientData/>
  </xdr:twoCellAnchor>
  <xdr:twoCellAnchor editAs="oneCell">
    <xdr:from>
      <xdr:col>7</xdr:col>
      <xdr:colOff>190500</xdr:colOff>
      <xdr:row>35</xdr:row>
      <xdr:rowOff>66261</xdr:rowOff>
    </xdr:from>
    <xdr:to>
      <xdr:col>9</xdr:col>
      <xdr:colOff>603471</xdr:colOff>
      <xdr:row>39</xdr:row>
      <xdr:rowOff>122920</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0087" y="10908196"/>
          <a:ext cx="1920406" cy="835224"/>
        </a:xfrm>
        <a:prstGeom prst="rect">
          <a:avLst/>
        </a:prstGeom>
      </xdr:spPr>
    </xdr:pic>
    <xdr:clientData/>
  </xdr:twoCellAnchor>
  <xdr:twoCellAnchor editAs="oneCell">
    <xdr:from>
      <xdr:col>4</xdr:col>
      <xdr:colOff>8282</xdr:colOff>
      <xdr:row>35</xdr:row>
      <xdr:rowOff>190500</xdr:rowOff>
    </xdr:from>
    <xdr:to>
      <xdr:col>5</xdr:col>
      <xdr:colOff>163287</xdr:colOff>
      <xdr:row>38</xdr:row>
      <xdr:rowOff>84061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2173" y="11032435"/>
          <a:ext cx="999831" cy="4816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 xmlns:a16="http://schemas.microsoft.com/office/drawing/2014/main"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135</xdr:row>
      <xdr:rowOff>32107</xdr:rowOff>
    </xdr:from>
    <xdr:to>
      <xdr:col>1</xdr:col>
      <xdr:colOff>1541124</xdr:colOff>
      <xdr:row>138</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twoCellAnchor editAs="oneCell">
    <xdr:from>
      <xdr:col>4</xdr:col>
      <xdr:colOff>181938</xdr:colOff>
      <xdr:row>136</xdr:row>
      <xdr:rowOff>42809</xdr:rowOff>
    </xdr:from>
    <xdr:to>
      <xdr:col>5</xdr:col>
      <xdr:colOff>470899</xdr:colOff>
      <xdr:row>139</xdr:row>
      <xdr:rowOff>31226</xdr:rowOff>
    </xdr:to>
    <xdr:pic>
      <xdr:nvPicPr>
        <xdr:cNvPr id="50" name="Picture 49"/>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120365" y="76574579"/>
          <a:ext cx="898989" cy="566338"/>
        </a:xfrm>
        <a:prstGeom prst="rect">
          <a:avLst/>
        </a:prstGeom>
      </xdr:spPr>
    </xdr:pic>
    <xdr:clientData/>
  </xdr:twoCellAnchor>
  <xdr:twoCellAnchor editAs="oneCell">
    <xdr:from>
      <xdr:col>12</xdr:col>
      <xdr:colOff>363876</xdr:colOff>
      <xdr:row>135</xdr:row>
      <xdr:rowOff>53512</xdr:rowOff>
    </xdr:from>
    <xdr:to>
      <xdr:col>13</xdr:col>
      <xdr:colOff>728638</xdr:colOff>
      <xdr:row>139</xdr:row>
      <xdr:rowOff>115010</xdr:rowOff>
    </xdr:to>
    <xdr:pic>
      <xdr:nvPicPr>
        <xdr:cNvPr id="52" name="Picture 51"/>
        <xdr:cNvPicPr>
          <a:picLocks noChangeAspect="1"/>
        </xdr:cNvPicPr>
      </xdr:nvPicPr>
      <xdr:blipFill>
        <a:blip xmlns:r="http://schemas.openxmlformats.org/officeDocument/2006/relationships" r:embed="rId7"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182528" y="76392641"/>
          <a:ext cx="974790" cy="8320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36</xdr:row>
      <xdr:rowOff>0</xdr:rowOff>
    </xdr:from>
    <xdr:to>
      <xdr:col>2</xdr:col>
      <xdr:colOff>1600719</xdr:colOff>
      <xdr:row>37</xdr:row>
      <xdr:rowOff>157002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1029950"/>
          <a:ext cx="1591194" cy="347502"/>
        </a:xfrm>
        <a:prstGeom prst="rect">
          <a:avLst/>
        </a:prstGeom>
      </xdr:spPr>
    </xdr:pic>
    <xdr:clientData/>
  </xdr:twoCellAnchor>
  <xdr:twoCellAnchor editAs="oneCell">
    <xdr:from>
      <xdr:col>7</xdr:col>
      <xdr:colOff>219075</xdr:colOff>
      <xdr:row>34</xdr:row>
      <xdr:rowOff>190500</xdr:rowOff>
    </xdr:from>
    <xdr:to>
      <xdr:col>9</xdr:col>
      <xdr:colOff>634531</xdr:colOff>
      <xdr:row>39</xdr:row>
      <xdr:rowOff>63699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0829925"/>
          <a:ext cx="1920406" cy="835224"/>
        </a:xfrm>
        <a:prstGeom prst="rect">
          <a:avLst/>
        </a:prstGeom>
      </xdr:spPr>
    </xdr:pic>
    <xdr:clientData/>
  </xdr:twoCellAnchor>
  <xdr:twoCellAnchor editAs="oneCell">
    <xdr:from>
      <xdr:col>4</xdr:col>
      <xdr:colOff>0</xdr:colOff>
      <xdr:row>35</xdr:row>
      <xdr:rowOff>180975</xdr:rowOff>
    </xdr:from>
    <xdr:to>
      <xdr:col>5</xdr:col>
      <xdr:colOff>152106</xdr:colOff>
      <xdr:row>38</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020425"/>
          <a:ext cx="999831" cy="4816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1371600</xdr:colOff>
      <xdr:row>46</xdr:row>
      <xdr:rowOff>57150</xdr:rowOff>
    </xdr:from>
    <xdr:to>
      <xdr:col>2</xdr:col>
      <xdr:colOff>1581669</xdr:colOff>
      <xdr:row>48</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5975" y="13515975"/>
          <a:ext cx="1591194" cy="347502"/>
        </a:xfrm>
        <a:prstGeom prst="rect">
          <a:avLst/>
        </a:prstGeom>
      </xdr:spPr>
    </xdr:pic>
    <xdr:clientData/>
  </xdr:twoCellAnchor>
  <xdr:twoCellAnchor editAs="oneCell">
    <xdr:from>
      <xdr:col>7</xdr:col>
      <xdr:colOff>95250</xdr:colOff>
      <xdr:row>45</xdr:row>
      <xdr:rowOff>0</xdr:rowOff>
    </xdr:from>
    <xdr:to>
      <xdr:col>9</xdr:col>
      <xdr:colOff>510706</xdr:colOff>
      <xdr:row>49</xdr:row>
      <xdr:rowOff>73224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067675" y="13268325"/>
          <a:ext cx="1920406" cy="835224"/>
        </a:xfrm>
        <a:prstGeom prst="rect">
          <a:avLst/>
        </a:prstGeom>
      </xdr:spPr>
    </xdr:pic>
    <xdr:clientData/>
  </xdr:twoCellAnchor>
  <xdr:twoCellAnchor editAs="oneCell">
    <xdr:from>
      <xdr:col>4</xdr:col>
      <xdr:colOff>19050</xdr:colOff>
      <xdr:row>45</xdr:row>
      <xdr:rowOff>171450</xdr:rowOff>
    </xdr:from>
    <xdr:to>
      <xdr:col>5</xdr:col>
      <xdr:colOff>171156</xdr:colOff>
      <xdr:row>48</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439775"/>
          <a:ext cx="999831" cy="4816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1304925</xdr:colOff>
      <xdr:row>46</xdr:row>
      <xdr:rowOff>28575</xdr:rowOff>
    </xdr:from>
    <xdr:to>
      <xdr:col>2</xdr:col>
      <xdr:colOff>1514994</xdr:colOff>
      <xdr:row>47</xdr:row>
      <xdr:rowOff>185577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019300" y="13525500"/>
          <a:ext cx="1591194" cy="347502"/>
        </a:xfrm>
        <a:prstGeom prst="rect">
          <a:avLst/>
        </a:prstGeom>
      </xdr:spPr>
    </xdr:pic>
    <xdr:clientData/>
  </xdr:twoCellAnchor>
  <xdr:twoCellAnchor editAs="oneCell">
    <xdr:from>
      <xdr:col>7</xdr:col>
      <xdr:colOff>247650</xdr:colOff>
      <xdr:row>45</xdr:row>
      <xdr:rowOff>19050</xdr:rowOff>
    </xdr:from>
    <xdr:to>
      <xdr:col>9</xdr:col>
      <xdr:colOff>663106</xdr:colOff>
      <xdr:row>49</xdr:row>
      <xdr:rowOff>92274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3325475"/>
          <a:ext cx="1920406" cy="835224"/>
        </a:xfrm>
        <a:prstGeom prst="rect">
          <a:avLst/>
        </a:prstGeom>
      </xdr:spPr>
    </xdr:pic>
    <xdr:clientData/>
  </xdr:twoCellAnchor>
  <xdr:twoCellAnchor editAs="oneCell">
    <xdr:from>
      <xdr:col>4</xdr:col>
      <xdr:colOff>19050</xdr:colOff>
      <xdr:row>46</xdr:row>
      <xdr:rowOff>9525</xdr:rowOff>
    </xdr:from>
    <xdr:to>
      <xdr:col>5</xdr:col>
      <xdr:colOff>171156</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506450"/>
          <a:ext cx="999831" cy="4816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44</xdr:row>
      <xdr:rowOff>19050</xdr:rowOff>
    </xdr:from>
    <xdr:to>
      <xdr:col>9</xdr:col>
      <xdr:colOff>634531</xdr:colOff>
      <xdr:row>48</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2868275"/>
          <a:ext cx="1920406" cy="835224"/>
        </a:xfrm>
        <a:prstGeom prst="rect">
          <a:avLst/>
        </a:prstGeom>
      </xdr:spPr>
    </xdr:pic>
    <xdr:clientData/>
  </xdr:twoCellAnchor>
  <xdr:twoCellAnchor editAs="oneCell">
    <xdr:from>
      <xdr:col>2</xdr:col>
      <xdr:colOff>0</xdr:colOff>
      <xdr:row>45</xdr:row>
      <xdr:rowOff>28575</xdr:rowOff>
    </xdr:from>
    <xdr:to>
      <xdr:col>2</xdr:col>
      <xdr:colOff>1591194</xdr:colOff>
      <xdr:row>46</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068300"/>
          <a:ext cx="1591194" cy="347502"/>
        </a:xfrm>
        <a:prstGeom prst="rect">
          <a:avLst/>
        </a:prstGeom>
      </xdr:spPr>
    </xdr:pic>
    <xdr:clientData/>
  </xdr:twoCellAnchor>
  <xdr:twoCellAnchor editAs="oneCell">
    <xdr:from>
      <xdr:col>4</xdr:col>
      <xdr:colOff>19050</xdr:colOff>
      <xdr:row>44</xdr:row>
      <xdr:rowOff>152400</xdr:rowOff>
    </xdr:from>
    <xdr:to>
      <xdr:col>5</xdr:col>
      <xdr:colOff>171156</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001625"/>
          <a:ext cx="999831" cy="4816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46</xdr:row>
      <xdr:rowOff>9525</xdr:rowOff>
    </xdr:from>
    <xdr:to>
      <xdr:col>9</xdr:col>
      <xdr:colOff>634531</xdr:colOff>
      <xdr:row>50</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3382625"/>
          <a:ext cx="1920406" cy="835224"/>
        </a:xfrm>
        <a:prstGeom prst="rect">
          <a:avLst/>
        </a:prstGeom>
      </xdr:spPr>
    </xdr:pic>
    <xdr:clientData/>
  </xdr:twoCellAnchor>
  <xdr:twoCellAnchor editAs="oneCell">
    <xdr:from>
      <xdr:col>2</xdr:col>
      <xdr:colOff>9525</xdr:colOff>
      <xdr:row>47</xdr:row>
      <xdr:rowOff>38100</xdr:rowOff>
    </xdr:from>
    <xdr:to>
      <xdr:col>2</xdr:col>
      <xdr:colOff>1600719</xdr:colOff>
      <xdr:row>49</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601700"/>
          <a:ext cx="1591194" cy="347502"/>
        </a:xfrm>
        <a:prstGeom prst="rect">
          <a:avLst/>
        </a:prstGeom>
      </xdr:spPr>
    </xdr:pic>
    <xdr:clientData/>
  </xdr:twoCellAnchor>
  <xdr:twoCellAnchor editAs="oneCell">
    <xdr:from>
      <xdr:col>4</xdr:col>
      <xdr:colOff>0</xdr:colOff>
      <xdr:row>46</xdr:row>
      <xdr:rowOff>180975</xdr:rowOff>
    </xdr:from>
    <xdr:to>
      <xdr:col>5</xdr:col>
      <xdr:colOff>152106</xdr:colOff>
      <xdr:row>49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3554075"/>
          <a:ext cx="999831" cy="4816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95250</xdr:colOff>
      <xdr:row>41</xdr:row>
      <xdr:rowOff>19050</xdr:rowOff>
    </xdr:from>
    <xdr:to>
      <xdr:col>9</xdr:col>
      <xdr:colOff>510706</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067675" y="12096750"/>
          <a:ext cx="1920406" cy="835224"/>
        </a:xfrm>
        <a:prstGeom prst="rect">
          <a:avLst/>
        </a:prstGeom>
      </xdr:spPr>
    </xdr:pic>
    <xdr:clientData/>
  </xdr:twoCellAnchor>
  <xdr:twoCellAnchor editAs="oneCell">
    <xdr:from>
      <xdr:col>2</xdr:col>
      <xdr:colOff>9525</xdr:colOff>
      <xdr:row>42</xdr:row>
      <xdr:rowOff>19050</xdr:rowOff>
    </xdr:from>
    <xdr:to>
      <xdr:col>2</xdr:col>
      <xdr:colOff>1600719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2287250"/>
          <a:ext cx="1591194" cy="347502"/>
        </a:xfrm>
        <a:prstGeom prst="rect">
          <a:avLst/>
        </a:prstGeom>
      </xdr:spPr>
    </xdr:pic>
    <xdr:clientData/>
  </xdr:twoCellAnchor>
  <xdr:twoCellAnchor editAs="oneCell">
    <xdr:from>
      <xdr:col>4</xdr:col>
      <xdr:colOff>28575</xdr:colOff>
      <xdr:row>41</xdr:row>
      <xdr:rowOff>171450</xdr:rowOff>
    </xdr:from>
    <xdr:to>
      <xdr:col>5</xdr:col>
      <xdr:colOff>180681</xdr:colOff>
      <xdr:row>44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249150"/>
          <a:ext cx="999831" cy="4816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41</xdr:row>
      <xdr:rowOff>38100</xdr:rowOff>
    </xdr:from>
    <xdr:to>
      <xdr:col>9</xdr:col>
      <xdr:colOff>567856</xdr:colOff>
      <xdr:row>45</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24825" y="12115800"/>
          <a:ext cx="1920406" cy="835224"/>
        </a:xfrm>
        <a:prstGeom prst="rect">
          <a:avLst/>
        </a:prstGeom>
      </xdr:spPr>
    </xdr:pic>
    <xdr:clientData/>
  </xdr:twoCellAnchor>
  <xdr:twoCellAnchor editAs="oneCell">
    <xdr:from>
      <xdr:col>2</xdr:col>
      <xdr:colOff>0</xdr:colOff>
      <xdr:row>42</xdr:row>
      <xdr:rowOff>38100</xdr:rowOff>
    </xdr:from>
    <xdr:to>
      <xdr:col>2</xdr:col>
      <xdr:colOff>1591194</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2306300"/>
          <a:ext cx="1591194" cy="347502"/>
        </a:xfrm>
        <a:prstGeom prst="rect">
          <a:avLst/>
        </a:prstGeom>
      </xdr:spPr>
    </xdr:pic>
    <xdr:clientData/>
  </xdr:twoCellAnchor>
  <xdr:twoCellAnchor editAs="oneCell">
    <xdr:from>
      <xdr:col>4</xdr:col>
      <xdr:colOff>0</xdr:colOff>
      <xdr:row>42</xdr:row>
      <xdr:rowOff>19050</xdr:rowOff>
    </xdr:from>
    <xdr:to>
      <xdr:col>5</xdr:col>
      <xdr:colOff>152106</xdr:colOff>
      <xdr:row>44</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287250"/>
          <a:ext cx="999831" cy="4816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19050</xdr:rowOff>
    </xdr:from>
    <xdr:to>
      <xdr:col>9</xdr:col>
      <xdr:colOff>653581</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1953875"/>
          <a:ext cx="1920406" cy="835224"/>
        </a:xfrm>
        <a:prstGeom prst="rect">
          <a:avLst/>
        </a:prstGeom>
      </xdr:spPr>
    </xdr:pic>
    <xdr:clientData/>
  </xdr:twoCellAnchor>
  <xdr:twoCellAnchor editAs="oneCell">
    <xdr:from>
      <xdr:col>1</xdr:col>
      <xdr:colOff>1371600</xdr:colOff>
      <xdr:row>42</xdr:row>
      <xdr:rowOff>38100</xdr:rowOff>
    </xdr:from>
    <xdr:to>
      <xdr:col>2</xdr:col>
      <xdr:colOff>1581669</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163425"/>
          <a:ext cx="1591194" cy="347502"/>
        </a:xfrm>
        <a:prstGeom prst="rect">
          <a:avLst/>
        </a:prstGeom>
      </xdr:spPr>
    </xdr:pic>
    <xdr:clientData/>
  </xdr:twoCellAnchor>
  <xdr:twoCellAnchor editAs="oneCell">
    <xdr:from>
      <xdr:col>4</xdr:col>
      <xdr:colOff>0</xdr:colOff>
      <xdr:row>41</xdr:row>
      <xdr:rowOff>180975</xdr:rowOff>
    </xdr:from>
    <xdr:to>
      <xdr:col>5</xdr:col>
      <xdr:colOff>152106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115800"/>
          <a:ext cx="999831" cy="4816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28575</xdr:rowOff>
    </xdr:from>
    <xdr:to>
      <xdr:col>9</xdr:col>
      <xdr:colOff>653581</xdr:colOff>
      <xdr:row>45</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2534900"/>
          <a:ext cx="1920406" cy="835224"/>
        </a:xfrm>
        <a:prstGeom prst="rect">
          <a:avLst/>
        </a:prstGeom>
      </xdr:spPr>
    </xdr:pic>
    <xdr:clientData/>
  </xdr:twoCellAnchor>
  <xdr:twoCellAnchor editAs="oneCell">
    <xdr:from>
      <xdr:col>2</xdr:col>
      <xdr:colOff>28575</xdr:colOff>
      <xdr:row>42</xdr:row>
      <xdr:rowOff>19050</xdr:rowOff>
    </xdr:from>
    <xdr:to>
      <xdr:col>2</xdr:col>
      <xdr:colOff>1619769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24075" y="12715875"/>
          <a:ext cx="1591194" cy="347502"/>
        </a:xfrm>
        <a:prstGeom prst="rect">
          <a:avLst/>
        </a:prstGeom>
      </xdr:spPr>
    </xdr:pic>
    <xdr:clientData/>
  </xdr:twoCellAnchor>
  <xdr:twoCellAnchor editAs="oneCell">
    <xdr:from>
      <xdr:col>3</xdr:col>
      <xdr:colOff>762000</xdr:colOff>
      <xdr:row>41</xdr:row>
      <xdr:rowOff>180975</xdr:rowOff>
    </xdr:from>
    <xdr:to>
      <xdr:col>5</xdr:col>
      <xdr:colOff>133056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687300"/>
          <a:ext cx="999831" cy="4816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209550</xdr:colOff>
      <xdr:row>42</xdr:row>
      <xdr:rowOff>180975</xdr:rowOff>
    </xdr:from>
    <xdr:to>
      <xdr:col>9</xdr:col>
      <xdr:colOff>625006</xdr:colOff>
      <xdr:row>47</xdr:row>
      <xdr:rowOff>63699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1975" y="13020675"/>
          <a:ext cx="1920406" cy="835224"/>
        </a:xfrm>
        <a:prstGeom prst="rect">
          <a:avLst/>
        </a:prstGeom>
      </xdr:spPr>
    </xdr:pic>
    <xdr:clientData/>
  </xdr:twoCellAnchor>
  <xdr:twoCellAnchor editAs="oneCell">
    <xdr:from>
      <xdr:col>1</xdr:col>
      <xdr:colOff>1343025</xdr:colOff>
      <xdr:row>44</xdr:row>
      <xdr:rowOff>28575</xdr:rowOff>
    </xdr:from>
    <xdr:to>
      <xdr:col>2</xdr:col>
      <xdr:colOff>1553094</xdr:colOff>
      <xdr:row>45</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57400" y="13249275"/>
          <a:ext cx="1591194" cy="347502"/>
        </a:xfrm>
        <a:prstGeom prst="rect">
          <a:avLst/>
        </a:prstGeom>
      </xdr:spPr>
    </xdr:pic>
    <xdr:clientData/>
  </xdr:twoCellAnchor>
  <xdr:twoCellAnchor editAs="oneCell">
    <xdr:from>
      <xdr:col>3</xdr:col>
      <xdr:colOff>771525</xdr:colOff>
      <xdr:row>43</xdr:row>
      <xdr:rowOff>161925</xdr:rowOff>
    </xdr:from>
    <xdr:to>
      <xdr:col>5</xdr:col>
      <xdr:colOff>142581</xdr:colOff>
      <xdr:row>46</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3192125"/>
          <a:ext cx="999831" cy="4816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4</xdr:col>
      <xdr:colOff>85725</xdr:colOff>
      <xdr:row>12</xdr:row>
      <xdr:rowOff>9525</xdr:rowOff>
    </xdr:from>
    <xdr:to>
      <xdr:col>4</xdr:col>
      <xdr:colOff>952500</xdr:colOff>
      <xdr:row>14</xdr:row>
      <xdr:rowOff>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314825" y="4019550"/>
          <a:ext cx="866775" cy="371475"/>
        </a:xfrm>
        <a:prstGeom prst="rect">
          <a:avLst/>
        </a:prstGeom>
      </xdr:spPr>
    </xdr:pic>
    <xdr:clientData/>
  </xdr:twoCellAnchor>
  <xdr:twoCellAnchor editAs="oneCell">
    <xdr:from>
      <xdr:col>7</xdr:col>
      <xdr:colOff>247650</xdr:colOff>
      <xdr:row>12</xdr:row>
      <xdr:rowOff>0</xdr:rowOff>
    </xdr:from>
    <xdr:to>
      <xdr:col>9</xdr:col>
      <xdr:colOff>3240</xdr:colOff>
      <xdr:row>14</xdr:row>
      <xdr:rowOff>76200</xdr:rowOff>
    </xdr:to>
    <xdr:pic>
      <xdr:nvPicPr>
        <xdr:cNvPr id="8" name="Picture 7"/>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53225" y="4010025"/>
          <a:ext cx="974790" cy="4572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43</xdr:row>
      <xdr:rowOff>19050</xdr:rowOff>
    </xdr:from>
    <xdr:to>
      <xdr:col>9</xdr:col>
      <xdr:colOff>701206</xdr:colOff>
      <xdr:row>47</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3154025"/>
          <a:ext cx="1920406" cy="835224"/>
        </a:xfrm>
        <a:prstGeom prst="rect">
          <a:avLst/>
        </a:prstGeom>
      </xdr:spPr>
    </xdr:pic>
    <xdr:clientData/>
  </xdr:twoCellAnchor>
  <xdr:twoCellAnchor editAs="oneCell">
    <xdr:from>
      <xdr:col>2</xdr:col>
      <xdr:colOff>0</xdr:colOff>
      <xdr:row>44</xdr:row>
      <xdr:rowOff>9525</xdr:rowOff>
    </xdr:from>
    <xdr:to>
      <xdr:col>2</xdr:col>
      <xdr:colOff>1591194</xdr:colOff>
      <xdr:row>45</xdr:row>
      <xdr:rowOff>166527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335000"/>
          <a:ext cx="1591194" cy="347502"/>
        </a:xfrm>
        <a:prstGeom prst="rect">
          <a:avLst/>
        </a:prstGeom>
      </xdr:spPr>
    </xdr:pic>
    <xdr:clientData/>
  </xdr:twoCellAnchor>
  <xdr:twoCellAnchor editAs="oneCell">
    <xdr:from>
      <xdr:col>3</xdr:col>
      <xdr:colOff>762000</xdr:colOff>
      <xdr:row>44</xdr:row>
      <xdr:rowOff>19050</xdr:rowOff>
    </xdr:from>
    <xdr:to>
      <xdr:col>5</xdr:col>
      <xdr:colOff>133056</xdr:colOff>
      <xdr:row>46</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3344525"/>
          <a:ext cx="999831" cy="4816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40</xdr:row>
      <xdr:rowOff>57150</xdr:rowOff>
    </xdr:from>
    <xdr:to>
      <xdr:col>2</xdr:col>
      <xdr:colOff>1591194</xdr:colOff>
      <xdr:row>42</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500" y="12039600"/>
          <a:ext cx="1591194" cy="347502"/>
        </a:xfrm>
        <a:prstGeom prst="rect">
          <a:avLst/>
        </a:prstGeom>
      </xdr:spPr>
    </xdr:pic>
    <xdr:clientData/>
  </xdr:twoCellAnchor>
  <xdr:twoCellAnchor editAs="oneCell">
    <xdr:from>
      <xdr:col>7</xdr:col>
      <xdr:colOff>180975</xdr:colOff>
      <xdr:row>39</xdr:row>
      <xdr:rowOff>9525</xdr:rowOff>
    </xdr:from>
    <xdr:to>
      <xdr:col>9</xdr:col>
      <xdr:colOff>596431</xdr:colOff>
      <xdr:row>43</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3400" y="11801475"/>
          <a:ext cx="1920406" cy="835224"/>
        </a:xfrm>
        <a:prstGeom prst="rect">
          <a:avLst/>
        </a:prstGeom>
      </xdr:spPr>
    </xdr:pic>
    <xdr:clientData/>
  </xdr:twoCellAnchor>
  <xdr:twoCellAnchor editAs="oneCell">
    <xdr:from>
      <xdr:col>4</xdr:col>
      <xdr:colOff>0</xdr:colOff>
      <xdr:row>40</xdr:row>
      <xdr:rowOff>0</xdr:rowOff>
    </xdr:from>
    <xdr:to>
      <xdr:col>5</xdr:col>
      <xdr:colOff>152106</xdr:colOff>
      <xdr:row>42</xdr:row>
      <xdr:rowOff>100626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982450"/>
          <a:ext cx="999831" cy="4816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45</xdr:row>
      <xdr:rowOff>28575</xdr:rowOff>
    </xdr:from>
    <xdr:to>
      <xdr:col>9</xdr:col>
      <xdr:colOff>644056</xdr:colOff>
      <xdr:row>49</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01025" y="13506450"/>
          <a:ext cx="1920406" cy="835224"/>
        </a:xfrm>
        <a:prstGeom prst="rect">
          <a:avLst/>
        </a:prstGeom>
      </xdr:spPr>
    </xdr:pic>
    <xdr:clientData/>
  </xdr:twoCellAnchor>
  <xdr:twoCellAnchor editAs="oneCell">
    <xdr:from>
      <xdr:col>1</xdr:col>
      <xdr:colOff>1371600</xdr:colOff>
      <xdr:row>46</xdr:row>
      <xdr:rowOff>38100</xdr:rowOff>
    </xdr:from>
    <xdr:to>
      <xdr:col>2</xdr:col>
      <xdr:colOff>1581669</xdr:colOff>
      <xdr:row>48</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3706475"/>
          <a:ext cx="1591194" cy="347502"/>
        </a:xfrm>
        <a:prstGeom prst="rect">
          <a:avLst/>
        </a:prstGeom>
      </xdr:spPr>
    </xdr:pic>
    <xdr:clientData/>
  </xdr:twoCellAnchor>
  <xdr:twoCellAnchor editAs="oneCell">
    <xdr:from>
      <xdr:col>4</xdr:col>
      <xdr:colOff>38100</xdr:colOff>
      <xdr:row>45</xdr:row>
      <xdr:rowOff>180975</xdr:rowOff>
    </xdr:from>
    <xdr:to>
      <xdr:col>5</xdr:col>
      <xdr:colOff>190206</xdr:colOff>
      <xdr:row>48</xdr:row>
      <xdr:rowOff>91101</xdr:rowOff>
    </xdr:to>
    <xdr:pic>
      <xdr:nvPicPr>
        <xdr:cNvPr id="6" name="Picture 5"/>
        <xdr:cNvPicPr>
          <a:picLocks noChangeAspect="1"/>
        </xdr:cNvPicPr>
      </xdr:nvPicPr>
      <xdr:blipFill>
        <a:blip xmlns:r="http://schemas.openxmlformats.org/officeDocument/2006/relationships" r:embed="rId4"/>
        <a:stretch>
          <a:fillRect/>
        </a:stretch>
      </xdr:blipFill>
      <xdr:spPr>
        <a:xfrm>
          <a:off x="5667375" y="13658850"/>
          <a:ext cx="999831" cy="4816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45</xdr:row>
      <xdr:rowOff>47625</xdr:rowOff>
    </xdr:from>
    <xdr:to>
      <xdr:col>9</xdr:col>
      <xdr:colOff>615481</xdr:colOff>
      <xdr:row>49</xdr:row>
      <xdr:rowOff>120849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72450" y="13716000"/>
          <a:ext cx="1920406" cy="835224"/>
        </a:xfrm>
        <a:prstGeom prst="rect">
          <a:avLst/>
        </a:prstGeom>
      </xdr:spPr>
    </xdr:pic>
    <xdr:clientData/>
  </xdr:twoCellAnchor>
  <xdr:twoCellAnchor editAs="oneCell">
    <xdr:from>
      <xdr:col>2</xdr:col>
      <xdr:colOff>9525</xdr:colOff>
      <xdr:row>46</xdr:row>
      <xdr:rowOff>47625</xdr:rowOff>
    </xdr:from>
    <xdr:to>
      <xdr:col>2</xdr:col>
      <xdr:colOff>1600719</xdr:colOff>
      <xdr:row>48</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906500"/>
          <a:ext cx="1591194" cy="347502"/>
        </a:xfrm>
        <a:prstGeom prst="rect">
          <a:avLst/>
        </a:prstGeom>
      </xdr:spPr>
    </xdr:pic>
    <xdr:clientData/>
  </xdr:twoCellAnchor>
  <xdr:twoCellAnchor editAs="oneCell">
    <xdr:from>
      <xdr:col>4</xdr:col>
      <xdr:colOff>47625</xdr:colOff>
      <xdr:row>46</xdr:row>
      <xdr:rowOff>9525</xdr:rowOff>
    </xdr:from>
    <xdr:to>
      <xdr:col>5</xdr:col>
      <xdr:colOff>199731</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6900" y="13868400"/>
          <a:ext cx="999831" cy="4816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66675</xdr:rowOff>
    </xdr:from>
    <xdr:to>
      <xdr:col>9</xdr:col>
      <xdr:colOff>710731</xdr:colOff>
      <xdr:row>24</xdr:row>
      <xdr:rowOff>139899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67700" y="5124450"/>
          <a:ext cx="1920406" cy="835224"/>
        </a:xfrm>
        <a:prstGeom prst="rect">
          <a:avLst/>
        </a:prstGeom>
      </xdr:spPr>
    </xdr:pic>
    <xdr:clientData/>
  </xdr:twoCellAnchor>
  <xdr:twoCellAnchor editAs="oneCell">
    <xdr:from>
      <xdr:col>1</xdr:col>
      <xdr:colOff>1362075</xdr:colOff>
      <xdr:row>21</xdr:row>
      <xdr:rowOff>38100</xdr:rowOff>
    </xdr:from>
    <xdr:to>
      <xdr:col>2</xdr:col>
      <xdr:colOff>1572144</xdr:colOff>
      <xdr:row>23</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76450" y="5286375"/>
          <a:ext cx="1591194" cy="347502"/>
        </a:xfrm>
        <a:prstGeom prst="rect">
          <a:avLst/>
        </a:prstGeom>
      </xdr:spPr>
    </xdr:pic>
    <xdr:clientData/>
  </xdr:twoCellAnchor>
  <xdr:twoCellAnchor editAs="oneCell">
    <xdr:from>
      <xdr:col>4</xdr:col>
      <xdr:colOff>66675</xdr:colOff>
      <xdr:row>20</xdr:row>
      <xdr:rowOff>152400</xdr:rowOff>
    </xdr:from>
    <xdr:to>
      <xdr:col>5</xdr:col>
      <xdr:colOff>218781</xdr:colOff>
      <xdr:row>23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5950" y="5210175"/>
          <a:ext cx="999831" cy="4816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40</xdr:row>
      <xdr:rowOff>9525</xdr:rowOff>
    </xdr:from>
    <xdr:to>
      <xdr:col>9</xdr:col>
      <xdr:colOff>701206</xdr:colOff>
      <xdr:row>44</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2334875"/>
          <a:ext cx="1920406" cy="835224"/>
        </a:xfrm>
        <a:prstGeom prst="rect">
          <a:avLst/>
        </a:prstGeom>
      </xdr:spPr>
    </xdr:pic>
    <xdr:clientData/>
  </xdr:twoCellAnchor>
  <xdr:twoCellAnchor editAs="oneCell">
    <xdr:from>
      <xdr:col>1</xdr:col>
      <xdr:colOff>1371600</xdr:colOff>
      <xdr:row>41</xdr:row>
      <xdr:rowOff>47625</xdr:rowOff>
    </xdr:from>
    <xdr:to>
      <xdr:col>2</xdr:col>
      <xdr:colOff>1581669</xdr:colOff>
      <xdr:row>43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563475"/>
          <a:ext cx="1591194" cy="347502"/>
        </a:xfrm>
        <a:prstGeom prst="rect">
          <a:avLst/>
        </a:prstGeom>
      </xdr:spPr>
    </xdr:pic>
    <xdr:clientData/>
  </xdr:twoCellAnchor>
  <xdr:twoCellAnchor editAs="oneCell">
    <xdr:from>
      <xdr:col>4</xdr:col>
      <xdr:colOff>28575</xdr:colOff>
      <xdr:row>40</xdr:row>
      <xdr:rowOff>180975</xdr:rowOff>
    </xdr:from>
    <xdr:to>
      <xdr:col>5</xdr:col>
      <xdr:colOff>180681</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506325"/>
          <a:ext cx="999831" cy="4816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23</xdr:row>
      <xdr:rowOff>28575</xdr:rowOff>
    </xdr:from>
    <xdr:to>
      <xdr:col>9</xdr:col>
      <xdr:colOff>463081</xdr:colOff>
      <xdr:row>27</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086850" y="4838700"/>
          <a:ext cx="1920406" cy="835224"/>
        </a:xfrm>
        <a:prstGeom prst="rect">
          <a:avLst/>
        </a:prstGeom>
      </xdr:spPr>
    </xdr:pic>
    <xdr:clientData/>
  </xdr:twoCellAnchor>
  <xdr:twoCellAnchor editAs="oneCell">
    <xdr:from>
      <xdr:col>1</xdr:col>
      <xdr:colOff>2286000</xdr:colOff>
      <xdr:row>23</xdr:row>
      <xdr:rowOff>180975</xdr:rowOff>
    </xdr:from>
    <xdr:to>
      <xdr:col>2</xdr:col>
      <xdr:colOff>1572144</xdr:colOff>
      <xdr:row>25</xdr:row>
      <xdr:rowOff>147477</xdr:rowOff>
    </xdr:to>
    <xdr:pic>
      <xdr:nvPicPr>
        <xdr:cNvPr id="4" name="Picture 3"/>
        <xdr:cNvPicPr>
          <a:picLocks noChangeAspect="1"/>
        </xdr:cNvPicPr>
      </xdr:nvPicPr>
      <xdr:blipFill>
        <a:blip xmlns:r="http://schemas.openxmlformats.org/officeDocument/2006/relationships" r:embed="rId3"/>
        <a:stretch>
          <a:fillRect/>
        </a:stretch>
      </xdr:blipFill>
      <xdr:spPr>
        <a:xfrm>
          <a:off x="3000375" y="4991100"/>
          <a:ext cx="1591194" cy="347502"/>
        </a:xfrm>
        <a:prstGeom prst="rect">
          <a:avLst/>
        </a:prstGeom>
      </xdr:spPr>
    </xdr:pic>
    <xdr:clientData/>
  </xdr:twoCellAnchor>
  <xdr:twoCellAnchor editAs="oneCell">
    <xdr:from>
      <xdr:col>4</xdr:col>
      <xdr:colOff>9525</xdr:colOff>
      <xdr:row>24</xdr:row>
      <xdr:rowOff>9525</xdr:rowOff>
    </xdr:from>
    <xdr:to>
      <xdr:col>5</xdr:col>
      <xdr:colOff>161631</xdr:colOff>
      <xdr:row>26</xdr:row>
      <xdr:rowOff>110151</xdr:rowOff>
    </xdr:to>
    <xdr:pic>
      <xdr:nvPicPr>
        <xdr:cNvPr id="6" name="Picture 5"/>
        <xdr:cNvPicPr>
          <a:picLocks noChangeAspect="1"/>
        </xdr:cNvPicPr>
      </xdr:nvPicPr>
      <xdr:blipFill>
        <a:blip xmlns:r="http://schemas.openxmlformats.org/officeDocument/2006/relationships" r:embed="rId4"/>
        <a:stretch>
          <a:fillRect/>
        </a:stretch>
      </xdr:blipFill>
      <xdr:spPr>
        <a:xfrm>
          <a:off x="6629400" y="5010150"/>
          <a:ext cx="999831" cy="4816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50</xdr:row>
      <xdr:rowOff>19050</xdr:rowOff>
    </xdr:from>
    <xdr:to>
      <xdr:col>9</xdr:col>
      <xdr:colOff>634531</xdr:colOff>
      <xdr:row>54</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334375" y="16011525"/>
          <a:ext cx="1920406" cy="835224"/>
        </a:xfrm>
        <a:prstGeom prst="rect">
          <a:avLst/>
        </a:prstGeom>
      </xdr:spPr>
    </xdr:pic>
    <xdr:clientData/>
  </xdr:twoCellAnchor>
  <xdr:twoCellAnchor editAs="oneCell">
    <xdr:from>
      <xdr:col>2</xdr:col>
      <xdr:colOff>9525</xdr:colOff>
      <xdr:row>51</xdr:row>
      <xdr:rowOff>47625</xdr:rowOff>
    </xdr:from>
    <xdr:to>
      <xdr:col>2</xdr:col>
      <xdr:colOff>1600719</xdr:colOff>
      <xdr:row>53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6230600"/>
          <a:ext cx="1591194" cy="347502"/>
        </a:xfrm>
        <a:prstGeom prst="rect">
          <a:avLst/>
        </a:prstGeom>
      </xdr:spPr>
    </xdr:pic>
    <xdr:clientData/>
  </xdr:twoCellAnchor>
  <xdr:twoCellAnchor editAs="oneCell">
    <xdr:from>
      <xdr:col>4</xdr:col>
      <xdr:colOff>38100</xdr:colOff>
      <xdr:row>50</xdr:row>
      <xdr:rowOff>171450</xdr:rowOff>
    </xdr:from>
    <xdr:to>
      <xdr:col>5</xdr:col>
      <xdr:colOff>190206</xdr:colOff>
      <xdr:row>53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34050" y="16163925"/>
          <a:ext cx="999831" cy="4816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20</xdr:row>
      <xdr:rowOff>28575</xdr:rowOff>
    </xdr:from>
    <xdr:to>
      <xdr:col>9</xdr:col>
      <xdr:colOff>577381</xdr:colOff>
      <xdr:row>24</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77225" y="4829175"/>
          <a:ext cx="1920406" cy="835224"/>
        </a:xfrm>
        <a:prstGeom prst="rect">
          <a:avLst/>
        </a:prstGeom>
      </xdr:spPr>
    </xdr:pic>
    <xdr:clientData/>
  </xdr:twoCellAnchor>
  <xdr:twoCellAnchor editAs="oneCell">
    <xdr:from>
      <xdr:col>1</xdr:col>
      <xdr:colOff>1371600</xdr:colOff>
      <xdr:row>21</xdr:row>
      <xdr:rowOff>19050</xdr:rowOff>
    </xdr:from>
    <xdr:to>
      <xdr:col>2</xdr:col>
      <xdr:colOff>1581669</xdr:colOff>
      <xdr:row>22</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5010150"/>
          <a:ext cx="1591194" cy="347502"/>
        </a:xfrm>
        <a:prstGeom prst="rect">
          <a:avLst/>
        </a:prstGeom>
      </xdr:spPr>
    </xdr:pic>
    <xdr:clientData/>
  </xdr:twoCellAnchor>
  <xdr:twoCellAnchor editAs="oneCell">
    <xdr:from>
      <xdr:col>4</xdr:col>
      <xdr:colOff>28575</xdr:colOff>
      <xdr:row>20</xdr:row>
      <xdr:rowOff>171450</xdr:rowOff>
    </xdr:from>
    <xdr:to>
      <xdr:col>5</xdr:col>
      <xdr:colOff>180681</xdr:colOff>
      <xdr:row>23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24525" y="4972050"/>
          <a:ext cx="999831" cy="4816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21</xdr:row>
      <xdr:rowOff>47625</xdr:rowOff>
    </xdr:from>
    <xdr:to>
      <xdr:col>9</xdr:col>
      <xdr:colOff>605956</xdr:colOff>
      <xdr:row>25</xdr:row>
      <xdr:rowOff>120849</xdr:rowOff>
    </xdr:to>
    <xdr:pic>
      <xdr:nvPicPr>
        <xdr:cNvPr id="4" name="Picture 3"/>
        <xdr:cNvPicPr>
          <a:picLocks noChangeAspect="1"/>
        </xdr:cNvPicPr>
      </xdr:nvPicPr>
      <xdr:blipFill>
        <a:blip xmlns:r="http://schemas.openxmlformats.org/officeDocument/2006/relationships" r:embed="rId2"/>
        <a:stretch>
          <a:fillRect/>
        </a:stretch>
      </xdr:blipFill>
      <xdr:spPr>
        <a:xfrm>
          <a:off x="8305800" y="5305425"/>
          <a:ext cx="1920406" cy="835224"/>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5457825"/>
          <a:ext cx="999831" cy="481626"/>
        </a:xfrm>
        <a:prstGeom prst="rect">
          <a:avLst/>
        </a:prstGeom>
      </xdr:spPr>
    </xdr:pic>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4"/>
        <a:stretch>
          <a:fillRect/>
        </a:stretch>
      </xdr:blipFill>
      <xdr:spPr>
        <a:xfrm>
          <a:off x="2286000" y="5276850"/>
          <a:ext cx="1179338" cy="6813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 xmlns:a16="http://schemas.microsoft.com/office/drawing/2014/main"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13</xdr:row>
      <xdr:rowOff>9525</xdr:rowOff>
    </xdr:from>
    <xdr:to>
      <xdr:col>9</xdr:col>
      <xdr:colOff>615481</xdr:colOff>
      <xdr:row>17</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15325" y="3933825"/>
          <a:ext cx="1920406" cy="835224"/>
        </a:xfrm>
        <a:prstGeom prst="rect">
          <a:avLst/>
        </a:prstGeom>
      </xdr:spPr>
    </xdr:pic>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3"/>
        <a:stretch>
          <a:fillRect/>
        </a:stretch>
      </xdr:blipFill>
      <xdr:spPr>
        <a:xfrm>
          <a:off x="2371725" y="3971925"/>
          <a:ext cx="1238250" cy="642872"/>
        </a:xfrm>
        <a:prstGeom prst="rect">
          <a:avLst/>
        </a:prstGeom>
      </xdr:spPr>
    </xdr:pic>
    <xdr:clientData/>
  </xdr:twoCellAnchor>
  <xdr:twoCellAnchor editAs="oneCell">
    <xdr:from>
      <xdr:col>4</xdr:col>
      <xdr:colOff>19050</xdr:colOff>
      <xdr:row>14</xdr:row>
      <xdr:rowOff>0</xdr:rowOff>
    </xdr:from>
    <xdr:to>
      <xdr:col>5</xdr:col>
      <xdr:colOff>171156</xdr:colOff>
      <xdr:row>16</xdr:row>
      <xdr:rowOff>100626</xdr:rowOff>
    </xdr:to>
    <xdr:pic>
      <xdr:nvPicPr>
        <xdr:cNvPr id="4" name="Picture 3"/>
        <xdr:cNvPicPr>
          <a:picLocks noChangeAspect="1"/>
        </xdr:cNvPicPr>
      </xdr:nvPicPr>
      <xdr:blipFill>
        <a:blip xmlns:r="http://schemas.openxmlformats.org/officeDocument/2006/relationships" r:embed="rId4"/>
        <a:stretch>
          <a:fillRect/>
        </a:stretch>
      </xdr:blipFill>
      <xdr:spPr>
        <a:xfrm>
          <a:off x="5715000" y="4114800"/>
          <a:ext cx="999831" cy="48162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21</xdr:row>
      <xdr:rowOff>28575</xdr:rowOff>
    </xdr:from>
    <xdr:to>
      <xdr:col>9</xdr:col>
      <xdr:colOff>596431</xdr:colOff>
      <xdr:row>25</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96275" y="6134100"/>
          <a:ext cx="1920406" cy="835224"/>
        </a:xfrm>
        <a:prstGeom prst="rect">
          <a:avLst/>
        </a:prstGeom>
      </xdr:spPr>
    </xdr:pic>
    <xdr:clientData/>
  </xdr:twoCellAnchor>
  <xdr:twoCellAnchor editAs="oneCell">
    <xdr:from>
      <xdr:col>2</xdr:col>
      <xdr:colOff>38100</xdr:colOff>
      <xdr:row>22</xdr:row>
      <xdr:rowOff>9525</xdr:rowOff>
    </xdr:from>
    <xdr:to>
      <xdr:col>2</xdr:col>
      <xdr:colOff>1629294</xdr:colOff>
      <xdr:row>23</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33600" y="6305550"/>
          <a:ext cx="1591194" cy="347502"/>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6305550"/>
          <a:ext cx="999831" cy="4816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12</xdr:row>
      <xdr:rowOff>28575</xdr:rowOff>
    </xdr:from>
    <xdr:to>
      <xdr:col>9</xdr:col>
      <xdr:colOff>644056</xdr:colOff>
      <xdr:row>16</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43900" y="3171825"/>
          <a:ext cx="1920406" cy="835224"/>
        </a:xfrm>
        <a:prstGeom prst="rect">
          <a:avLst/>
        </a:prstGeom>
      </xdr:spPr>
    </xdr:pic>
    <xdr:clientData/>
  </xdr:twoCellAnchor>
  <xdr:twoCellAnchor editAs="oneCell">
    <xdr:from>
      <xdr:col>4</xdr:col>
      <xdr:colOff>38100</xdr:colOff>
      <xdr:row>12</xdr:row>
      <xdr:rowOff>180975</xdr:rowOff>
    </xdr:from>
    <xdr:to>
      <xdr:col>5</xdr:col>
      <xdr:colOff>190206</xdr:colOff>
      <xdr:row>15</xdr:row>
      <xdr:rowOff>91101</xdr:rowOff>
    </xdr:to>
    <xdr:pic>
      <xdr:nvPicPr>
        <xdr:cNvPr id="3" name="Picture 2"/>
        <xdr:cNvPicPr>
          <a:picLocks noChangeAspect="1"/>
        </xdr:cNvPicPr>
      </xdr:nvPicPr>
      <xdr:blipFill>
        <a:blip xmlns:r="http://schemas.openxmlformats.org/officeDocument/2006/relationships" r:embed="rId3"/>
        <a:stretch>
          <a:fillRect/>
        </a:stretch>
      </xdr:blipFill>
      <xdr:spPr>
        <a:xfrm>
          <a:off x="5734050" y="3324225"/>
          <a:ext cx="999831" cy="481626"/>
        </a:xfrm>
        <a:prstGeom prst="rect">
          <a:avLst/>
        </a:prstGeom>
      </xdr:spPr>
    </xdr:pic>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4"/>
        <a:stretch>
          <a:fillRect/>
        </a:stretch>
      </xdr:blipFill>
      <xdr:spPr>
        <a:xfrm>
          <a:off x="2190750" y="3267075"/>
          <a:ext cx="1237595" cy="64013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10</xdr:row>
      <xdr:rowOff>104775</xdr:rowOff>
    </xdr:from>
    <xdr:to>
      <xdr:col>9</xdr:col>
      <xdr:colOff>663106</xdr:colOff>
      <xdr:row>14</xdr:row>
      <xdr:rowOff>177999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62950" y="2305050"/>
          <a:ext cx="1920406" cy="835224"/>
        </a:xfrm>
        <a:prstGeom prst="rect">
          <a:avLst/>
        </a:prstGeom>
      </xdr:spPr>
    </xdr:pic>
    <xdr:clientData/>
  </xdr:twoCellAnchor>
  <xdr:twoCellAnchor editAs="oneCell">
    <xdr:from>
      <xdr:col>2</xdr:col>
      <xdr:colOff>0</xdr:colOff>
      <xdr:row>12</xdr:row>
      <xdr:rowOff>38100</xdr:rowOff>
    </xdr:from>
    <xdr:to>
      <xdr:col>2</xdr:col>
      <xdr:colOff>1591194</xdr:colOff>
      <xdr:row>14</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2619375"/>
          <a:ext cx="1591194" cy="347502"/>
        </a:xfrm>
        <a:prstGeom prst="rect">
          <a:avLst/>
        </a:prstGeom>
      </xdr:spPr>
    </xdr:pic>
    <xdr:clientData/>
  </xdr:twoCellAnchor>
  <xdr:twoCellAnchor editAs="oneCell">
    <xdr:from>
      <xdr:col>4</xdr:col>
      <xdr:colOff>19050</xdr:colOff>
      <xdr:row>12</xdr:row>
      <xdr:rowOff>19050</xdr:rowOff>
    </xdr:from>
    <xdr:to>
      <xdr:col>5</xdr:col>
      <xdr:colOff>171156</xdr:colOff>
      <xdr:row>14</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2600325"/>
          <a:ext cx="999831" cy="4816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14</xdr:row>
      <xdr:rowOff>38100</xdr:rowOff>
    </xdr:from>
    <xdr:to>
      <xdr:col>9</xdr:col>
      <xdr:colOff>586906</xdr:colOff>
      <xdr:row>18</xdr:row>
      <xdr:rowOff>111324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286750" y="3771900"/>
          <a:ext cx="1920406" cy="835224"/>
        </a:xfrm>
        <a:prstGeom prst="rect">
          <a:avLst/>
        </a:prstGeom>
      </xdr:spPr>
    </xdr:pic>
    <xdr:clientData/>
  </xdr:twoCellAnchor>
  <xdr:twoCellAnchor editAs="oneCell">
    <xdr:from>
      <xdr:col>2</xdr:col>
      <xdr:colOff>0</xdr:colOff>
      <xdr:row>15</xdr:row>
      <xdr:rowOff>66675</xdr:rowOff>
    </xdr:from>
    <xdr:to>
      <xdr:col>2</xdr:col>
      <xdr:colOff>1591194</xdr:colOff>
      <xdr:row>17</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3990975"/>
          <a:ext cx="1591194" cy="347502"/>
        </a:xfrm>
        <a:prstGeom prst="rect">
          <a:avLst/>
        </a:prstGeom>
      </xdr:spPr>
    </xdr:pic>
    <xdr:clientData/>
  </xdr:twoCellAnchor>
  <xdr:twoCellAnchor editAs="oneCell">
    <xdr:from>
      <xdr:col>3</xdr:col>
      <xdr:colOff>828675</xdr:colOff>
      <xdr:row>15</xdr:row>
      <xdr:rowOff>47625</xdr:rowOff>
    </xdr:from>
    <xdr:to>
      <xdr:col>5</xdr:col>
      <xdr:colOff>133056</xdr:colOff>
      <xdr:row>17</xdr:row>
      <xdr:rowOff>148251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3971925"/>
          <a:ext cx="999831" cy="4816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19</xdr:row>
      <xdr:rowOff>9525</xdr:rowOff>
    </xdr:from>
    <xdr:to>
      <xdr:col>9</xdr:col>
      <xdr:colOff>567856</xdr:colOff>
      <xdr:row>23</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67700" y="4838700"/>
          <a:ext cx="1920406" cy="835224"/>
        </a:xfrm>
        <a:prstGeom prst="rect">
          <a:avLst/>
        </a:prstGeom>
      </xdr:spPr>
    </xdr:pic>
    <xdr:clientData/>
  </xdr:twoCellAnchor>
  <xdr:twoCellAnchor editAs="oneCell">
    <xdr:from>
      <xdr:col>2</xdr:col>
      <xdr:colOff>66675</xdr:colOff>
      <xdr:row>20</xdr:row>
      <xdr:rowOff>0</xdr:rowOff>
    </xdr:from>
    <xdr:to>
      <xdr:col>2</xdr:col>
      <xdr:colOff>1657869</xdr:colOff>
      <xdr:row>21</xdr:row>
      <xdr:rowOff>157002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162175" y="5019675"/>
          <a:ext cx="1591194" cy="347502"/>
        </a:xfrm>
        <a:prstGeom prst="rect">
          <a:avLst/>
        </a:prstGeom>
      </xdr:spPr>
    </xdr:pic>
    <xdr:clientData/>
  </xdr:twoCellAnchor>
  <xdr:twoCellAnchor editAs="oneCell">
    <xdr:from>
      <xdr:col>4</xdr:col>
      <xdr:colOff>0</xdr:colOff>
      <xdr:row>19</xdr:row>
      <xdr:rowOff>180975</xdr:rowOff>
    </xdr:from>
    <xdr:to>
      <xdr:col>5</xdr:col>
      <xdr:colOff>152106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95950" y="5010150"/>
          <a:ext cx="999831" cy="4816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14</xdr:row>
      <xdr:rowOff>38100</xdr:rowOff>
    </xdr:from>
    <xdr:to>
      <xdr:col>9</xdr:col>
      <xdr:colOff>634531</xdr:colOff>
      <xdr:row>18</xdr:row>
      <xdr:rowOff>111324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4095750"/>
          <a:ext cx="1920406" cy="835224"/>
        </a:xfrm>
        <a:prstGeom prst="rect">
          <a:avLst/>
        </a:prstGeom>
      </xdr:spPr>
    </xdr:pic>
    <xdr:clientData/>
  </xdr:twoCellAnchor>
  <xdr:twoCellAnchor editAs="oneCell">
    <xdr:from>
      <xdr:col>2</xdr:col>
      <xdr:colOff>0</xdr:colOff>
      <xdr:row>15</xdr:row>
      <xdr:rowOff>38100</xdr:rowOff>
    </xdr:from>
    <xdr:to>
      <xdr:col>2</xdr:col>
      <xdr:colOff>1591194</xdr:colOff>
      <xdr:row>17</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286250"/>
          <a:ext cx="1591194" cy="347502"/>
        </a:xfrm>
        <a:prstGeom prst="rect">
          <a:avLst/>
        </a:prstGeom>
      </xdr:spPr>
    </xdr:pic>
    <xdr:clientData/>
  </xdr:twoCellAnchor>
  <xdr:twoCellAnchor editAs="oneCell">
    <xdr:from>
      <xdr:col>3</xdr:col>
      <xdr:colOff>838200</xdr:colOff>
      <xdr:row>15</xdr:row>
      <xdr:rowOff>28575</xdr:rowOff>
    </xdr:from>
    <xdr:to>
      <xdr:col>5</xdr:col>
      <xdr:colOff>142581</xdr:colOff>
      <xdr:row>17</xdr:row>
      <xdr:rowOff>129201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4276725"/>
          <a:ext cx="999831" cy="4816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14</xdr:row>
      <xdr:rowOff>47625</xdr:rowOff>
    </xdr:from>
    <xdr:to>
      <xdr:col>9</xdr:col>
      <xdr:colOff>615481</xdr:colOff>
      <xdr:row>18</xdr:row>
      <xdr:rowOff>120849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15325" y="4105275"/>
          <a:ext cx="1920406" cy="835224"/>
        </a:xfrm>
        <a:prstGeom prst="rect">
          <a:avLst/>
        </a:prstGeom>
      </xdr:spPr>
    </xdr:pic>
    <xdr:clientData/>
  </xdr:twoCellAnchor>
  <xdr:twoCellAnchor editAs="oneCell">
    <xdr:from>
      <xdr:col>2</xdr:col>
      <xdr:colOff>9525</xdr:colOff>
      <xdr:row>15</xdr:row>
      <xdr:rowOff>9525</xdr:rowOff>
    </xdr:from>
    <xdr:to>
      <xdr:col>2</xdr:col>
      <xdr:colOff>1600719</xdr:colOff>
      <xdr:row>16</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05025" y="4257675"/>
          <a:ext cx="1591194" cy="347502"/>
        </a:xfrm>
        <a:prstGeom prst="rect">
          <a:avLst/>
        </a:prstGeom>
      </xdr:spPr>
    </xdr:pic>
    <xdr:clientData/>
  </xdr:twoCellAnchor>
  <xdr:twoCellAnchor editAs="oneCell">
    <xdr:from>
      <xdr:col>3</xdr:col>
      <xdr:colOff>819150</xdr:colOff>
      <xdr:row>15</xdr:row>
      <xdr:rowOff>19050</xdr:rowOff>
    </xdr:from>
    <xdr:to>
      <xdr:col>5</xdr:col>
      <xdr:colOff>123531</xdr:colOff>
      <xdr:row>17</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67375" y="4267200"/>
          <a:ext cx="999831" cy="4816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19</xdr:row>
      <xdr:rowOff>171450</xdr:rowOff>
    </xdr:from>
    <xdr:to>
      <xdr:col>9</xdr:col>
      <xdr:colOff>529756</xdr:colOff>
      <xdr:row>24</xdr:row>
      <xdr:rowOff>54174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29600" y="4762500"/>
          <a:ext cx="1920406" cy="835224"/>
        </a:xfrm>
        <a:prstGeom prst="rect">
          <a:avLst/>
        </a:prstGeom>
      </xdr:spPr>
    </xdr:pic>
    <xdr:clientData/>
  </xdr:twoCellAnchor>
  <xdr:twoCellAnchor editAs="oneCell">
    <xdr:from>
      <xdr:col>2</xdr:col>
      <xdr:colOff>28575</xdr:colOff>
      <xdr:row>21</xdr:row>
      <xdr:rowOff>9525</xdr:rowOff>
    </xdr:from>
    <xdr:to>
      <xdr:col>2</xdr:col>
      <xdr:colOff>1619769</xdr:colOff>
      <xdr:row>22</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4981575"/>
          <a:ext cx="1591194" cy="347502"/>
        </a:xfrm>
        <a:prstGeom prst="rect">
          <a:avLst/>
        </a:prstGeom>
      </xdr:spPr>
    </xdr:pic>
    <xdr:clientData/>
  </xdr:twoCellAnchor>
  <xdr:twoCellAnchor editAs="oneCell">
    <xdr:from>
      <xdr:col>3</xdr:col>
      <xdr:colOff>809625</xdr:colOff>
      <xdr:row>21</xdr:row>
      <xdr:rowOff>19050</xdr:rowOff>
    </xdr:from>
    <xdr:to>
      <xdr:col>5</xdr:col>
      <xdr:colOff>114006</xdr:colOff>
      <xdr:row>23</xdr:row>
      <xdr:rowOff>119676</xdr:rowOff>
    </xdr:to>
    <xdr:pic>
      <xdr:nvPicPr>
        <xdr:cNvPr id="4" name="Picture 3"/>
        <xdr:cNvPicPr>
          <a:picLocks noChangeAspect="1"/>
        </xdr:cNvPicPr>
      </xdr:nvPicPr>
      <xdr:blipFill>
        <a:blip xmlns:r="http://schemas.openxmlformats.org/officeDocument/2006/relationships" r:embed="rId4"/>
        <a:stretch>
          <a:fillRect/>
        </a:stretch>
      </xdr:blipFill>
      <xdr:spPr>
        <a:xfrm>
          <a:off x="5657850" y="4991100"/>
          <a:ext cx="999831" cy="4816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133350</xdr:colOff>
      <xdr:row>20</xdr:row>
      <xdr:rowOff>0</xdr:rowOff>
    </xdr:from>
    <xdr:to>
      <xdr:col>9</xdr:col>
      <xdr:colOff>472606</xdr:colOff>
      <xdr:row>24</xdr:row>
      <xdr:rowOff>73224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172450" y="4781550"/>
          <a:ext cx="1920406" cy="835224"/>
        </a:xfrm>
        <a:prstGeom prst="rect">
          <a:avLst/>
        </a:prstGeom>
      </xdr:spPr>
    </xdr:pic>
    <xdr:clientData/>
  </xdr:twoCellAnchor>
  <xdr:twoCellAnchor editAs="oneCell">
    <xdr:from>
      <xdr:col>1</xdr:col>
      <xdr:colOff>1352550</xdr:colOff>
      <xdr:row>21</xdr:row>
      <xdr:rowOff>38100</xdr:rowOff>
    </xdr:from>
    <xdr:to>
      <xdr:col>2</xdr:col>
      <xdr:colOff>1562619</xdr:colOff>
      <xdr:row>23</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66925" y="5010150"/>
          <a:ext cx="1591194" cy="347502"/>
        </a:xfrm>
        <a:prstGeom prst="rect">
          <a:avLst/>
        </a:prstGeom>
      </xdr:spPr>
    </xdr:pic>
    <xdr:clientData/>
  </xdr:twoCellAnchor>
  <xdr:twoCellAnchor editAs="oneCell">
    <xdr:from>
      <xdr:col>3</xdr:col>
      <xdr:colOff>828675</xdr:colOff>
      <xdr:row>20</xdr:row>
      <xdr:rowOff>180975</xdr:rowOff>
    </xdr:from>
    <xdr:to>
      <xdr:col>5</xdr:col>
      <xdr:colOff>133056</xdr:colOff>
      <xdr:row>23</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4962525"/>
          <a:ext cx="999831" cy="4816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12" name="Picture 11">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6279621" y="2674366"/>
          <a:ext cx="1635167" cy="749417"/>
        </a:xfrm>
        <a:prstGeom prst="rect">
          <a:avLst/>
        </a:prstGeom>
      </xdr:spPr>
    </xdr:pic>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25" name="Picture 24">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89296" y="3455416"/>
          <a:ext cx="1635167" cy="749417"/>
        </a:xfrm>
        <a:prstGeom prst="rect">
          <a:avLst/>
        </a:prstGeom>
      </xdr:spPr>
    </xdr:pic>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5</xdr:col>
      <xdr:colOff>28575</xdr:colOff>
      <xdr:row>17</xdr:row>
      <xdr:rowOff>85725</xdr:rowOff>
    </xdr:from>
    <xdr:to>
      <xdr:col>5</xdr:col>
      <xdr:colOff>895350</xdr:colOff>
      <xdr:row>19</xdr:row>
      <xdr:rowOff>76200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524500" y="3771900"/>
          <a:ext cx="866775" cy="371475"/>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19</xdr:row>
      <xdr:rowOff>19050</xdr:rowOff>
    </xdr:from>
    <xdr:to>
      <xdr:col>9</xdr:col>
      <xdr:colOff>577381</xdr:colOff>
      <xdr:row>23</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77225" y="4610100"/>
          <a:ext cx="1920406" cy="835224"/>
        </a:xfrm>
        <a:prstGeom prst="rect">
          <a:avLst/>
        </a:prstGeom>
      </xdr:spPr>
    </xdr:pic>
    <xdr:clientData/>
  </xdr:twoCellAnchor>
  <xdr:twoCellAnchor editAs="oneCell">
    <xdr:from>
      <xdr:col>2</xdr:col>
      <xdr:colOff>0</xdr:colOff>
      <xdr:row>20</xdr:row>
      <xdr:rowOff>38100</xdr:rowOff>
    </xdr:from>
    <xdr:to>
      <xdr:col>2</xdr:col>
      <xdr:colOff>1591194</xdr:colOff>
      <xdr:row>22</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819650"/>
          <a:ext cx="1591194" cy="347502"/>
        </a:xfrm>
        <a:prstGeom prst="rect">
          <a:avLst/>
        </a:prstGeom>
      </xdr:spPr>
    </xdr:pic>
    <xdr:clientData/>
  </xdr:twoCellAnchor>
  <xdr:twoCellAnchor editAs="oneCell">
    <xdr:from>
      <xdr:col>4</xdr:col>
      <xdr:colOff>19050</xdr:colOff>
      <xdr:row>19</xdr:row>
      <xdr:rowOff>180975</xdr:rowOff>
    </xdr:from>
    <xdr:to>
      <xdr:col>5</xdr:col>
      <xdr:colOff>171156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4772025"/>
          <a:ext cx="999831" cy="4816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12</xdr:row>
      <xdr:rowOff>19050</xdr:rowOff>
    </xdr:from>
    <xdr:to>
      <xdr:col>9</xdr:col>
      <xdr:colOff>634531</xdr:colOff>
      <xdr:row>16</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3162300"/>
          <a:ext cx="1920406" cy="835224"/>
        </a:xfrm>
        <a:prstGeom prst="rect">
          <a:avLst/>
        </a:prstGeom>
      </xdr:spPr>
    </xdr:pic>
    <xdr:clientData/>
  </xdr:twoCellAnchor>
  <xdr:twoCellAnchor editAs="oneCell">
    <xdr:from>
      <xdr:col>3</xdr:col>
      <xdr:colOff>828675</xdr:colOff>
      <xdr:row>12</xdr:row>
      <xdr:rowOff>161925</xdr:rowOff>
    </xdr:from>
    <xdr:to>
      <xdr:col>5</xdr:col>
      <xdr:colOff>133056</xdr:colOff>
      <xdr:row>15</xdr:row>
      <xdr:rowOff>72051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3305175"/>
          <a:ext cx="999831" cy="481626"/>
        </a:xfrm>
        <a:prstGeom prst="rect">
          <a:avLst/>
        </a:prstGeom>
      </xdr:spPr>
    </xdr:pic>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4"/>
        <a:stretch>
          <a:fillRect/>
        </a:stretch>
      </xdr:blipFill>
      <xdr:spPr>
        <a:xfrm>
          <a:off x="2378022" y="3219450"/>
          <a:ext cx="1153991" cy="6667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14</xdr:row>
      <xdr:rowOff>47625</xdr:rowOff>
    </xdr:from>
    <xdr:to>
      <xdr:col>10</xdr:col>
      <xdr:colOff>5881</xdr:colOff>
      <xdr:row>18</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420100" y="3590925"/>
          <a:ext cx="1920406" cy="835224"/>
        </a:xfrm>
        <a:prstGeom prst="rect">
          <a:avLst/>
        </a:prstGeom>
      </xdr:spPr>
    </xdr:pic>
    <xdr:clientData/>
  </xdr:twoCellAnchor>
  <xdr:twoCellAnchor editAs="oneCell">
    <xdr:from>
      <xdr:col>2</xdr:col>
      <xdr:colOff>28575</xdr:colOff>
      <xdr:row>15</xdr:row>
      <xdr:rowOff>47625</xdr:rowOff>
    </xdr:from>
    <xdr:to>
      <xdr:col>2</xdr:col>
      <xdr:colOff>1619769</xdr:colOff>
      <xdr:row>17</xdr:row>
      <xdr:rowOff>14127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3781425"/>
          <a:ext cx="1591194" cy="347502"/>
        </a:xfrm>
        <a:prstGeom prst="rect">
          <a:avLst/>
        </a:prstGeom>
      </xdr:spPr>
    </xdr:pic>
    <xdr:clientData/>
  </xdr:twoCellAnchor>
  <xdr:twoCellAnchor editAs="oneCell">
    <xdr:from>
      <xdr:col>3</xdr:col>
      <xdr:colOff>838200</xdr:colOff>
      <xdr:row>15</xdr:row>
      <xdr:rowOff>9525</xdr:rowOff>
    </xdr:from>
    <xdr:to>
      <xdr:col>5</xdr:col>
      <xdr:colOff>142581</xdr:colOff>
      <xdr:row>17</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3743325"/>
          <a:ext cx="999831" cy="4816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383190</xdr:colOff>
      <xdr:row>57</xdr:row>
      <xdr:rowOff>120431</xdr:rowOff>
    </xdr:from>
    <xdr:to>
      <xdr:col>10</xdr:col>
      <xdr:colOff>15406</xdr:colOff>
      <xdr:row>62</xdr:row>
      <xdr:rowOff>25052</xdr:rowOff>
    </xdr:to>
    <xdr:pic>
      <xdr:nvPicPr>
        <xdr:cNvPr id="6" name="Picture 5"/>
        <xdr:cNvPicPr>
          <a:picLocks noChangeAspect="1"/>
        </xdr:cNvPicPr>
      </xdr:nvPicPr>
      <xdr:blipFill>
        <a:blip xmlns:r="http://schemas.openxmlformats.org/officeDocument/2006/relationships" r:embed="rId2"/>
        <a:stretch>
          <a:fillRect/>
        </a:stretch>
      </xdr:blipFill>
      <xdr:spPr>
        <a:xfrm>
          <a:off x="8397328" y="18809138"/>
          <a:ext cx="1920406" cy="835224"/>
        </a:xfrm>
        <a:prstGeom prst="rect">
          <a:avLst/>
        </a:prstGeom>
      </xdr:spPr>
    </xdr:pic>
    <xdr:clientData/>
  </xdr:twoCellAnchor>
  <xdr:twoCellAnchor editAs="oneCell">
    <xdr:from>
      <xdr:col>2</xdr:col>
      <xdr:colOff>32845</xdr:colOff>
      <xdr:row>59</xdr:row>
      <xdr:rowOff>10948</xdr:rowOff>
    </xdr:from>
    <xdr:to>
      <xdr:col>2</xdr:col>
      <xdr:colOff>1624039</xdr:colOff>
      <xdr:row>60</xdr:row>
      <xdr:rowOff>172329</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3966" y="19071896"/>
          <a:ext cx="1591194" cy="347502"/>
        </a:xfrm>
        <a:prstGeom prst="rect">
          <a:avLst/>
        </a:prstGeom>
      </xdr:spPr>
    </xdr:pic>
    <xdr:clientData/>
  </xdr:twoCellAnchor>
  <xdr:twoCellAnchor editAs="oneCell">
    <xdr:from>
      <xdr:col>3</xdr:col>
      <xdr:colOff>832069</xdr:colOff>
      <xdr:row>59</xdr:row>
      <xdr:rowOff>0</xdr:rowOff>
    </xdr:from>
    <xdr:to>
      <xdr:col>5</xdr:col>
      <xdr:colOff>145866</xdr:colOff>
      <xdr:row>61</xdr:row>
      <xdr:rowOff>109384</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1207" y="19060948"/>
          <a:ext cx="999831" cy="4816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58</xdr:row>
      <xdr:rowOff>47625</xdr:rowOff>
    </xdr:from>
    <xdr:to>
      <xdr:col>9</xdr:col>
      <xdr:colOff>605956</xdr:colOff>
      <xdr:row>62</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05800" y="18373725"/>
          <a:ext cx="1920406" cy="835224"/>
        </a:xfrm>
        <a:prstGeom prst="rect">
          <a:avLst/>
        </a:prstGeom>
      </xdr:spPr>
    </xdr:pic>
    <xdr:clientData/>
  </xdr:twoCellAnchor>
  <xdr:twoCellAnchor editAs="oneCell">
    <xdr:from>
      <xdr:col>2</xdr:col>
      <xdr:colOff>28575</xdr:colOff>
      <xdr:row>59</xdr:row>
      <xdr:rowOff>66675</xdr:rowOff>
    </xdr:from>
    <xdr:to>
      <xdr:col>2</xdr:col>
      <xdr:colOff>1619769</xdr:colOff>
      <xdr:row>61</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18583275"/>
          <a:ext cx="1591194" cy="347502"/>
        </a:xfrm>
        <a:prstGeom prst="rect">
          <a:avLst/>
        </a:prstGeom>
      </xdr:spPr>
    </xdr:pic>
    <xdr:clientData/>
  </xdr:twoCellAnchor>
  <xdr:twoCellAnchor editAs="oneCell">
    <xdr:from>
      <xdr:col>4</xdr:col>
      <xdr:colOff>9525</xdr:colOff>
      <xdr:row>58</xdr:row>
      <xdr:rowOff>123825</xdr:rowOff>
    </xdr:from>
    <xdr:to>
      <xdr:col>5</xdr:col>
      <xdr:colOff>161631</xdr:colOff>
      <xdr:row>61</xdr:row>
      <xdr:rowOff>33951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05475" y="18449925"/>
          <a:ext cx="999831" cy="4816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32</xdr:row>
      <xdr:rowOff>19050</xdr:rowOff>
    </xdr:from>
    <xdr:to>
      <xdr:col>2</xdr:col>
      <xdr:colOff>1591194</xdr:colOff>
      <xdr:row>33</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1514475" y="9467850"/>
          <a:ext cx="1591194" cy="347502"/>
        </a:xfrm>
        <a:prstGeom prst="rect">
          <a:avLst/>
        </a:prstGeom>
      </xdr:spPr>
    </xdr:pic>
    <xdr:clientData/>
  </xdr:twoCellAnchor>
  <xdr:twoCellAnchor editAs="oneCell">
    <xdr:from>
      <xdr:col>7</xdr:col>
      <xdr:colOff>314325</xdr:colOff>
      <xdr:row>31</xdr:row>
      <xdr:rowOff>47625</xdr:rowOff>
    </xdr:from>
    <xdr:to>
      <xdr:col>9</xdr:col>
      <xdr:colOff>615481</xdr:colOff>
      <xdr:row>35</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7991475" y="9305925"/>
          <a:ext cx="1920406" cy="835224"/>
        </a:xfrm>
        <a:prstGeom prst="rect">
          <a:avLst/>
        </a:prstGeom>
      </xdr:spPr>
    </xdr:pic>
    <xdr:clientData/>
  </xdr:twoCellAnchor>
  <xdr:twoCellAnchor editAs="oneCell">
    <xdr:from>
      <xdr:col>4</xdr:col>
      <xdr:colOff>38100</xdr:colOff>
      <xdr:row>31</xdr:row>
      <xdr:rowOff>114300</xdr:rowOff>
    </xdr:from>
    <xdr:to>
      <xdr:col>5</xdr:col>
      <xdr:colOff>104481</xdr:colOff>
      <xdr:row>34</xdr:row>
      <xdr:rowOff>24426</xdr:rowOff>
    </xdr:to>
    <xdr:pic>
      <xdr:nvPicPr>
        <xdr:cNvPr id="3" name="Picture 2"/>
        <xdr:cNvPicPr>
          <a:picLocks noChangeAspect="1"/>
        </xdr:cNvPicPr>
      </xdr:nvPicPr>
      <xdr:blipFill>
        <a:blip xmlns:r="http://schemas.openxmlformats.org/officeDocument/2006/relationships" r:embed="rId4"/>
        <a:stretch>
          <a:fillRect/>
        </a:stretch>
      </xdr:blipFill>
      <xdr:spPr>
        <a:xfrm>
          <a:off x="5172075" y="9372600"/>
          <a:ext cx="999831" cy="4816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23</xdr:row>
      <xdr:rowOff>28575</xdr:rowOff>
    </xdr:from>
    <xdr:to>
      <xdr:col>9</xdr:col>
      <xdr:colOff>558331</xdr:colOff>
      <xdr:row>27</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010525" y="8324850"/>
          <a:ext cx="1920406" cy="835224"/>
        </a:xfrm>
        <a:prstGeom prst="rect">
          <a:avLst/>
        </a:prstGeom>
      </xdr:spPr>
    </xdr:pic>
    <xdr:clientData/>
  </xdr:twoCellAnchor>
  <xdr:twoCellAnchor editAs="oneCell">
    <xdr:from>
      <xdr:col>3</xdr:col>
      <xdr:colOff>857250</xdr:colOff>
      <xdr:row>24</xdr:row>
      <xdr:rowOff>0</xdr:rowOff>
    </xdr:from>
    <xdr:to>
      <xdr:col>5</xdr:col>
      <xdr:colOff>56856</xdr:colOff>
      <xdr:row>26</xdr:row>
      <xdr:rowOff>100626</xdr:rowOff>
    </xdr:to>
    <xdr:pic>
      <xdr:nvPicPr>
        <xdr:cNvPr id="3" name="Picture 2"/>
        <xdr:cNvPicPr>
          <a:picLocks noChangeAspect="1"/>
        </xdr:cNvPicPr>
      </xdr:nvPicPr>
      <xdr:blipFill>
        <a:blip xmlns:r="http://schemas.openxmlformats.org/officeDocument/2006/relationships" r:embed="rId3"/>
        <a:stretch>
          <a:fillRect/>
        </a:stretch>
      </xdr:blipFill>
      <xdr:spPr>
        <a:xfrm>
          <a:off x="5200650" y="7096125"/>
          <a:ext cx="999831" cy="481626"/>
        </a:xfrm>
        <a:prstGeom prst="rect">
          <a:avLst/>
        </a:prstGeom>
      </xdr:spPr>
    </xdr:pic>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4"/>
        <a:stretch>
          <a:fillRect/>
        </a:stretch>
      </xdr:blipFill>
      <xdr:spPr>
        <a:xfrm>
          <a:off x="1702479" y="6896101"/>
          <a:ext cx="1219934" cy="7048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101</xdr:row>
      <xdr:rowOff>78441</xdr:rowOff>
    </xdr:from>
    <xdr:to>
      <xdr:col>9</xdr:col>
      <xdr:colOff>687759</xdr:colOff>
      <xdr:row>105</xdr:row>
      <xdr:rowOff>151665</xdr:rowOff>
    </xdr:to>
    <xdr:pic>
      <xdr:nvPicPr>
        <xdr:cNvPr id="7" name="Picture 6"/>
        <xdr:cNvPicPr>
          <a:picLocks noChangeAspect="1"/>
        </xdr:cNvPicPr>
      </xdr:nvPicPr>
      <xdr:blipFill>
        <a:blip xmlns:r="http://schemas.openxmlformats.org/officeDocument/2006/relationships" r:embed="rId2"/>
        <a:stretch>
          <a:fillRect/>
        </a:stretch>
      </xdr:blipFill>
      <xdr:spPr>
        <a:xfrm>
          <a:off x="9144000" y="73476970"/>
          <a:ext cx="1920406" cy="835224"/>
        </a:xfrm>
        <a:prstGeom prst="rect">
          <a:avLst/>
        </a:prstGeom>
      </xdr:spPr>
    </xdr:pic>
    <xdr:clientData/>
  </xdr:twoCellAnchor>
  <xdr:twoCellAnchor editAs="oneCell">
    <xdr:from>
      <xdr:col>4</xdr:col>
      <xdr:colOff>67235</xdr:colOff>
      <xdr:row>101</xdr:row>
      <xdr:rowOff>179294</xdr:rowOff>
    </xdr:from>
    <xdr:to>
      <xdr:col>5</xdr:col>
      <xdr:colOff>170595</xdr:colOff>
      <xdr:row>104</xdr:row>
      <xdr:rowOff>89420</xdr:rowOff>
    </xdr:to>
    <xdr:pic>
      <xdr:nvPicPr>
        <xdr:cNvPr id="3" name="Picture 2"/>
        <xdr:cNvPicPr>
          <a:picLocks noChangeAspect="1"/>
        </xdr:cNvPicPr>
      </xdr:nvPicPr>
      <xdr:blipFill>
        <a:blip xmlns:r="http://schemas.openxmlformats.org/officeDocument/2006/relationships" r:embed="rId3"/>
        <a:stretch>
          <a:fillRect/>
        </a:stretch>
      </xdr:blipFill>
      <xdr:spPr>
        <a:xfrm>
          <a:off x="6252882" y="73577823"/>
          <a:ext cx="999831" cy="481626"/>
        </a:xfrm>
        <a:prstGeom prst="rect">
          <a:avLst/>
        </a:prstGeom>
      </xdr:spPr>
    </xdr:pic>
    <xdr:clientData/>
  </xdr:twoCellAnchor>
  <xdr:twoCellAnchor editAs="oneCell">
    <xdr:from>
      <xdr:col>2</xdr:col>
      <xdr:colOff>180678</xdr:colOff>
      <xdr:row>101</xdr:row>
      <xdr:rowOff>33618</xdr:rowOff>
    </xdr:from>
    <xdr:to>
      <xdr:col>2</xdr:col>
      <xdr:colOff>1421945</xdr:colOff>
      <xdr:row>104</xdr:row>
      <xdr:rowOff>179294</xdr:rowOff>
    </xdr:to>
    <xdr:pic>
      <xdr:nvPicPr>
        <xdr:cNvPr id="4" name="Picture 3"/>
        <xdr:cNvPicPr>
          <a:picLocks noChangeAspect="1"/>
        </xdr:cNvPicPr>
      </xdr:nvPicPr>
      <xdr:blipFill>
        <a:blip xmlns:r="http://schemas.openxmlformats.org/officeDocument/2006/relationships" r:embed="rId4"/>
        <a:stretch>
          <a:fillRect/>
        </a:stretch>
      </xdr:blipFill>
      <xdr:spPr>
        <a:xfrm>
          <a:off x="3374354" y="73432147"/>
          <a:ext cx="1241267" cy="717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 xmlns:a16="http://schemas.microsoft.com/office/drawing/2014/main"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4</xdr:col>
      <xdr:colOff>0</xdr:colOff>
      <xdr:row>294</xdr:row>
      <xdr:rowOff>0</xdr:rowOff>
    </xdr:from>
    <xdr:to>
      <xdr:col>4</xdr:col>
      <xdr:colOff>866775</xdr:colOff>
      <xdr:row>295</xdr:row>
      <xdr:rowOff>180975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519083" y="56599667"/>
          <a:ext cx="866775" cy="371475"/>
        </a:xfrm>
        <a:prstGeom prst="rect">
          <a:avLst/>
        </a:prstGeom>
      </xdr:spPr>
    </xdr:pic>
    <xdr:clientData/>
  </xdr:twoCellAnchor>
  <xdr:twoCellAnchor editAs="oneCell">
    <xdr:from>
      <xdr:col>7</xdr:col>
      <xdr:colOff>701079</xdr:colOff>
      <xdr:row>293</xdr:row>
      <xdr:rowOff>125823</xdr:rowOff>
    </xdr:from>
    <xdr:to>
      <xdr:col>8</xdr:col>
      <xdr:colOff>195167</xdr:colOff>
      <xdr:row>296</xdr:row>
      <xdr:rowOff>148918</xdr:rowOff>
    </xdr:to>
    <xdr:pic>
      <xdr:nvPicPr>
        <xdr:cNvPr id="10" name="Picture 9">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8331662" y="56534990"/>
          <a:ext cx="1187422" cy="5945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285750</xdr:colOff>
      <xdr:row>334</xdr:row>
      <xdr:rowOff>161925</xdr:rowOff>
    </xdr:from>
    <xdr:to>
      <xdr:col>8</xdr:col>
      <xdr:colOff>692122</xdr:colOff>
      <xdr:row>337</xdr:row>
      <xdr:rowOff>185020</xdr:rowOff>
    </xdr:to>
    <xdr:pic>
      <xdr:nvPicPr>
        <xdr:cNvPr id="6" name="Picture 5">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15325" y="80819625"/>
          <a:ext cx="1187422" cy="5945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333375</xdr:colOff>
      <xdr:row>335</xdr:row>
      <xdr:rowOff>38100</xdr:rowOff>
    </xdr:from>
    <xdr:to>
      <xdr:col>9</xdr:col>
      <xdr:colOff>8110</xdr:colOff>
      <xdr:row>339</xdr:row>
      <xdr:rowOff>19876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362950" y="80752950"/>
          <a:ext cx="1255885" cy="7437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election activeCell="H8" sqref="H8"/>
    </sheetView>
  </sheetViews>
  <sheetFormatPr defaultRowHeight="15"/>
  <cols>
    <col min="1" max="1" width="4.5703125" customWidth="1"/>
    <col min="2" max="2" width="30.28515625" customWidth="1"/>
    <col min="3" max="3" width="19.42578125" customWidth="1"/>
  </cols>
  <sheetData>
    <row r="1" spans="1:3" ht="4.5" customHeight="1"/>
    <row r="2" spans="1:3" ht="18.75">
      <c r="B2" s="113" t="s">
        <v>5228</v>
      </c>
    </row>
    <row r="3" spans="1:3" ht="26.25" customHeight="1">
      <c r="A3">
        <v>1</v>
      </c>
      <c r="B3" s="227" t="s">
        <v>2460</v>
      </c>
      <c r="C3" s="228" t="s">
        <v>4773</v>
      </c>
    </row>
    <row r="4" spans="1:3" ht="26.25" customHeight="1">
      <c r="A4">
        <v>2</v>
      </c>
      <c r="B4" s="227" t="s">
        <v>2461</v>
      </c>
      <c r="C4" s="229" t="s">
        <v>4774</v>
      </c>
    </row>
    <row r="5" spans="1:3" ht="26.25" customHeight="1">
      <c r="A5">
        <v>3</v>
      </c>
      <c r="B5" s="227" t="s">
        <v>4638</v>
      </c>
      <c r="C5" s="229" t="s">
        <v>4774</v>
      </c>
    </row>
    <row r="6" spans="1:3" ht="26.25" customHeight="1">
      <c r="A6">
        <v>4</v>
      </c>
      <c r="B6" s="227" t="s">
        <v>3684</v>
      </c>
      <c r="C6" s="229" t="s">
        <v>4774</v>
      </c>
    </row>
    <row r="7" spans="1:3" ht="26.25" customHeight="1">
      <c r="A7">
        <v>5</v>
      </c>
      <c r="B7" s="227" t="s">
        <v>3672</v>
      </c>
      <c r="C7" s="229" t="s">
        <v>4774</v>
      </c>
    </row>
    <row r="8" spans="1:3" ht="26.25" customHeight="1">
      <c r="A8">
        <v>6</v>
      </c>
      <c r="B8" s="227" t="s">
        <v>3685</v>
      </c>
      <c r="C8" s="229" t="s">
        <v>4774</v>
      </c>
    </row>
    <row r="9" spans="1:3" ht="26.25" customHeight="1">
      <c r="A9">
        <v>7</v>
      </c>
      <c r="B9" s="227" t="s">
        <v>3716</v>
      </c>
      <c r="C9" s="229" t="s">
        <v>4774</v>
      </c>
    </row>
    <row r="10" spans="1:3" ht="26.25" customHeight="1">
      <c r="A10">
        <v>8</v>
      </c>
      <c r="B10" s="227" t="s">
        <v>2462</v>
      </c>
      <c r="C10" s="229" t="s">
        <v>4775</v>
      </c>
    </row>
    <row r="11" spans="1:3" ht="26.25" customHeight="1">
      <c r="A11">
        <v>9</v>
      </c>
      <c r="B11" s="227" t="s">
        <v>2463</v>
      </c>
      <c r="C11" s="229" t="s">
        <v>4775</v>
      </c>
    </row>
    <row r="12" spans="1:3" ht="26.25" customHeight="1">
      <c r="A12">
        <v>10</v>
      </c>
      <c r="B12" s="227" t="s">
        <v>2464</v>
      </c>
      <c r="C12" s="229" t="s">
        <v>4775</v>
      </c>
    </row>
    <row r="13" spans="1:3" ht="26.25" customHeight="1">
      <c r="A13">
        <v>11</v>
      </c>
      <c r="B13" s="227" t="s">
        <v>1084</v>
      </c>
      <c r="C13" s="229" t="s">
        <v>4775</v>
      </c>
    </row>
    <row r="14" spans="1:3" ht="26.25" customHeight="1">
      <c r="A14">
        <v>12</v>
      </c>
      <c r="B14" s="227" t="s">
        <v>2497</v>
      </c>
      <c r="C14" s="229" t="s">
        <v>4776</v>
      </c>
    </row>
    <row r="15" spans="1:3" ht="26.25" customHeight="1">
      <c r="A15">
        <v>13</v>
      </c>
      <c r="B15" s="227" t="s">
        <v>2498</v>
      </c>
      <c r="C15" s="229" t="s">
        <v>4776</v>
      </c>
    </row>
    <row r="16" spans="1:3" ht="26.25" customHeight="1">
      <c r="A16">
        <v>14</v>
      </c>
      <c r="B16" s="227" t="s">
        <v>4777</v>
      </c>
      <c r="C16" s="229" t="s">
        <v>4776</v>
      </c>
    </row>
    <row r="17" spans="1:3" ht="26.25" customHeight="1">
      <c r="A17">
        <v>15</v>
      </c>
      <c r="B17" s="227" t="s">
        <v>2499</v>
      </c>
      <c r="C17" s="229" t="s">
        <v>4776</v>
      </c>
    </row>
    <row r="18" spans="1:3" ht="26.25" customHeight="1">
      <c r="A18">
        <v>16</v>
      </c>
      <c r="B18" s="227" t="s">
        <v>2500</v>
      </c>
      <c r="C18" s="229" t="s">
        <v>4776</v>
      </c>
    </row>
    <row r="19" spans="1:3" ht="26.25" customHeight="1">
      <c r="A19">
        <v>17</v>
      </c>
      <c r="B19" s="227" t="s">
        <v>1873</v>
      </c>
      <c r="C19" s="229" t="s">
        <v>4776</v>
      </c>
    </row>
    <row r="20" spans="1:3" ht="26.25" customHeight="1">
      <c r="A20">
        <v>18</v>
      </c>
      <c r="B20" s="227" t="s">
        <v>2501</v>
      </c>
      <c r="C20" s="229" t="s">
        <v>4776</v>
      </c>
    </row>
    <row r="21" spans="1:3" ht="26.25" customHeight="1">
      <c r="A21">
        <v>19</v>
      </c>
      <c r="B21" s="227" t="s">
        <v>2502</v>
      </c>
      <c r="C21" s="229" t="s">
        <v>4776</v>
      </c>
    </row>
    <row r="22" spans="1:3" ht="26.25" customHeight="1">
      <c r="A22">
        <v>20</v>
      </c>
      <c r="B22" s="227" t="s">
        <v>2503</v>
      </c>
      <c r="C22" s="229" t="s">
        <v>4776</v>
      </c>
    </row>
    <row r="23" spans="1:3" ht="26.25" customHeight="1">
      <c r="A23">
        <v>21</v>
      </c>
      <c r="B23" s="227" t="s">
        <v>2504</v>
      </c>
      <c r="C23" s="229" t="s">
        <v>4776</v>
      </c>
    </row>
    <row r="24" spans="1:3" ht="26.25" customHeight="1">
      <c r="A24">
        <v>22</v>
      </c>
      <c r="B24" s="227" t="s">
        <v>2505</v>
      </c>
      <c r="C24" s="229" t="s">
        <v>4776</v>
      </c>
    </row>
    <row r="25" spans="1:3" ht="26.25" customHeight="1">
      <c r="A25">
        <v>23</v>
      </c>
      <c r="B25" s="227" t="s">
        <v>1903</v>
      </c>
      <c r="C25" s="229" t="s">
        <v>4776</v>
      </c>
    </row>
    <row r="26" spans="1:3" ht="26.25" customHeight="1">
      <c r="A26">
        <v>24</v>
      </c>
      <c r="B26" s="227" t="s">
        <v>1904</v>
      </c>
      <c r="C26" s="229" t="s">
        <v>4776</v>
      </c>
    </row>
    <row r="27" spans="1:3" ht="26.25" customHeight="1">
      <c r="A27">
        <v>25</v>
      </c>
      <c r="B27" s="227" t="s">
        <v>1906</v>
      </c>
      <c r="C27" s="229" t="s">
        <v>4776</v>
      </c>
    </row>
    <row r="28" spans="1:3" ht="26.25" customHeight="1">
      <c r="A28">
        <v>26</v>
      </c>
      <c r="B28" s="227" t="s">
        <v>1907</v>
      </c>
      <c r="C28" s="229" t="s">
        <v>4776</v>
      </c>
    </row>
    <row r="29" spans="1:3" ht="26.25" customHeight="1">
      <c r="A29">
        <v>27</v>
      </c>
      <c r="B29" s="227" t="s">
        <v>1905</v>
      </c>
      <c r="C29" s="229" t="s">
        <v>4776</v>
      </c>
    </row>
    <row r="30" spans="1:3" ht="26.25" customHeight="1">
      <c r="A30">
        <v>28</v>
      </c>
      <c r="B30" s="227" t="s">
        <v>1908</v>
      </c>
      <c r="C30" s="229" t="s">
        <v>4776</v>
      </c>
    </row>
    <row r="31" spans="1:3" ht="26.25" customHeight="1">
      <c r="A31">
        <v>29</v>
      </c>
      <c r="B31" s="227" t="s">
        <v>1909</v>
      </c>
      <c r="C31" s="229" t="s">
        <v>4776</v>
      </c>
    </row>
    <row r="32" spans="1:3" ht="26.25" customHeight="1">
      <c r="A32">
        <v>30</v>
      </c>
      <c r="B32" s="227" t="s">
        <v>1910</v>
      </c>
      <c r="C32" s="229" t="s">
        <v>4776</v>
      </c>
    </row>
    <row r="33" spans="1:3" ht="26.25" customHeight="1">
      <c r="A33">
        <v>31</v>
      </c>
      <c r="B33" s="227" t="s">
        <v>1911</v>
      </c>
      <c r="C33" s="229" t="s">
        <v>4776</v>
      </c>
    </row>
    <row r="34" spans="1:3" ht="26.25" customHeight="1">
      <c r="A34">
        <v>32</v>
      </c>
      <c r="B34" s="227" t="s">
        <v>1933</v>
      </c>
      <c r="C34" s="229" t="s">
        <v>4776</v>
      </c>
    </row>
    <row r="35" spans="1:3" ht="26.25" customHeight="1">
      <c r="A35">
        <v>33</v>
      </c>
      <c r="B35" s="227" t="s">
        <v>1934</v>
      </c>
      <c r="C35" s="229" t="s">
        <v>4776</v>
      </c>
    </row>
    <row r="36" spans="1:3" ht="26.25" customHeight="1">
      <c r="A36">
        <v>34</v>
      </c>
      <c r="B36" s="227" t="s">
        <v>1936</v>
      </c>
      <c r="C36" s="229" t="s">
        <v>4776</v>
      </c>
    </row>
    <row r="37" spans="1:3" ht="26.25" customHeight="1">
      <c r="A37">
        <v>35</v>
      </c>
      <c r="B37" s="227" t="s">
        <v>2506</v>
      </c>
      <c r="C37" s="229" t="s">
        <v>4776</v>
      </c>
    </row>
    <row r="38" spans="1:3" ht="26.25" customHeight="1">
      <c r="A38">
        <v>36</v>
      </c>
      <c r="B38" s="227" t="s">
        <v>2507</v>
      </c>
      <c r="C38" s="229" t="s">
        <v>4776</v>
      </c>
    </row>
    <row r="39" spans="1:3" ht="26.25" customHeight="1">
      <c r="A39">
        <v>37</v>
      </c>
      <c r="B39" s="227" t="s">
        <v>1957</v>
      </c>
      <c r="C39" s="229" t="s">
        <v>4776</v>
      </c>
    </row>
    <row r="40" spans="1:3" ht="26.25" customHeight="1">
      <c r="A40">
        <v>38</v>
      </c>
      <c r="B40" s="227" t="s">
        <v>1958</v>
      </c>
      <c r="C40" s="229" t="s">
        <v>4776</v>
      </c>
    </row>
    <row r="41" spans="1:3" ht="26.25" customHeight="1">
      <c r="A41">
        <v>39</v>
      </c>
      <c r="B41" s="227" t="s">
        <v>1959</v>
      </c>
      <c r="C41" s="229" t="s">
        <v>4776</v>
      </c>
    </row>
    <row r="42" spans="1:3" ht="26.25" customHeight="1">
      <c r="A42">
        <v>40</v>
      </c>
      <c r="B42" s="227" t="s">
        <v>1978</v>
      </c>
      <c r="C42" s="229" t="s">
        <v>4776</v>
      </c>
    </row>
    <row r="43" spans="1:3" ht="26.25" customHeight="1">
      <c r="A43">
        <v>41</v>
      </c>
      <c r="B43" s="227" t="s">
        <v>1995</v>
      </c>
      <c r="C43" s="229" t="s">
        <v>4776</v>
      </c>
    </row>
    <row r="44" spans="1:3" ht="26.25" customHeight="1">
      <c r="A44">
        <v>42</v>
      </c>
      <c r="B44" s="227" t="s">
        <v>1996</v>
      </c>
      <c r="C44" s="229" t="s">
        <v>4776</v>
      </c>
    </row>
    <row r="45" spans="1:3" ht="26.25" customHeight="1">
      <c r="A45">
        <v>43</v>
      </c>
      <c r="B45" s="227" t="s">
        <v>2014</v>
      </c>
      <c r="C45" s="229" t="s">
        <v>4776</v>
      </c>
    </row>
    <row r="46" spans="1:3" ht="26.25" customHeight="1">
      <c r="A46">
        <v>44</v>
      </c>
      <c r="B46" s="227" t="s">
        <v>2341</v>
      </c>
      <c r="C46" s="229" t="s">
        <v>4775</v>
      </c>
    </row>
    <row r="47" spans="1:3" ht="26.25" customHeight="1">
      <c r="A47">
        <v>45</v>
      </c>
      <c r="B47" s="227" t="s">
        <v>2406</v>
      </c>
      <c r="C47" s="229" t="s">
        <v>4776</v>
      </c>
    </row>
    <row r="48" spans="1:3" ht="26.25" customHeight="1">
      <c r="A48">
        <v>46</v>
      </c>
      <c r="B48" s="227" t="s">
        <v>4834</v>
      </c>
      <c r="C48" s="229" t="s">
        <v>4776</v>
      </c>
    </row>
    <row r="49" spans="1:3" ht="26.25" customHeight="1">
      <c r="A49">
        <v>47</v>
      </c>
      <c r="B49" s="227" t="s">
        <v>2508</v>
      </c>
      <c r="C49" s="229" t="s">
        <v>4776</v>
      </c>
    </row>
    <row r="50" spans="1:3" ht="26.25" customHeight="1">
      <c r="A50">
        <v>48</v>
      </c>
      <c r="B50" s="227" t="s">
        <v>2509</v>
      </c>
      <c r="C50" s="229" t="s">
        <v>4776</v>
      </c>
    </row>
    <row r="51" spans="1:3" ht="26.25" customHeight="1">
      <c r="A51">
        <v>49</v>
      </c>
      <c r="B51" s="227" t="s">
        <v>2180</v>
      </c>
      <c r="C51" s="229" t="s">
        <v>4774</v>
      </c>
    </row>
    <row r="52" spans="1:3" ht="26.25" customHeight="1">
      <c r="A52">
        <v>50</v>
      </c>
      <c r="B52" s="227" t="s">
        <v>2510</v>
      </c>
      <c r="C52" s="229" t="s">
        <v>4774</v>
      </c>
    </row>
    <row r="53" spans="1:3" ht="26.25" customHeight="1">
      <c r="A53">
        <v>51</v>
      </c>
      <c r="B53" s="227" t="s">
        <v>2511</v>
      </c>
      <c r="C53" s="229" t="s">
        <v>4776</v>
      </c>
    </row>
    <row r="54" spans="1:3" ht="26.25" customHeight="1">
      <c r="A54">
        <v>52</v>
      </c>
      <c r="B54" s="227" t="s">
        <v>2512</v>
      </c>
      <c r="C54" s="229" t="s">
        <v>4774</v>
      </c>
    </row>
    <row r="55" spans="1:3" ht="26.25" customHeight="1">
      <c r="A55">
        <v>53</v>
      </c>
      <c r="B55" s="227" t="s">
        <v>2274</v>
      </c>
      <c r="C55" s="229" t="s">
        <v>4776</v>
      </c>
    </row>
    <row r="56" spans="1:3" ht="26.25" customHeight="1">
      <c r="A56">
        <v>54</v>
      </c>
      <c r="B56" s="227" t="s">
        <v>2277</v>
      </c>
      <c r="C56" s="229" t="s">
        <v>4776</v>
      </c>
    </row>
    <row r="57" spans="1:3" ht="26.25" customHeight="1">
      <c r="A57">
        <v>55</v>
      </c>
      <c r="B57" s="227" t="s">
        <v>2314</v>
      </c>
      <c r="C57" s="229" t="s">
        <v>4776</v>
      </c>
    </row>
    <row r="58" spans="1:3" ht="26.25" customHeight="1">
      <c r="A58">
        <v>56</v>
      </c>
      <c r="B58" s="227" t="s">
        <v>2430</v>
      </c>
      <c r="C58" s="229" t="s">
        <v>4776</v>
      </c>
    </row>
    <row r="59" spans="1:3" ht="26.25" customHeight="1">
      <c r="A59">
        <v>57</v>
      </c>
      <c r="B59" s="227" t="s">
        <v>2431</v>
      </c>
      <c r="C59" s="229" t="s">
        <v>4776</v>
      </c>
    </row>
    <row r="60" spans="1:3" ht="26.25" customHeight="1">
      <c r="A60">
        <v>58</v>
      </c>
      <c r="B60" s="227" t="s">
        <v>2306</v>
      </c>
      <c r="C60" s="229" t="s">
        <v>4776</v>
      </c>
    </row>
    <row r="61" spans="1:3" ht="26.25" customHeight="1">
      <c r="A61">
        <v>59</v>
      </c>
      <c r="B61" s="227" t="s">
        <v>2307</v>
      </c>
      <c r="C61" s="229" t="s">
        <v>4776</v>
      </c>
    </row>
    <row r="62" spans="1:3" ht="26.25" customHeight="1">
      <c r="A62">
        <v>60</v>
      </c>
      <c r="B62" s="227" t="s">
        <v>2308</v>
      </c>
      <c r="C62" s="229" t="s">
        <v>4776</v>
      </c>
    </row>
    <row r="63" spans="1:3" ht="26.25" customHeight="1">
      <c r="A63">
        <v>61</v>
      </c>
      <c r="B63" s="227" t="s">
        <v>2513</v>
      </c>
      <c r="C63" s="229" t="s">
        <v>4774</v>
      </c>
    </row>
    <row r="64" spans="1:3" ht="26.25" customHeight="1">
      <c r="A64">
        <v>62</v>
      </c>
      <c r="B64" s="227" t="s">
        <v>2325</v>
      </c>
      <c r="C64" s="229" t="s">
        <v>4776</v>
      </c>
    </row>
    <row r="65" spans="1:3" ht="26.25" customHeight="1">
      <c r="A65">
        <v>63</v>
      </c>
      <c r="B65" s="227" t="s">
        <v>2514</v>
      </c>
      <c r="C65" s="229" t="s">
        <v>4776</v>
      </c>
    </row>
    <row r="66" spans="1:3" ht="26.25" customHeight="1">
      <c r="A66">
        <v>64</v>
      </c>
      <c r="B66" s="227" t="s">
        <v>2405</v>
      </c>
      <c r="C66" s="229" t="s">
        <v>4776</v>
      </c>
    </row>
    <row r="67" spans="1:3" ht="26.25" customHeight="1">
      <c r="A67">
        <v>65</v>
      </c>
      <c r="B67" s="227" t="s">
        <v>2515</v>
      </c>
      <c r="C67" s="229" t="s">
        <v>4776</v>
      </c>
    </row>
    <row r="68" spans="1:3" ht="26.25" customHeight="1">
      <c r="A68">
        <v>66</v>
      </c>
      <c r="B68" s="227" t="s">
        <v>4637</v>
      </c>
      <c r="C68" s="229" t="s">
        <v>4774</v>
      </c>
    </row>
    <row r="69" spans="1:3" ht="26.25" customHeight="1">
      <c r="A69">
        <v>67</v>
      </c>
      <c r="B69" s="227" t="s">
        <v>4901</v>
      </c>
      <c r="C69" s="229" t="s">
        <v>5179</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86" sqref="F286:F293"/>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606</v>
      </c>
      <c r="D3" s="380" t="s">
        <v>12</v>
      </c>
      <c r="E3" s="380"/>
      <c r="F3" s="4" t="s">
        <v>607</v>
      </c>
    </row>
    <row r="4" spans="1:12" ht="18" customHeight="1">
      <c r="A4" s="379" t="s">
        <v>77</v>
      </c>
      <c r="B4" s="379"/>
      <c r="C4" s="36" t="s">
        <v>4134</v>
      </c>
      <c r="D4" s="380" t="s">
        <v>14</v>
      </c>
      <c r="E4" s="380"/>
      <c r="F4" s="5">
        <f>'Running Hours'!B7</f>
        <v>19924</v>
      </c>
    </row>
    <row r="5" spans="1:12" ht="18" customHeight="1">
      <c r="A5" s="379" t="s">
        <v>78</v>
      </c>
      <c r="B5" s="379"/>
      <c r="C5" s="37" t="s">
        <v>4135</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4136</v>
      </c>
      <c r="C8" s="30" t="s">
        <v>4137</v>
      </c>
      <c r="D8" s="20" t="s">
        <v>1</v>
      </c>
      <c r="E8" s="12">
        <v>42549</v>
      </c>
      <c r="F8" s="12">
        <v>44590</v>
      </c>
      <c r="G8" s="72"/>
      <c r="H8" s="14">
        <f t="shared" ref="H8:H16" si="0">DATE(YEAR(F8),MONTH(F8),DAY(F8)+1)</f>
        <v>44591</v>
      </c>
      <c r="I8" s="15">
        <f t="shared" ref="I8:I13" ca="1" si="1">IF(ISBLANK(H8),"",H8-DATE(YEAR(NOW()),MONTH(NOW()),DAY(NOW())))</f>
        <v>-1</v>
      </c>
      <c r="J8" s="16" t="str">
        <f t="shared" ref="J8:J77" ca="1" si="2">IF(I8="","",IF(I8&lt;0,"OVERDUE","NOT DUE"))</f>
        <v>OVERDUE</v>
      </c>
      <c r="K8" s="30" t="s">
        <v>609</v>
      </c>
      <c r="L8" s="17"/>
    </row>
    <row r="9" spans="1:12" ht="39.75" customHeight="1">
      <c r="A9" s="16" t="s">
        <v>608</v>
      </c>
      <c r="B9" s="30" t="s">
        <v>4138</v>
      </c>
      <c r="C9" s="30" t="s">
        <v>4139</v>
      </c>
      <c r="D9" s="20" t="s">
        <v>1</v>
      </c>
      <c r="E9" s="12">
        <v>42549</v>
      </c>
      <c r="F9" s="12">
        <v>44590</v>
      </c>
      <c r="G9" s="72"/>
      <c r="H9" s="14">
        <f t="shared" si="0"/>
        <v>44591</v>
      </c>
      <c r="I9" s="15">
        <f t="shared" ca="1" si="1"/>
        <v>-1</v>
      </c>
      <c r="J9" s="16" t="str">
        <f t="shared" ca="1" si="2"/>
        <v>OVERDUE</v>
      </c>
      <c r="K9" s="30" t="s">
        <v>609</v>
      </c>
      <c r="L9" s="19"/>
    </row>
    <row r="10" spans="1:12" ht="15" customHeight="1">
      <c r="A10" s="16" t="s">
        <v>610</v>
      </c>
      <c r="B10" s="30" t="s">
        <v>4140</v>
      </c>
      <c r="C10" s="30" t="s">
        <v>4141</v>
      </c>
      <c r="D10" s="20" t="s">
        <v>1</v>
      </c>
      <c r="E10" s="12">
        <v>42549</v>
      </c>
      <c r="F10" s="12">
        <v>44590</v>
      </c>
      <c r="G10" s="72"/>
      <c r="H10" s="14">
        <f t="shared" si="0"/>
        <v>44591</v>
      </c>
      <c r="I10" s="15">
        <f t="shared" ca="1" si="1"/>
        <v>-1</v>
      </c>
      <c r="J10" s="16" t="str">
        <f t="shared" ca="1" si="2"/>
        <v>OVERDUE</v>
      </c>
      <c r="K10" s="30" t="s">
        <v>609</v>
      </c>
      <c r="L10" s="17"/>
    </row>
    <row r="11" spans="1:12" ht="15" customHeight="1">
      <c r="A11" s="16" t="s">
        <v>612</v>
      </c>
      <c r="B11" s="30" t="s">
        <v>858</v>
      </c>
      <c r="C11" s="30" t="s">
        <v>4142</v>
      </c>
      <c r="D11" s="20" t="s">
        <v>1</v>
      </c>
      <c r="E11" s="12">
        <v>42549</v>
      </c>
      <c r="F11" s="12">
        <v>44590</v>
      </c>
      <c r="G11" s="72"/>
      <c r="H11" s="14">
        <f t="shared" si="0"/>
        <v>44591</v>
      </c>
      <c r="I11" s="15">
        <f t="shared" ca="1" si="1"/>
        <v>-1</v>
      </c>
      <c r="J11" s="16" t="str">
        <f t="shared" ca="1" si="2"/>
        <v>OVERDUE</v>
      </c>
      <c r="K11" s="30" t="s">
        <v>609</v>
      </c>
      <c r="L11" s="19"/>
    </row>
    <row r="12" spans="1:12" ht="15" customHeight="1">
      <c r="A12" s="16" t="s">
        <v>613</v>
      </c>
      <c r="B12" s="30" t="s">
        <v>4143</v>
      </c>
      <c r="C12" s="30" t="s">
        <v>4144</v>
      </c>
      <c r="D12" s="20" t="s">
        <v>1</v>
      </c>
      <c r="E12" s="12">
        <v>42549</v>
      </c>
      <c r="F12" s="12">
        <v>44590</v>
      </c>
      <c r="G12" s="72"/>
      <c r="H12" s="14">
        <f t="shared" si="0"/>
        <v>44591</v>
      </c>
      <c r="I12" s="15">
        <f t="shared" ca="1" si="1"/>
        <v>-1</v>
      </c>
      <c r="J12" s="16" t="str">
        <f t="shared" ca="1" si="2"/>
        <v>OVERDUE</v>
      </c>
      <c r="K12" s="30" t="s">
        <v>609</v>
      </c>
      <c r="L12" s="19"/>
    </row>
    <row r="13" spans="1:12" ht="15" customHeight="1">
      <c r="A13" s="16" t="s">
        <v>614</v>
      </c>
      <c r="B13" s="30" t="s">
        <v>4145</v>
      </c>
      <c r="C13" s="30" t="s">
        <v>4144</v>
      </c>
      <c r="D13" s="20" t="s">
        <v>1</v>
      </c>
      <c r="E13" s="12">
        <v>42549</v>
      </c>
      <c r="F13" s="12">
        <v>44590</v>
      </c>
      <c r="G13" s="72"/>
      <c r="H13" s="14">
        <f t="shared" si="0"/>
        <v>44591</v>
      </c>
      <c r="I13" s="15">
        <f t="shared" ca="1" si="1"/>
        <v>-1</v>
      </c>
      <c r="J13" s="16" t="str">
        <f t="shared" ca="1" si="2"/>
        <v>OVERDUE</v>
      </c>
      <c r="K13" s="30" t="s">
        <v>609</v>
      </c>
      <c r="L13" s="19"/>
    </row>
    <row r="14" spans="1:12" ht="38.25">
      <c r="A14" s="16" t="s">
        <v>615</v>
      </c>
      <c r="B14" s="30" t="s">
        <v>4146</v>
      </c>
      <c r="C14" s="30" t="s">
        <v>4147</v>
      </c>
      <c r="D14" s="20" t="s">
        <v>1</v>
      </c>
      <c r="E14" s="12">
        <v>42549</v>
      </c>
      <c r="F14" s="12">
        <v>44590</v>
      </c>
      <c r="G14" s="72"/>
      <c r="H14" s="14">
        <f t="shared" si="0"/>
        <v>44591</v>
      </c>
      <c r="I14" s="15">
        <f ca="1">IF(ISBLANK(H14),"",H14-DATE(YEAR(NOW()),MONTH(NOW()),DAY(NOW())))</f>
        <v>-1</v>
      </c>
      <c r="J14" s="16" t="str">
        <f t="shared" ca="1" si="2"/>
        <v>OVERDUE</v>
      </c>
      <c r="K14" s="30" t="s">
        <v>609</v>
      </c>
      <c r="L14" s="17"/>
    </row>
    <row r="15" spans="1:12">
      <c r="A15" s="16" t="s">
        <v>616</v>
      </c>
      <c r="B15" s="30" t="s">
        <v>4148</v>
      </c>
      <c r="C15" s="30" t="s">
        <v>4149</v>
      </c>
      <c r="D15" s="20" t="s">
        <v>1</v>
      </c>
      <c r="E15" s="12">
        <v>42549</v>
      </c>
      <c r="F15" s="12">
        <v>44590</v>
      </c>
      <c r="G15" s="72"/>
      <c r="H15" s="14">
        <f t="shared" si="0"/>
        <v>44591</v>
      </c>
      <c r="I15" s="15">
        <f ca="1">IF(ISBLANK(H15),"",H15-DATE(YEAR(NOW()),MONTH(NOW()),DAY(NOW())))</f>
        <v>-1</v>
      </c>
      <c r="J15" s="16" t="str">
        <f t="shared" ca="1" si="2"/>
        <v>OVERDUE</v>
      </c>
      <c r="K15" s="30" t="s">
        <v>609</v>
      </c>
      <c r="L15" s="17"/>
    </row>
    <row r="16" spans="1:12" ht="15" customHeight="1">
      <c r="A16" s="16" t="s">
        <v>617</v>
      </c>
      <c r="B16" s="30" t="s">
        <v>4150</v>
      </c>
      <c r="C16" s="30" t="s">
        <v>4151</v>
      </c>
      <c r="D16" s="20" t="s">
        <v>1</v>
      </c>
      <c r="E16" s="12">
        <v>42549</v>
      </c>
      <c r="F16" s="12">
        <v>44590</v>
      </c>
      <c r="G16" s="72"/>
      <c r="H16" s="14">
        <f t="shared" si="0"/>
        <v>44591</v>
      </c>
      <c r="I16" s="15">
        <f t="shared" ref="I16:I35" ca="1" si="3">IF(ISBLANK(H16),"",H16-DATE(YEAR(NOW()),MONTH(NOW()),DAY(NOW())))</f>
        <v>-1</v>
      </c>
      <c r="J16" s="16" t="str">
        <f t="shared" ca="1" si="2"/>
        <v>OVERDUE</v>
      </c>
      <c r="K16" s="30" t="s">
        <v>609</v>
      </c>
      <c r="L16" s="17"/>
    </row>
    <row r="17" spans="1:12" ht="15" customHeight="1">
      <c r="A17" s="16" t="s">
        <v>618</v>
      </c>
      <c r="B17" s="30" t="s">
        <v>4150</v>
      </c>
      <c r="C17" s="30" t="s">
        <v>4152</v>
      </c>
      <c r="D17" s="20" t="s">
        <v>4</v>
      </c>
      <c r="E17" s="12">
        <v>42549</v>
      </c>
      <c r="F17" s="12">
        <v>44588</v>
      </c>
      <c r="G17" s="72"/>
      <c r="H17" s="14">
        <f t="shared" ref="H17:H35" si="4">EDATE(F17-1,1)</f>
        <v>44618</v>
      </c>
      <c r="I17" s="15">
        <f t="shared" ca="1" si="3"/>
        <v>26</v>
      </c>
      <c r="J17" s="16" t="str">
        <f t="shared" ca="1" si="2"/>
        <v>NOT DUE</v>
      </c>
      <c r="K17" s="30" t="s">
        <v>4153</v>
      </c>
      <c r="L17" s="17" t="s">
        <v>4736</v>
      </c>
    </row>
    <row r="18" spans="1:12" ht="15" customHeight="1">
      <c r="A18" s="16" t="s">
        <v>619</v>
      </c>
      <c r="B18" s="30" t="s">
        <v>4154</v>
      </c>
      <c r="C18" s="30" t="s">
        <v>4155</v>
      </c>
      <c r="D18" s="20" t="s">
        <v>4</v>
      </c>
      <c r="E18" s="12">
        <v>42549</v>
      </c>
      <c r="F18" s="12">
        <v>44588</v>
      </c>
      <c r="G18" s="72"/>
      <c r="H18" s="14">
        <f t="shared" si="4"/>
        <v>44618</v>
      </c>
      <c r="I18" s="15">
        <f t="shared" ca="1" si="3"/>
        <v>26</v>
      </c>
      <c r="J18" s="16" t="str">
        <f t="shared" ca="1" si="2"/>
        <v>NOT DUE</v>
      </c>
      <c r="K18" s="30" t="s">
        <v>4153</v>
      </c>
      <c r="L18" s="17" t="s">
        <v>4736</v>
      </c>
    </row>
    <row r="19" spans="1:12" ht="15" customHeight="1">
      <c r="A19" s="16" t="s">
        <v>620</v>
      </c>
      <c r="B19" s="30" t="s">
        <v>4154</v>
      </c>
      <c r="C19" s="30" t="s">
        <v>4156</v>
      </c>
      <c r="D19" s="20" t="s">
        <v>4</v>
      </c>
      <c r="E19" s="12">
        <v>42549</v>
      </c>
      <c r="F19" s="12">
        <v>44588</v>
      </c>
      <c r="G19" s="72"/>
      <c r="H19" s="14">
        <f t="shared" si="4"/>
        <v>44618</v>
      </c>
      <c r="I19" s="15">
        <f t="shared" ca="1" si="3"/>
        <v>26</v>
      </c>
      <c r="J19" s="16" t="str">
        <f t="shared" ca="1" si="2"/>
        <v>NOT DUE</v>
      </c>
      <c r="K19" s="30" t="s">
        <v>4153</v>
      </c>
      <c r="L19" s="17" t="s">
        <v>4736</v>
      </c>
    </row>
    <row r="20" spans="1:12" ht="15" customHeight="1">
      <c r="A20" s="16" t="s">
        <v>621</v>
      </c>
      <c r="B20" s="30" t="s">
        <v>4154</v>
      </c>
      <c r="C20" s="30" t="s">
        <v>4157</v>
      </c>
      <c r="D20" s="20" t="s">
        <v>4</v>
      </c>
      <c r="E20" s="12">
        <v>42549</v>
      </c>
      <c r="F20" s="12">
        <v>44588</v>
      </c>
      <c r="G20" s="72"/>
      <c r="H20" s="14">
        <f t="shared" si="4"/>
        <v>44618</v>
      </c>
      <c r="I20" s="15">
        <f t="shared" ca="1" si="3"/>
        <v>26</v>
      </c>
      <c r="J20" s="16" t="str">
        <f t="shared" ca="1" si="2"/>
        <v>NOT DUE</v>
      </c>
      <c r="K20" s="30" t="s">
        <v>4153</v>
      </c>
      <c r="L20" s="17" t="s">
        <v>4736</v>
      </c>
    </row>
    <row r="21" spans="1:12" ht="15" customHeight="1">
      <c r="A21" s="16" t="s">
        <v>622</v>
      </c>
      <c r="B21" s="30" t="s">
        <v>4158</v>
      </c>
      <c r="C21" s="30" t="s">
        <v>4155</v>
      </c>
      <c r="D21" s="20" t="s">
        <v>4</v>
      </c>
      <c r="E21" s="12">
        <v>42549</v>
      </c>
      <c r="F21" s="12">
        <v>44588</v>
      </c>
      <c r="G21" s="72"/>
      <c r="H21" s="14">
        <f t="shared" si="4"/>
        <v>44618</v>
      </c>
      <c r="I21" s="15">
        <f t="shared" ca="1" si="3"/>
        <v>26</v>
      </c>
      <c r="J21" s="16" t="str">
        <f t="shared" ca="1" si="2"/>
        <v>NOT DUE</v>
      </c>
      <c r="K21" s="30" t="s">
        <v>4153</v>
      </c>
      <c r="L21" s="17" t="s">
        <v>4736</v>
      </c>
    </row>
    <row r="22" spans="1:12" ht="15" customHeight="1">
      <c r="A22" s="16" t="s">
        <v>623</v>
      </c>
      <c r="B22" s="30" t="s">
        <v>4158</v>
      </c>
      <c r="C22" s="30" t="s">
        <v>4156</v>
      </c>
      <c r="D22" s="20" t="s">
        <v>4</v>
      </c>
      <c r="E22" s="12">
        <v>42549</v>
      </c>
      <c r="F22" s="12">
        <v>44588</v>
      </c>
      <c r="G22" s="72"/>
      <c r="H22" s="14">
        <f t="shared" si="4"/>
        <v>44618</v>
      </c>
      <c r="I22" s="15">
        <f t="shared" ca="1" si="3"/>
        <v>26</v>
      </c>
      <c r="J22" s="16" t="str">
        <f t="shared" ca="1" si="2"/>
        <v>NOT DUE</v>
      </c>
      <c r="K22" s="30" t="s">
        <v>4153</v>
      </c>
      <c r="L22" s="17" t="s">
        <v>4736</v>
      </c>
    </row>
    <row r="23" spans="1:12" ht="15" customHeight="1">
      <c r="A23" s="16" t="s">
        <v>624</v>
      </c>
      <c r="B23" s="30" t="s">
        <v>4158</v>
      </c>
      <c r="C23" s="30" t="s">
        <v>4157</v>
      </c>
      <c r="D23" s="20" t="s">
        <v>4</v>
      </c>
      <c r="E23" s="12">
        <v>42549</v>
      </c>
      <c r="F23" s="12">
        <v>44588</v>
      </c>
      <c r="G23" s="72"/>
      <c r="H23" s="14">
        <f t="shared" si="4"/>
        <v>44618</v>
      </c>
      <c r="I23" s="15">
        <f t="shared" ca="1" si="3"/>
        <v>26</v>
      </c>
      <c r="J23" s="16" t="str">
        <f t="shared" ca="1" si="2"/>
        <v>NOT DUE</v>
      </c>
      <c r="K23" s="30" t="s">
        <v>4153</v>
      </c>
      <c r="L23" s="17" t="s">
        <v>4736</v>
      </c>
    </row>
    <row r="24" spans="1:12" ht="15" customHeight="1">
      <c r="A24" s="16" t="s">
        <v>625</v>
      </c>
      <c r="B24" s="30" t="s">
        <v>4159</v>
      </c>
      <c r="C24" s="30" t="s">
        <v>4155</v>
      </c>
      <c r="D24" s="20" t="s">
        <v>4</v>
      </c>
      <c r="E24" s="12">
        <v>42549</v>
      </c>
      <c r="F24" s="12">
        <v>44588</v>
      </c>
      <c r="G24" s="72"/>
      <c r="H24" s="14">
        <f t="shared" si="4"/>
        <v>44618</v>
      </c>
      <c r="I24" s="15">
        <f t="shared" ca="1" si="3"/>
        <v>26</v>
      </c>
      <c r="J24" s="16" t="str">
        <f t="shared" ca="1" si="2"/>
        <v>NOT DUE</v>
      </c>
      <c r="K24" s="30" t="s">
        <v>4153</v>
      </c>
      <c r="L24" s="17" t="s">
        <v>4736</v>
      </c>
    </row>
    <row r="25" spans="1:12" ht="15" customHeight="1">
      <c r="A25" s="16" t="s">
        <v>626</v>
      </c>
      <c r="B25" s="30" t="s">
        <v>4159</v>
      </c>
      <c r="C25" s="30" t="s">
        <v>4156</v>
      </c>
      <c r="D25" s="20" t="s">
        <v>4</v>
      </c>
      <c r="E25" s="12">
        <v>42549</v>
      </c>
      <c r="F25" s="12">
        <v>44588</v>
      </c>
      <c r="G25" s="72"/>
      <c r="H25" s="14">
        <f t="shared" si="4"/>
        <v>44618</v>
      </c>
      <c r="I25" s="15">
        <f t="shared" ca="1" si="3"/>
        <v>26</v>
      </c>
      <c r="J25" s="16" t="str">
        <f t="shared" ca="1" si="2"/>
        <v>NOT DUE</v>
      </c>
      <c r="K25" s="30" t="s">
        <v>4153</v>
      </c>
      <c r="L25" s="17" t="s">
        <v>4736</v>
      </c>
    </row>
    <row r="26" spans="1:12" ht="15" customHeight="1">
      <c r="A26" s="16" t="s">
        <v>627</v>
      </c>
      <c r="B26" s="30" t="s">
        <v>4159</v>
      </c>
      <c r="C26" s="30" t="s">
        <v>4157</v>
      </c>
      <c r="D26" s="20" t="s">
        <v>4</v>
      </c>
      <c r="E26" s="12">
        <v>42549</v>
      </c>
      <c r="F26" s="12">
        <v>44588</v>
      </c>
      <c r="G26" s="72"/>
      <c r="H26" s="14">
        <f t="shared" si="4"/>
        <v>44618</v>
      </c>
      <c r="I26" s="15">
        <f t="shared" ca="1" si="3"/>
        <v>26</v>
      </c>
      <c r="J26" s="16" t="str">
        <f t="shared" ca="1" si="2"/>
        <v>NOT DUE</v>
      </c>
      <c r="K26" s="30" t="s">
        <v>4153</v>
      </c>
      <c r="L26" s="17" t="s">
        <v>4736</v>
      </c>
    </row>
    <row r="27" spans="1:12" ht="15" customHeight="1">
      <c r="A27" s="16" t="s">
        <v>628</v>
      </c>
      <c r="B27" s="30" t="s">
        <v>4160</v>
      </c>
      <c r="C27" s="30" t="s">
        <v>4155</v>
      </c>
      <c r="D27" s="20" t="s">
        <v>4</v>
      </c>
      <c r="E27" s="12">
        <v>42549</v>
      </c>
      <c r="F27" s="12">
        <v>44588</v>
      </c>
      <c r="G27" s="72"/>
      <c r="H27" s="14">
        <f t="shared" si="4"/>
        <v>44618</v>
      </c>
      <c r="I27" s="15">
        <f t="shared" ca="1" si="3"/>
        <v>26</v>
      </c>
      <c r="J27" s="16" t="str">
        <f t="shared" ca="1" si="2"/>
        <v>NOT DUE</v>
      </c>
      <c r="K27" s="30" t="s">
        <v>4153</v>
      </c>
      <c r="L27" s="17" t="s">
        <v>4736</v>
      </c>
    </row>
    <row r="28" spans="1:12" ht="15" customHeight="1">
      <c r="A28" s="16" t="s">
        <v>629</v>
      </c>
      <c r="B28" s="30" t="s">
        <v>4160</v>
      </c>
      <c r="C28" s="30" t="s">
        <v>4156</v>
      </c>
      <c r="D28" s="20" t="s">
        <v>4</v>
      </c>
      <c r="E28" s="12">
        <v>42549</v>
      </c>
      <c r="F28" s="12">
        <v>44588</v>
      </c>
      <c r="G28" s="72"/>
      <c r="H28" s="14">
        <f t="shared" si="4"/>
        <v>44618</v>
      </c>
      <c r="I28" s="15">
        <f t="shared" ca="1" si="3"/>
        <v>26</v>
      </c>
      <c r="J28" s="16" t="str">
        <f t="shared" ca="1" si="2"/>
        <v>NOT DUE</v>
      </c>
      <c r="K28" s="30" t="s">
        <v>4153</v>
      </c>
      <c r="L28" s="17" t="s">
        <v>4736</v>
      </c>
    </row>
    <row r="29" spans="1:12" ht="15" customHeight="1">
      <c r="A29" s="16" t="s">
        <v>630</v>
      </c>
      <c r="B29" s="30" t="s">
        <v>4160</v>
      </c>
      <c r="C29" s="30" t="s">
        <v>4157</v>
      </c>
      <c r="D29" s="20" t="s">
        <v>4</v>
      </c>
      <c r="E29" s="12">
        <v>42549</v>
      </c>
      <c r="F29" s="12">
        <v>44588</v>
      </c>
      <c r="G29" s="72"/>
      <c r="H29" s="14">
        <f t="shared" si="4"/>
        <v>44618</v>
      </c>
      <c r="I29" s="15">
        <f t="shared" ca="1" si="3"/>
        <v>26</v>
      </c>
      <c r="J29" s="16" t="str">
        <f t="shared" ca="1" si="2"/>
        <v>NOT DUE</v>
      </c>
      <c r="K29" s="30" t="s">
        <v>4153</v>
      </c>
      <c r="L29" s="17" t="s">
        <v>4736</v>
      </c>
    </row>
    <row r="30" spans="1:12" ht="15" customHeight="1">
      <c r="A30" s="16" t="s">
        <v>631</v>
      </c>
      <c r="B30" s="30" t="s">
        <v>4161</v>
      </c>
      <c r="C30" s="30" t="s">
        <v>4155</v>
      </c>
      <c r="D30" s="20" t="s">
        <v>4</v>
      </c>
      <c r="E30" s="12">
        <v>42549</v>
      </c>
      <c r="F30" s="12">
        <v>44588</v>
      </c>
      <c r="G30" s="72"/>
      <c r="H30" s="14">
        <f t="shared" si="4"/>
        <v>44618</v>
      </c>
      <c r="I30" s="15">
        <f t="shared" ca="1" si="3"/>
        <v>26</v>
      </c>
      <c r="J30" s="16" t="str">
        <f t="shared" ca="1" si="2"/>
        <v>NOT DUE</v>
      </c>
      <c r="K30" s="30" t="s">
        <v>4153</v>
      </c>
      <c r="L30" s="17" t="s">
        <v>4736</v>
      </c>
    </row>
    <row r="31" spans="1:12" ht="15" customHeight="1">
      <c r="A31" s="16" t="s">
        <v>632</v>
      </c>
      <c r="B31" s="30" t="s">
        <v>4161</v>
      </c>
      <c r="C31" s="30" t="s">
        <v>4156</v>
      </c>
      <c r="D31" s="20" t="s">
        <v>4</v>
      </c>
      <c r="E31" s="12">
        <v>42549</v>
      </c>
      <c r="F31" s="12">
        <v>44588</v>
      </c>
      <c r="G31" s="72"/>
      <c r="H31" s="14">
        <f t="shared" si="4"/>
        <v>44618</v>
      </c>
      <c r="I31" s="15">
        <f t="shared" ca="1" si="3"/>
        <v>26</v>
      </c>
      <c r="J31" s="16" t="str">
        <f t="shared" ca="1" si="2"/>
        <v>NOT DUE</v>
      </c>
      <c r="K31" s="30" t="s">
        <v>4153</v>
      </c>
      <c r="L31" s="17" t="s">
        <v>4736</v>
      </c>
    </row>
    <row r="32" spans="1:12" ht="15" customHeight="1">
      <c r="A32" s="16" t="s">
        <v>633</v>
      </c>
      <c r="B32" s="30" t="s">
        <v>4161</v>
      </c>
      <c r="C32" s="30" t="s">
        <v>4157</v>
      </c>
      <c r="D32" s="20" t="s">
        <v>4</v>
      </c>
      <c r="E32" s="12">
        <v>42549</v>
      </c>
      <c r="F32" s="12">
        <v>44588</v>
      </c>
      <c r="G32" s="72"/>
      <c r="H32" s="14">
        <f t="shared" si="4"/>
        <v>44618</v>
      </c>
      <c r="I32" s="15">
        <f t="shared" ca="1" si="3"/>
        <v>26</v>
      </c>
      <c r="J32" s="16" t="str">
        <f t="shared" ca="1" si="2"/>
        <v>NOT DUE</v>
      </c>
      <c r="K32" s="30" t="s">
        <v>4153</v>
      </c>
      <c r="L32" s="17" t="s">
        <v>4736</v>
      </c>
    </row>
    <row r="33" spans="1:12" ht="15" customHeight="1">
      <c r="A33" s="16" t="s">
        <v>634</v>
      </c>
      <c r="B33" s="30" t="s">
        <v>4162</v>
      </c>
      <c r="C33" s="30" t="s">
        <v>4155</v>
      </c>
      <c r="D33" s="20" t="s">
        <v>4</v>
      </c>
      <c r="E33" s="12">
        <v>42549</v>
      </c>
      <c r="F33" s="12">
        <v>44588</v>
      </c>
      <c r="G33" s="72"/>
      <c r="H33" s="14">
        <f t="shared" si="4"/>
        <v>44618</v>
      </c>
      <c r="I33" s="15">
        <f t="shared" ca="1" si="3"/>
        <v>26</v>
      </c>
      <c r="J33" s="16" t="str">
        <f t="shared" ca="1" si="2"/>
        <v>NOT DUE</v>
      </c>
      <c r="K33" s="30" t="s">
        <v>4153</v>
      </c>
      <c r="L33" s="17" t="s">
        <v>4736</v>
      </c>
    </row>
    <row r="34" spans="1:12" ht="15" customHeight="1">
      <c r="A34" s="16" t="s">
        <v>635</v>
      </c>
      <c r="B34" s="30" t="s">
        <v>4162</v>
      </c>
      <c r="C34" s="30" t="s">
        <v>4156</v>
      </c>
      <c r="D34" s="20" t="s">
        <v>4</v>
      </c>
      <c r="E34" s="12">
        <v>42549</v>
      </c>
      <c r="F34" s="12">
        <v>44588</v>
      </c>
      <c r="G34" s="72"/>
      <c r="H34" s="14">
        <f t="shared" si="4"/>
        <v>44618</v>
      </c>
      <c r="I34" s="15">
        <f t="shared" ca="1" si="3"/>
        <v>26</v>
      </c>
      <c r="J34" s="16" t="str">
        <f t="shared" ca="1" si="2"/>
        <v>NOT DUE</v>
      </c>
      <c r="K34" s="30" t="s">
        <v>4153</v>
      </c>
      <c r="L34" s="17" t="s">
        <v>4736</v>
      </c>
    </row>
    <row r="35" spans="1:12" ht="15" customHeight="1">
      <c r="A35" s="16" t="s">
        <v>636</v>
      </c>
      <c r="B35" s="30" t="s">
        <v>4162</v>
      </c>
      <c r="C35" s="30" t="s">
        <v>4157</v>
      </c>
      <c r="D35" s="20" t="s">
        <v>4</v>
      </c>
      <c r="E35" s="12">
        <v>42549</v>
      </c>
      <c r="F35" s="12">
        <v>44588</v>
      </c>
      <c r="G35" s="72"/>
      <c r="H35" s="14">
        <f t="shared" si="4"/>
        <v>44618</v>
      </c>
      <c r="I35" s="15">
        <f t="shared" ca="1" si="3"/>
        <v>26</v>
      </c>
      <c r="J35" s="16" t="str">
        <f t="shared" ca="1" si="2"/>
        <v>NOT DUE</v>
      </c>
      <c r="K35" s="30" t="s">
        <v>4153</v>
      </c>
      <c r="L35" s="17" t="s">
        <v>4736</v>
      </c>
    </row>
    <row r="36" spans="1:12" ht="15" customHeight="1">
      <c r="A36" s="16" t="s">
        <v>637</v>
      </c>
      <c r="B36" s="30" t="s">
        <v>570</v>
      </c>
      <c r="C36" s="30" t="s">
        <v>4568</v>
      </c>
      <c r="D36" s="20">
        <v>200</v>
      </c>
      <c r="E36" s="12">
        <v>42549</v>
      </c>
      <c r="F36" s="12">
        <v>44588</v>
      </c>
      <c r="G36" s="26">
        <v>19924</v>
      </c>
      <c r="H36" s="21">
        <f>IF(I36&lt;=200,$F$5+(I36/24),"error")</f>
        <v>44598.333333333336</v>
      </c>
      <c r="I36" s="22">
        <f>D36-($F$4-G36)</f>
        <v>200</v>
      </c>
      <c r="J36" s="16" t="str">
        <f>IF(I36="","",IF(I36&lt;0,"OVERDUE","NOT DUE"))</f>
        <v>NOT DUE</v>
      </c>
      <c r="K36" s="30" t="s">
        <v>609</v>
      </c>
      <c r="L36" s="19"/>
    </row>
    <row r="37" spans="1:12" ht="15" customHeight="1">
      <c r="A37" s="16" t="s">
        <v>638</v>
      </c>
      <c r="B37" s="30" t="s">
        <v>570</v>
      </c>
      <c r="C37" s="30" t="s">
        <v>4569</v>
      </c>
      <c r="D37" s="20">
        <v>2000</v>
      </c>
      <c r="E37" s="12">
        <v>42549</v>
      </c>
      <c r="F37" s="12">
        <v>44564</v>
      </c>
      <c r="G37" s="26">
        <v>19565</v>
      </c>
      <c r="H37" s="21">
        <f>IF(I37&lt;=2000,$F$5+(I37/24),"error")</f>
        <v>44658.375</v>
      </c>
      <c r="I37" s="22">
        <f>D37-($F$4-G37)</f>
        <v>1641</v>
      </c>
      <c r="J37" s="16" t="str">
        <f>IF(I37="","",IF(I37&lt;0,"OVERDUE","NOT DUE"))</f>
        <v>NOT DUE</v>
      </c>
      <c r="K37" s="30" t="s">
        <v>4163</v>
      </c>
      <c r="L37" s="19"/>
    </row>
    <row r="38" spans="1:12" ht="15" customHeight="1">
      <c r="A38" s="16" t="s">
        <v>639</v>
      </c>
      <c r="B38" s="30" t="s">
        <v>570</v>
      </c>
      <c r="C38" s="30" t="s">
        <v>4164</v>
      </c>
      <c r="D38" s="20">
        <v>200</v>
      </c>
      <c r="E38" s="12">
        <v>42549</v>
      </c>
      <c r="F38" s="12">
        <v>44588</v>
      </c>
      <c r="G38" s="26">
        <v>19924</v>
      </c>
      <c r="H38" s="21">
        <f>IF(I38&lt;=200,$F$5+(I38/24),"error")</f>
        <v>44598.333333333336</v>
      </c>
      <c r="I38" s="22">
        <f>D38-($F$4-G38)</f>
        <v>200</v>
      </c>
      <c r="J38" s="16" t="str">
        <f>IF(I38="","",IF(I38&lt;0,"OVERDUE","NOT DUE"))</f>
        <v>NOT DUE</v>
      </c>
      <c r="K38" s="30" t="s">
        <v>609</v>
      </c>
      <c r="L38" s="19"/>
    </row>
    <row r="39" spans="1:12" ht="15" customHeight="1">
      <c r="A39" s="16" t="s">
        <v>640</v>
      </c>
      <c r="B39" s="30" t="s">
        <v>570</v>
      </c>
      <c r="C39" s="30" t="s">
        <v>4165</v>
      </c>
      <c r="D39" s="20">
        <v>100</v>
      </c>
      <c r="E39" s="12">
        <v>42549</v>
      </c>
      <c r="F39" s="12">
        <v>44588</v>
      </c>
      <c r="G39" s="26">
        <v>19924</v>
      </c>
      <c r="H39" s="21">
        <f>IF(I39&lt;=100,$F$5+(I39/24),"error")</f>
        <v>44594.166666666664</v>
      </c>
      <c r="I39" s="22">
        <f>D39-($F$4-G39)</f>
        <v>100</v>
      </c>
      <c r="J39" s="16" t="str">
        <f>IF(I39="","",IF(I39&lt;0,"OVERDUE","NOT DUE"))</f>
        <v>NOT DUE</v>
      </c>
      <c r="K39" s="30" t="s">
        <v>609</v>
      </c>
      <c r="L39" s="19"/>
    </row>
    <row r="40" spans="1:12" ht="25.5" customHeight="1">
      <c r="A40" s="16" t="s">
        <v>641</v>
      </c>
      <c r="B40" s="30" t="s">
        <v>570</v>
      </c>
      <c r="C40" s="30" t="s">
        <v>4166</v>
      </c>
      <c r="D40" s="20">
        <v>8000</v>
      </c>
      <c r="E40" s="12">
        <v>42549</v>
      </c>
      <c r="F40" s="12">
        <v>44564</v>
      </c>
      <c r="G40" s="26">
        <v>19565</v>
      </c>
      <c r="H40" s="21">
        <f>IF(I40&lt;=8000,$F$5+(I40/24),"error")</f>
        <v>44908.375</v>
      </c>
      <c r="I40" s="22">
        <f t="shared" ref="I40:I103" si="5">D40-($F$4-G40)</f>
        <v>7641</v>
      </c>
      <c r="J40" s="16" t="str">
        <f t="shared" ref="J40:J44" si="6">IF(I40="","",IF(I40&lt;0,"OVERDUE","NOT DUE"))</f>
        <v>NOT DUE</v>
      </c>
      <c r="K40" s="30" t="s">
        <v>4163</v>
      </c>
      <c r="L40" s="19" t="s">
        <v>5421</v>
      </c>
    </row>
    <row r="41" spans="1:12" ht="15" customHeight="1">
      <c r="A41" s="16" t="s">
        <v>642</v>
      </c>
      <c r="B41" s="30" t="s">
        <v>570</v>
      </c>
      <c r="C41" s="30" t="s">
        <v>4167</v>
      </c>
      <c r="D41" s="20">
        <v>8000</v>
      </c>
      <c r="E41" s="12">
        <v>42549</v>
      </c>
      <c r="F41" s="12">
        <v>44564</v>
      </c>
      <c r="G41" s="26">
        <v>19565</v>
      </c>
      <c r="H41" s="21">
        <f t="shared" ref="H41" si="7">IF(I41&lt;=8000,$F$5+(I41/24),"error")</f>
        <v>44908.375</v>
      </c>
      <c r="I41" s="22">
        <f t="shared" si="5"/>
        <v>7641</v>
      </c>
      <c r="J41" s="16" t="str">
        <f t="shared" si="6"/>
        <v>NOT DUE</v>
      </c>
      <c r="K41" s="30" t="s">
        <v>4163</v>
      </c>
      <c r="L41" s="19" t="s">
        <v>5420</v>
      </c>
    </row>
    <row r="42" spans="1:12" ht="15" customHeight="1">
      <c r="A42" s="16" t="s">
        <v>643</v>
      </c>
      <c r="B42" s="30" t="s">
        <v>570</v>
      </c>
      <c r="C42" s="30" t="s">
        <v>4168</v>
      </c>
      <c r="D42" s="20">
        <v>8000</v>
      </c>
      <c r="E42" s="12">
        <v>42549</v>
      </c>
      <c r="F42" s="12">
        <v>44564</v>
      </c>
      <c r="G42" s="26">
        <v>19565</v>
      </c>
      <c r="H42" s="21">
        <f>IF(I42&lt;=8000,$F$5+(I42/24),"error")</f>
        <v>44908.375</v>
      </c>
      <c r="I42" s="22">
        <f t="shared" si="5"/>
        <v>7641</v>
      </c>
      <c r="J42" s="16" t="str">
        <f t="shared" si="6"/>
        <v>NOT DUE</v>
      </c>
      <c r="K42" s="30" t="s">
        <v>4163</v>
      </c>
      <c r="L42" s="19" t="s">
        <v>4866</v>
      </c>
    </row>
    <row r="43" spans="1:12" ht="15" customHeight="1">
      <c r="A43" s="16" t="s">
        <v>644</v>
      </c>
      <c r="B43" s="30" t="s">
        <v>4169</v>
      </c>
      <c r="C43" s="30" t="s">
        <v>4570</v>
      </c>
      <c r="D43" s="20">
        <v>6000</v>
      </c>
      <c r="E43" s="12">
        <v>42549</v>
      </c>
      <c r="F43" s="12">
        <v>44503</v>
      </c>
      <c r="G43" s="26">
        <v>18850</v>
      </c>
      <c r="H43" s="21">
        <f>IF(I43&lt;=6000,$F$5+(I43/24),"error")</f>
        <v>44795.25</v>
      </c>
      <c r="I43" s="22">
        <f t="shared" si="5"/>
        <v>4926</v>
      </c>
      <c r="J43" s="16" t="str">
        <f t="shared" si="6"/>
        <v>NOT DUE</v>
      </c>
      <c r="K43" s="30" t="s">
        <v>4163</v>
      </c>
      <c r="L43" s="19"/>
    </row>
    <row r="44" spans="1:12" ht="15" customHeight="1">
      <c r="A44" s="16" t="s">
        <v>645</v>
      </c>
      <c r="B44" s="30" t="s">
        <v>4169</v>
      </c>
      <c r="C44" s="30" t="s">
        <v>4170</v>
      </c>
      <c r="D44" s="20">
        <v>6000</v>
      </c>
      <c r="E44" s="12">
        <v>42549</v>
      </c>
      <c r="F44" s="12">
        <v>44503</v>
      </c>
      <c r="G44" s="26">
        <v>18850</v>
      </c>
      <c r="H44" s="21">
        <f>IF(I44&lt;=6000,$F$5+(I44/24),"error")</f>
        <v>44795.25</v>
      </c>
      <c r="I44" s="22">
        <f t="shared" si="5"/>
        <v>4926</v>
      </c>
      <c r="J44" s="16" t="str">
        <f t="shared" si="6"/>
        <v>NOT DUE</v>
      </c>
      <c r="K44" s="30" t="s">
        <v>4163</v>
      </c>
      <c r="L44" s="19"/>
    </row>
    <row r="45" spans="1:12" ht="15" customHeight="1">
      <c r="A45" s="16" t="s">
        <v>646</v>
      </c>
      <c r="B45" s="30" t="s">
        <v>4171</v>
      </c>
      <c r="C45" s="30" t="s">
        <v>4172</v>
      </c>
      <c r="D45" s="20">
        <v>1500</v>
      </c>
      <c r="E45" s="12">
        <v>42549</v>
      </c>
      <c r="F45" s="12">
        <v>44481</v>
      </c>
      <c r="G45" s="26">
        <v>18693</v>
      </c>
      <c r="H45" s="21">
        <f>IF(I45&lt;=1500,$F$5+(I45/24),"error")</f>
        <v>44601.208333333336</v>
      </c>
      <c r="I45" s="22">
        <f t="shared" si="5"/>
        <v>269</v>
      </c>
      <c r="J45" s="16" t="str">
        <f t="shared" si="2"/>
        <v>NOT DUE</v>
      </c>
      <c r="K45" s="30" t="s">
        <v>4173</v>
      </c>
      <c r="L45" s="19" t="s">
        <v>5384</v>
      </c>
    </row>
    <row r="46" spans="1:12" ht="15" customHeight="1">
      <c r="A46" s="16" t="s">
        <v>647</v>
      </c>
      <c r="B46" s="30" t="s">
        <v>4174</v>
      </c>
      <c r="C46" s="30" t="s">
        <v>4172</v>
      </c>
      <c r="D46" s="20">
        <v>1500</v>
      </c>
      <c r="E46" s="12">
        <v>42549</v>
      </c>
      <c r="F46" s="12">
        <v>44481</v>
      </c>
      <c r="G46" s="26">
        <v>18693</v>
      </c>
      <c r="H46" s="21">
        <f t="shared" ref="H46:H49" si="8">IF(I46&lt;=1500,$F$5+(I46/24),"error")</f>
        <v>44601.208333333336</v>
      </c>
      <c r="I46" s="22">
        <f t="shared" si="5"/>
        <v>269</v>
      </c>
      <c r="J46" s="16" t="str">
        <f t="shared" si="2"/>
        <v>NOT DUE</v>
      </c>
      <c r="K46" s="30" t="s">
        <v>4173</v>
      </c>
      <c r="L46" s="19" t="s">
        <v>5384</v>
      </c>
    </row>
    <row r="47" spans="1:12" ht="15" customHeight="1">
      <c r="A47" s="16" t="s">
        <v>648</v>
      </c>
      <c r="B47" s="30" t="s">
        <v>4175</v>
      </c>
      <c r="C47" s="30" t="s">
        <v>4172</v>
      </c>
      <c r="D47" s="20">
        <v>1500</v>
      </c>
      <c r="E47" s="12">
        <v>42549</v>
      </c>
      <c r="F47" s="12">
        <v>44481</v>
      </c>
      <c r="G47" s="26">
        <v>18693</v>
      </c>
      <c r="H47" s="21">
        <f t="shared" si="8"/>
        <v>44601.208333333336</v>
      </c>
      <c r="I47" s="22">
        <f t="shared" si="5"/>
        <v>269</v>
      </c>
      <c r="J47" s="16" t="str">
        <f t="shared" si="2"/>
        <v>NOT DUE</v>
      </c>
      <c r="K47" s="30" t="s">
        <v>4173</v>
      </c>
      <c r="L47" s="19" t="s">
        <v>5384</v>
      </c>
    </row>
    <row r="48" spans="1:12" ht="36">
      <c r="A48" s="16" t="s">
        <v>649</v>
      </c>
      <c r="B48" s="30" t="s">
        <v>4176</v>
      </c>
      <c r="C48" s="30" t="s">
        <v>4172</v>
      </c>
      <c r="D48" s="20">
        <v>1500</v>
      </c>
      <c r="E48" s="12">
        <v>42549</v>
      </c>
      <c r="F48" s="12">
        <v>44481</v>
      </c>
      <c r="G48" s="26">
        <v>18693</v>
      </c>
      <c r="H48" s="21">
        <f t="shared" si="8"/>
        <v>44601.208333333336</v>
      </c>
      <c r="I48" s="22">
        <f t="shared" si="5"/>
        <v>269</v>
      </c>
      <c r="J48" s="16" t="str">
        <f t="shared" si="2"/>
        <v>NOT DUE</v>
      </c>
      <c r="K48" s="30" t="s">
        <v>4173</v>
      </c>
      <c r="L48" s="19" t="s">
        <v>5384</v>
      </c>
    </row>
    <row r="49" spans="1:12" ht="15" customHeight="1">
      <c r="A49" s="16" t="s">
        <v>650</v>
      </c>
      <c r="B49" s="30" t="s">
        <v>4177</v>
      </c>
      <c r="C49" s="30" t="s">
        <v>4172</v>
      </c>
      <c r="D49" s="20">
        <v>1500</v>
      </c>
      <c r="E49" s="12">
        <v>42549</v>
      </c>
      <c r="F49" s="12">
        <v>44481</v>
      </c>
      <c r="G49" s="26">
        <v>18693</v>
      </c>
      <c r="H49" s="21">
        <f t="shared" si="8"/>
        <v>44601.208333333336</v>
      </c>
      <c r="I49" s="22">
        <f t="shared" si="5"/>
        <v>269</v>
      </c>
      <c r="J49" s="16" t="str">
        <f t="shared" si="2"/>
        <v>NOT DUE</v>
      </c>
      <c r="K49" s="30" t="s">
        <v>4173</v>
      </c>
      <c r="L49" s="19" t="s">
        <v>5384</v>
      </c>
    </row>
    <row r="50" spans="1:12" ht="15" customHeight="1">
      <c r="A50" s="16" t="s">
        <v>651</v>
      </c>
      <c r="B50" s="30" t="s">
        <v>4178</v>
      </c>
      <c r="C50" s="30" t="s">
        <v>4172</v>
      </c>
      <c r="D50" s="20">
        <v>1500</v>
      </c>
      <c r="E50" s="12">
        <v>42549</v>
      </c>
      <c r="F50" s="12">
        <v>44481</v>
      </c>
      <c r="G50" s="26">
        <v>18693</v>
      </c>
      <c r="H50" s="21">
        <f>IF(I50&lt;=1500,$F$5+(I50/24),"error")</f>
        <v>44601.208333333336</v>
      </c>
      <c r="I50" s="22">
        <f t="shared" si="5"/>
        <v>269</v>
      </c>
      <c r="J50" s="16" t="str">
        <f t="shared" si="2"/>
        <v>NOT DUE</v>
      </c>
      <c r="K50" s="30" t="s">
        <v>4173</v>
      </c>
      <c r="L50" s="19" t="s">
        <v>5384</v>
      </c>
    </row>
    <row r="51" spans="1:12" ht="24" customHeight="1">
      <c r="A51" s="16" t="s">
        <v>652</v>
      </c>
      <c r="B51" s="30" t="s">
        <v>682</v>
      </c>
      <c r="C51" s="30" t="s">
        <v>4179</v>
      </c>
      <c r="D51" s="20">
        <v>1500</v>
      </c>
      <c r="E51" s="12">
        <v>42549</v>
      </c>
      <c r="F51" s="12">
        <v>44516</v>
      </c>
      <c r="G51" s="26">
        <v>19021</v>
      </c>
      <c r="H51" s="21">
        <f>IF(I51&lt;=1500,$F$5+(I51/24),"error")</f>
        <v>44614.875</v>
      </c>
      <c r="I51" s="22">
        <f t="shared" si="5"/>
        <v>597</v>
      </c>
      <c r="J51" s="16" t="str">
        <f t="shared" si="2"/>
        <v>NOT DUE</v>
      </c>
      <c r="K51" s="30" t="s">
        <v>4180</v>
      </c>
      <c r="L51" s="292" t="s">
        <v>5226</v>
      </c>
    </row>
    <row r="52" spans="1:12" ht="15" customHeight="1">
      <c r="A52" s="16" t="s">
        <v>653</v>
      </c>
      <c r="B52" s="30" t="s">
        <v>682</v>
      </c>
      <c r="C52" s="30" t="s">
        <v>4181</v>
      </c>
      <c r="D52" s="20">
        <v>12000</v>
      </c>
      <c r="E52" s="12">
        <v>42549</v>
      </c>
      <c r="F52" s="12">
        <v>43781</v>
      </c>
      <c r="G52" s="26">
        <v>13670</v>
      </c>
      <c r="H52" s="21">
        <f>IF(I52&lt;=12000,$F$5+(I52/24),"error")</f>
        <v>44829.416666666664</v>
      </c>
      <c r="I52" s="22">
        <f t="shared" si="5"/>
        <v>5746</v>
      </c>
      <c r="J52" s="16" t="str">
        <f t="shared" si="2"/>
        <v>NOT DUE</v>
      </c>
      <c r="K52" s="30" t="s">
        <v>4180</v>
      </c>
      <c r="L52" s="19"/>
    </row>
    <row r="53" spans="1:12" ht="15" customHeight="1">
      <c r="A53" s="16" t="s">
        <v>654</v>
      </c>
      <c r="B53" s="30" t="s">
        <v>682</v>
      </c>
      <c r="C53" s="30" t="s">
        <v>4182</v>
      </c>
      <c r="D53" s="20">
        <v>12000</v>
      </c>
      <c r="E53" s="12">
        <v>42549</v>
      </c>
      <c r="F53" s="12">
        <v>43781</v>
      </c>
      <c r="G53" s="26">
        <v>13670</v>
      </c>
      <c r="H53" s="21">
        <f t="shared" ref="H53:H57" si="9">IF(I53&lt;=12000,$F$5+(I53/24),"error")</f>
        <v>44829.416666666664</v>
      </c>
      <c r="I53" s="22">
        <f t="shared" si="5"/>
        <v>5746</v>
      </c>
      <c r="J53" s="16" t="str">
        <f t="shared" si="2"/>
        <v>NOT DUE</v>
      </c>
      <c r="K53" s="30" t="s">
        <v>4180</v>
      </c>
      <c r="L53" s="19"/>
    </row>
    <row r="54" spans="1:12" ht="15" customHeight="1">
      <c r="A54" s="16" t="s">
        <v>655</v>
      </c>
      <c r="B54" s="30" t="s">
        <v>682</v>
      </c>
      <c r="C54" s="30" t="s">
        <v>4183</v>
      </c>
      <c r="D54" s="20">
        <v>12000</v>
      </c>
      <c r="E54" s="12">
        <v>42549</v>
      </c>
      <c r="F54" s="12">
        <v>43781</v>
      </c>
      <c r="G54" s="26">
        <v>13670</v>
      </c>
      <c r="H54" s="21">
        <f t="shared" si="9"/>
        <v>44829.416666666664</v>
      </c>
      <c r="I54" s="22">
        <f t="shared" si="5"/>
        <v>5746</v>
      </c>
      <c r="J54" s="16" t="str">
        <f t="shared" si="2"/>
        <v>NOT DUE</v>
      </c>
      <c r="K54" s="30" t="s">
        <v>4180</v>
      </c>
      <c r="L54" s="19"/>
    </row>
    <row r="55" spans="1:12" ht="15" customHeight="1">
      <c r="A55" s="16" t="s">
        <v>656</v>
      </c>
      <c r="B55" s="30" t="s">
        <v>682</v>
      </c>
      <c r="C55" s="30" t="s">
        <v>4184</v>
      </c>
      <c r="D55" s="20">
        <v>12000</v>
      </c>
      <c r="E55" s="12">
        <v>42549</v>
      </c>
      <c r="F55" s="12">
        <v>43781</v>
      </c>
      <c r="G55" s="26">
        <v>13670</v>
      </c>
      <c r="H55" s="21">
        <f t="shared" si="9"/>
        <v>44829.416666666664</v>
      </c>
      <c r="I55" s="22">
        <f t="shared" si="5"/>
        <v>5746</v>
      </c>
      <c r="J55" s="16" t="str">
        <f t="shared" si="2"/>
        <v>NOT DUE</v>
      </c>
      <c r="K55" s="30" t="s">
        <v>4180</v>
      </c>
      <c r="L55" s="19"/>
    </row>
    <row r="56" spans="1:12" ht="15" customHeight="1">
      <c r="A56" s="16" t="s">
        <v>657</v>
      </c>
      <c r="B56" s="30" t="s">
        <v>682</v>
      </c>
      <c r="C56" s="30" t="s">
        <v>4185</v>
      </c>
      <c r="D56" s="20">
        <v>12000</v>
      </c>
      <c r="E56" s="12">
        <v>42549</v>
      </c>
      <c r="F56" s="12">
        <v>43781</v>
      </c>
      <c r="G56" s="26">
        <v>13670</v>
      </c>
      <c r="H56" s="21">
        <f t="shared" si="9"/>
        <v>44829.416666666664</v>
      </c>
      <c r="I56" s="22">
        <f t="shared" si="5"/>
        <v>5746</v>
      </c>
      <c r="J56" s="16" t="str">
        <f t="shared" si="2"/>
        <v>NOT DUE</v>
      </c>
      <c r="K56" s="30" t="s">
        <v>4180</v>
      </c>
      <c r="L56" s="19"/>
    </row>
    <row r="57" spans="1:12" ht="15" customHeight="1">
      <c r="A57" s="16" t="s">
        <v>658</v>
      </c>
      <c r="B57" s="30" t="s">
        <v>682</v>
      </c>
      <c r="C57" s="30" t="s">
        <v>4186</v>
      </c>
      <c r="D57" s="20">
        <v>12000</v>
      </c>
      <c r="E57" s="12">
        <v>42549</v>
      </c>
      <c r="F57" s="12">
        <v>43781</v>
      </c>
      <c r="G57" s="26">
        <v>13670</v>
      </c>
      <c r="H57" s="21">
        <f t="shared" si="9"/>
        <v>44829.416666666664</v>
      </c>
      <c r="I57" s="22">
        <f t="shared" si="5"/>
        <v>5746</v>
      </c>
      <c r="J57" s="16" t="str">
        <f t="shared" si="2"/>
        <v>NOT DUE</v>
      </c>
      <c r="K57" s="30" t="s">
        <v>4180</v>
      </c>
      <c r="L57" s="19"/>
    </row>
    <row r="58" spans="1:12" ht="15" customHeight="1">
      <c r="A58" s="16" t="s">
        <v>659</v>
      </c>
      <c r="B58" s="30" t="s">
        <v>682</v>
      </c>
      <c r="C58" s="30" t="s">
        <v>4187</v>
      </c>
      <c r="D58" s="20">
        <v>12000</v>
      </c>
      <c r="E58" s="12">
        <v>42549</v>
      </c>
      <c r="F58" s="12">
        <v>43781</v>
      </c>
      <c r="G58" s="26">
        <v>13670</v>
      </c>
      <c r="H58" s="21">
        <f>IF(I58&lt;=12000,$F$5+(I58/24),"error")</f>
        <v>44829.416666666664</v>
      </c>
      <c r="I58" s="22">
        <f t="shared" si="5"/>
        <v>5746</v>
      </c>
      <c r="J58" s="16" t="str">
        <f t="shared" si="2"/>
        <v>NOT DUE</v>
      </c>
      <c r="K58" s="30" t="s">
        <v>4180</v>
      </c>
      <c r="L58" s="19"/>
    </row>
    <row r="59" spans="1:12" ht="25.5" customHeight="1">
      <c r="A59" s="16" t="s">
        <v>660</v>
      </c>
      <c r="B59" s="30" t="s">
        <v>683</v>
      </c>
      <c r="C59" s="30" t="s">
        <v>4179</v>
      </c>
      <c r="D59" s="20">
        <v>1500</v>
      </c>
      <c r="E59" s="12">
        <v>42549</v>
      </c>
      <c r="F59" s="12">
        <v>44516</v>
      </c>
      <c r="G59" s="26">
        <v>19021</v>
      </c>
      <c r="H59" s="21">
        <f>IF(I59&lt;=1500,$F$5+(I59/24),"error")</f>
        <v>44614.875</v>
      </c>
      <c r="I59" s="22">
        <f t="shared" si="5"/>
        <v>597</v>
      </c>
      <c r="J59" s="16" t="str">
        <f t="shared" si="2"/>
        <v>NOT DUE</v>
      </c>
      <c r="K59" s="30" t="s">
        <v>4180</v>
      </c>
      <c r="L59" s="19" t="s">
        <v>5226</v>
      </c>
    </row>
    <row r="60" spans="1:12" ht="15" customHeight="1">
      <c r="A60" s="16" t="s">
        <v>661</v>
      </c>
      <c r="B60" s="30" t="s">
        <v>683</v>
      </c>
      <c r="C60" s="30" t="s">
        <v>4181</v>
      </c>
      <c r="D60" s="20">
        <v>12000</v>
      </c>
      <c r="E60" s="12">
        <v>42549</v>
      </c>
      <c r="F60" s="12">
        <v>43781</v>
      </c>
      <c r="G60" s="26">
        <v>13670</v>
      </c>
      <c r="H60" s="21">
        <f>IF(I60&lt;=12000,$F$5+(I60/24),"error")</f>
        <v>44829.416666666664</v>
      </c>
      <c r="I60" s="22">
        <f t="shared" si="5"/>
        <v>5746</v>
      </c>
      <c r="J60" s="16" t="str">
        <f t="shared" si="2"/>
        <v>NOT DUE</v>
      </c>
      <c r="K60" s="30" t="s">
        <v>4180</v>
      </c>
      <c r="L60" s="19"/>
    </row>
    <row r="61" spans="1:12" ht="15" customHeight="1">
      <c r="A61" s="16" t="s">
        <v>662</v>
      </c>
      <c r="B61" s="30" t="s">
        <v>683</v>
      </c>
      <c r="C61" s="30" t="s">
        <v>4182</v>
      </c>
      <c r="D61" s="20">
        <v>12000</v>
      </c>
      <c r="E61" s="12">
        <v>42549</v>
      </c>
      <c r="F61" s="12">
        <v>43781</v>
      </c>
      <c r="G61" s="26">
        <v>13670</v>
      </c>
      <c r="H61" s="21">
        <f>IF(I61&lt;=12000,$F$5+(I61/24),"error")</f>
        <v>44829.416666666664</v>
      </c>
      <c r="I61" s="22">
        <f t="shared" si="5"/>
        <v>5746</v>
      </c>
      <c r="J61" s="16" t="str">
        <f t="shared" si="2"/>
        <v>NOT DUE</v>
      </c>
      <c r="K61" s="30" t="s">
        <v>4180</v>
      </c>
      <c r="L61" s="19"/>
    </row>
    <row r="62" spans="1:12" ht="15" customHeight="1">
      <c r="A62" s="16" t="s">
        <v>663</v>
      </c>
      <c r="B62" s="30" t="s">
        <v>683</v>
      </c>
      <c r="C62" s="30" t="s">
        <v>4183</v>
      </c>
      <c r="D62" s="20">
        <v>12000</v>
      </c>
      <c r="E62" s="12">
        <v>42549</v>
      </c>
      <c r="F62" s="12">
        <v>43781</v>
      </c>
      <c r="G62" s="26">
        <v>13670</v>
      </c>
      <c r="H62" s="21">
        <f>IF(I62&lt;=12000,$F$5+(I62/24),"error")</f>
        <v>44829.416666666664</v>
      </c>
      <c r="I62" s="22">
        <f t="shared" si="5"/>
        <v>5746</v>
      </c>
      <c r="J62" s="16" t="str">
        <f t="shared" si="2"/>
        <v>NOT DUE</v>
      </c>
      <c r="K62" s="30" t="s">
        <v>4180</v>
      </c>
      <c r="L62" s="19"/>
    </row>
    <row r="63" spans="1:12" ht="15" customHeight="1">
      <c r="A63" s="16" t="s">
        <v>664</v>
      </c>
      <c r="B63" s="30" t="s">
        <v>683</v>
      </c>
      <c r="C63" s="30" t="s">
        <v>4184</v>
      </c>
      <c r="D63" s="20">
        <v>12000</v>
      </c>
      <c r="E63" s="12">
        <v>42549</v>
      </c>
      <c r="F63" s="12">
        <v>43781</v>
      </c>
      <c r="G63" s="26">
        <v>13670</v>
      </c>
      <c r="H63" s="21">
        <f t="shared" ref="H63:H65" si="10">IF(I63&lt;=12000,$F$5+(I63/24),"error")</f>
        <v>44829.416666666664</v>
      </c>
      <c r="I63" s="22">
        <f t="shared" si="5"/>
        <v>5746</v>
      </c>
      <c r="J63" s="16" t="str">
        <f t="shared" si="2"/>
        <v>NOT DUE</v>
      </c>
      <c r="K63" s="30" t="s">
        <v>4180</v>
      </c>
      <c r="L63" s="19"/>
    </row>
    <row r="64" spans="1:12" ht="15" customHeight="1">
      <c r="A64" s="16" t="s">
        <v>665</v>
      </c>
      <c r="B64" s="30" t="s">
        <v>683</v>
      </c>
      <c r="C64" s="30" t="s">
        <v>4185</v>
      </c>
      <c r="D64" s="20">
        <v>12000</v>
      </c>
      <c r="E64" s="12">
        <v>42549</v>
      </c>
      <c r="F64" s="12">
        <v>43781</v>
      </c>
      <c r="G64" s="26">
        <v>13670</v>
      </c>
      <c r="H64" s="21">
        <f t="shared" si="10"/>
        <v>44829.416666666664</v>
      </c>
      <c r="I64" s="22">
        <f t="shared" si="5"/>
        <v>5746</v>
      </c>
      <c r="J64" s="16" t="str">
        <f t="shared" si="2"/>
        <v>NOT DUE</v>
      </c>
      <c r="K64" s="30" t="s">
        <v>4180</v>
      </c>
      <c r="L64" s="19"/>
    </row>
    <row r="65" spans="1:12" ht="15" customHeight="1">
      <c r="A65" s="16" t="s">
        <v>666</v>
      </c>
      <c r="B65" s="30" t="s">
        <v>683</v>
      </c>
      <c r="C65" s="30" t="s">
        <v>4186</v>
      </c>
      <c r="D65" s="20">
        <v>12000</v>
      </c>
      <c r="E65" s="12">
        <v>42549</v>
      </c>
      <c r="F65" s="12">
        <v>43781</v>
      </c>
      <c r="G65" s="26">
        <v>13670</v>
      </c>
      <c r="H65" s="21">
        <f t="shared" si="10"/>
        <v>44829.416666666664</v>
      </c>
      <c r="I65" s="22">
        <f t="shared" si="5"/>
        <v>5746</v>
      </c>
      <c r="J65" s="16" t="str">
        <f t="shared" si="2"/>
        <v>NOT DUE</v>
      </c>
      <c r="K65" s="30" t="s">
        <v>4180</v>
      </c>
      <c r="L65" s="19"/>
    </row>
    <row r="66" spans="1:12" ht="15" customHeight="1">
      <c r="A66" s="16" t="s">
        <v>667</v>
      </c>
      <c r="B66" s="30" t="s">
        <v>683</v>
      </c>
      <c r="C66" s="30" t="s">
        <v>4187</v>
      </c>
      <c r="D66" s="20">
        <v>12000</v>
      </c>
      <c r="E66" s="12">
        <v>42549</v>
      </c>
      <c r="F66" s="12">
        <v>43781</v>
      </c>
      <c r="G66" s="26">
        <v>13670</v>
      </c>
      <c r="H66" s="21">
        <f>IF(I66&lt;=12000,$F$5+(I66/24),"error")</f>
        <v>44829.416666666664</v>
      </c>
      <c r="I66" s="22">
        <f t="shared" si="5"/>
        <v>5746</v>
      </c>
      <c r="J66" s="16" t="str">
        <f t="shared" si="2"/>
        <v>NOT DUE</v>
      </c>
      <c r="K66" s="30" t="s">
        <v>4180</v>
      </c>
      <c r="L66" s="19"/>
    </row>
    <row r="67" spans="1:12" ht="25.5" customHeight="1">
      <c r="A67" s="16" t="s">
        <v>668</v>
      </c>
      <c r="B67" s="30" t="s">
        <v>684</v>
      </c>
      <c r="C67" s="30" t="s">
        <v>4179</v>
      </c>
      <c r="D67" s="20">
        <v>1500</v>
      </c>
      <c r="E67" s="12">
        <v>42549</v>
      </c>
      <c r="F67" s="12">
        <v>44516</v>
      </c>
      <c r="G67" s="26">
        <v>19021</v>
      </c>
      <c r="H67" s="21">
        <f>IF(I67&lt;=1500,$F$5+(I67/24),"error")</f>
        <v>44614.875</v>
      </c>
      <c r="I67" s="22">
        <f t="shared" si="5"/>
        <v>597</v>
      </c>
      <c r="J67" s="16" t="str">
        <f t="shared" si="2"/>
        <v>NOT DUE</v>
      </c>
      <c r="K67" s="30" t="s">
        <v>4180</v>
      </c>
      <c r="L67" s="19" t="s">
        <v>5226</v>
      </c>
    </row>
    <row r="68" spans="1:12" ht="15" customHeight="1">
      <c r="A68" s="16" t="s">
        <v>669</v>
      </c>
      <c r="B68" s="30" t="s">
        <v>684</v>
      </c>
      <c r="C68" s="30" t="s">
        <v>4181</v>
      </c>
      <c r="D68" s="20">
        <v>12000</v>
      </c>
      <c r="E68" s="12">
        <v>42549</v>
      </c>
      <c r="F68" s="12">
        <v>43781</v>
      </c>
      <c r="G68" s="26">
        <v>13670</v>
      </c>
      <c r="H68" s="21">
        <f>IF(I68&lt;=12000,$F$5+(I68/24),"error")</f>
        <v>44829.416666666664</v>
      </c>
      <c r="I68" s="22">
        <f t="shared" si="5"/>
        <v>5746</v>
      </c>
      <c r="J68" s="16" t="str">
        <f t="shared" si="2"/>
        <v>NOT DUE</v>
      </c>
      <c r="K68" s="30" t="s">
        <v>4180</v>
      </c>
      <c r="L68" s="19"/>
    </row>
    <row r="69" spans="1:12" ht="15" customHeight="1">
      <c r="A69" s="16" t="s">
        <v>670</v>
      </c>
      <c r="B69" s="30" t="s">
        <v>684</v>
      </c>
      <c r="C69" s="30" t="s">
        <v>4182</v>
      </c>
      <c r="D69" s="20">
        <v>12000</v>
      </c>
      <c r="E69" s="12">
        <v>42549</v>
      </c>
      <c r="F69" s="12">
        <v>43781</v>
      </c>
      <c r="G69" s="26">
        <v>13670</v>
      </c>
      <c r="H69" s="21">
        <f t="shared" ref="H69:H131" si="11">IF(I69&lt;=12000,$F$5+(I69/24),"error")</f>
        <v>44829.416666666664</v>
      </c>
      <c r="I69" s="22">
        <f t="shared" si="5"/>
        <v>5746</v>
      </c>
      <c r="J69" s="16" t="str">
        <f t="shared" si="2"/>
        <v>NOT DUE</v>
      </c>
      <c r="K69" s="30" t="s">
        <v>4180</v>
      </c>
      <c r="L69" s="19"/>
    </row>
    <row r="70" spans="1:12" ht="15" customHeight="1">
      <c r="A70" s="16" t="s">
        <v>671</v>
      </c>
      <c r="B70" s="30" t="s">
        <v>684</v>
      </c>
      <c r="C70" s="30" t="s">
        <v>4183</v>
      </c>
      <c r="D70" s="20">
        <v>12000</v>
      </c>
      <c r="E70" s="12">
        <v>42549</v>
      </c>
      <c r="F70" s="12">
        <v>43781</v>
      </c>
      <c r="G70" s="26">
        <v>13670</v>
      </c>
      <c r="H70" s="21">
        <f t="shared" si="11"/>
        <v>44829.416666666664</v>
      </c>
      <c r="I70" s="22">
        <f t="shared" si="5"/>
        <v>5746</v>
      </c>
      <c r="J70" s="16" t="str">
        <f t="shared" si="2"/>
        <v>NOT DUE</v>
      </c>
      <c r="K70" s="30" t="s">
        <v>4180</v>
      </c>
      <c r="L70" s="19"/>
    </row>
    <row r="71" spans="1:12" ht="15" customHeight="1">
      <c r="A71" s="16" t="s">
        <v>672</v>
      </c>
      <c r="B71" s="30" t="s">
        <v>684</v>
      </c>
      <c r="C71" s="30" t="s">
        <v>4184</v>
      </c>
      <c r="D71" s="20">
        <v>12000</v>
      </c>
      <c r="E71" s="12">
        <v>42549</v>
      </c>
      <c r="F71" s="12">
        <v>43781</v>
      </c>
      <c r="G71" s="26">
        <v>13670</v>
      </c>
      <c r="H71" s="21">
        <f t="shared" si="11"/>
        <v>44829.416666666664</v>
      </c>
      <c r="I71" s="22">
        <f t="shared" si="5"/>
        <v>5746</v>
      </c>
      <c r="J71" s="16" t="str">
        <f t="shared" si="2"/>
        <v>NOT DUE</v>
      </c>
      <c r="K71" s="30" t="s">
        <v>4180</v>
      </c>
      <c r="L71" s="19"/>
    </row>
    <row r="72" spans="1:12" ht="15" customHeight="1">
      <c r="A72" s="16" t="s">
        <v>673</v>
      </c>
      <c r="B72" s="30" t="s">
        <v>684</v>
      </c>
      <c r="C72" s="30" t="s">
        <v>4185</v>
      </c>
      <c r="D72" s="20">
        <v>12000</v>
      </c>
      <c r="E72" s="12">
        <v>42549</v>
      </c>
      <c r="F72" s="12">
        <v>43781</v>
      </c>
      <c r="G72" s="26">
        <v>13670</v>
      </c>
      <c r="H72" s="21">
        <f t="shared" si="11"/>
        <v>44829.416666666664</v>
      </c>
      <c r="I72" s="22">
        <f t="shared" si="5"/>
        <v>5746</v>
      </c>
      <c r="J72" s="16" t="str">
        <f t="shared" si="2"/>
        <v>NOT DUE</v>
      </c>
      <c r="K72" s="30" t="s">
        <v>4180</v>
      </c>
      <c r="L72" s="19"/>
    </row>
    <row r="73" spans="1:12" ht="15" customHeight="1">
      <c r="A73" s="16" t="s">
        <v>674</v>
      </c>
      <c r="B73" s="30" t="s">
        <v>684</v>
      </c>
      <c r="C73" s="30" t="s">
        <v>4186</v>
      </c>
      <c r="D73" s="20">
        <v>12000</v>
      </c>
      <c r="E73" s="12">
        <v>42549</v>
      </c>
      <c r="F73" s="12">
        <v>43781</v>
      </c>
      <c r="G73" s="26">
        <v>13670</v>
      </c>
      <c r="H73" s="21">
        <f t="shared" si="11"/>
        <v>44829.416666666664</v>
      </c>
      <c r="I73" s="22">
        <f t="shared" si="5"/>
        <v>5746</v>
      </c>
      <c r="J73" s="16" t="str">
        <f t="shared" si="2"/>
        <v>NOT DUE</v>
      </c>
      <c r="K73" s="30" t="s">
        <v>4180</v>
      </c>
      <c r="L73" s="19"/>
    </row>
    <row r="74" spans="1:12" ht="15" customHeight="1">
      <c r="A74" s="16" t="s">
        <v>675</v>
      </c>
      <c r="B74" s="30" t="s">
        <v>684</v>
      </c>
      <c r="C74" s="30" t="s">
        <v>4187</v>
      </c>
      <c r="D74" s="20">
        <v>12000</v>
      </c>
      <c r="E74" s="12">
        <v>42549</v>
      </c>
      <c r="F74" s="12">
        <v>43781</v>
      </c>
      <c r="G74" s="26">
        <v>13670</v>
      </c>
      <c r="H74" s="21">
        <f t="shared" si="11"/>
        <v>44829.416666666664</v>
      </c>
      <c r="I74" s="22">
        <f t="shared" si="5"/>
        <v>5746</v>
      </c>
      <c r="J74" s="16" t="str">
        <f t="shared" si="2"/>
        <v>NOT DUE</v>
      </c>
      <c r="K74" s="30" t="s">
        <v>4180</v>
      </c>
      <c r="L74" s="19"/>
    </row>
    <row r="75" spans="1:12" ht="25.5" customHeight="1">
      <c r="A75" s="16" t="s">
        <v>676</v>
      </c>
      <c r="B75" s="30" t="s">
        <v>685</v>
      </c>
      <c r="C75" s="30" t="s">
        <v>4179</v>
      </c>
      <c r="D75" s="20">
        <v>1500</v>
      </c>
      <c r="E75" s="12">
        <v>42549</v>
      </c>
      <c r="F75" s="12">
        <v>44516</v>
      </c>
      <c r="G75" s="26">
        <v>19021</v>
      </c>
      <c r="H75" s="21">
        <f>IF(I75&lt;=1500,$F$5+(I75/24),"error")</f>
        <v>44614.875</v>
      </c>
      <c r="I75" s="22">
        <f t="shared" si="5"/>
        <v>597</v>
      </c>
      <c r="J75" s="16" t="str">
        <f t="shared" si="2"/>
        <v>NOT DUE</v>
      </c>
      <c r="K75" s="30" t="s">
        <v>4180</v>
      </c>
      <c r="L75" s="19" t="s">
        <v>5226</v>
      </c>
    </row>
    <row r="76" spans="1:12" ht="15" customHeight="1">
      <c r="A76" s="16" t="s">
        <v>677</v>
      </c>
      <c r="B76" s="30" t="s">
        <v>685</v>
      </c>
      <c r="C76" s="30" t="s">
        <v>4181</v>
      </c>
      <c r="D76" s="20">
        <v>12000</v>
      </c>
      <c r="E76" s="12">
        <v>42549</v>
      </c>
      <c r="F76" s="12">
        <v>43781</v>
      </c>
      <c r="G76" s="26">
        <v>13670</v>
      </c>
      <c r="H76" s="21">
        <f t="shared" si="11"/>
        <v>44829.416666666664</v>
      </c>
      <c r="I76" s="22">
        <f t="shared" si="5"/>
        <v>5746</v>
      </c>
      <c r="J76" s="16" t="str">
        <f t="shared" si="2"/>
        <v>NOT DUE</v>
      </c>
      <c r="K76" s="30" t="s">
        <v>4180</v>
      </c>
      <c r="L76" s="19"/>
    </row>
    <row r="77" spans="1:12" ht="15" customHeight="1">
      <c r="A77" s="16" t="s">
        <v>678</v>
      </c>
      <c r="B77" s="30" t="s">
        <v>685</v>
      </c>
      <c r="C77" s="30" t="s">
        <v>4182</v>
      </c>
      <c r="D77" s="20">
        <v>12000</v>
      </c>
      <c r="E77" s="12">
        <v>42549</v>
      </c>
      <c r="F77" s="12">
        <v>43781</v>
      </c>
      <c r="G77" s="26">
        <v>13670</v>
      </c>
      <c r="H77" s="21">
        <f t="shared" si="11"/>
        <v>44829.416666666664</v>
      </c>
      <c r="I77" s="22">
        <f t="shared" si="5"/>
        <v>5746</v>
      </c>
      <c r="J77" s="16" t="str">
        <f t="shared" si="2"/>
        <v>NOT DUE</v>
      </c>
      <c r="K77" s="30" t="s">
        <v>4180</v>
      </c>
      <c r="L77" s="19"/>
    </row>
    <row r="78" spans="1:12" ht="15" customHeight="1">
      <c r="A78" s="16" t="s">
        <v>679</v>
      </c>
      <c r="B78" s="30" t="s">
        <v>685</v>
      </c>
      <c r="C78" s="30" t="s">
        <v>4183</v>
      </c>
      <c r="D78" s="20">
        <v>12000</v>
      </c>
      <c r="E78" s="12">
        <v>42549</v>
      </c>
      <c r="F78" s="12">
        <v>43781</v>
      </c>
      <c r="G78" s="26">
        <v>13670</v>
      </c>
      <c r="H78" s="21">
        <f t="shared" si="11"/>
        <v>44829.416666666664</v>
      </c>
      <c r="I78" s="22">
        <f t="shared" si="5"/>
        <v>5746</v>
      </c>
      <c r="J78" s="16" t="str">
        <f t="shared" ref="J78:J141" si="12">IF(I78="","",IF(I78&lt;0,"OVERDUE","NOT DUE"))</f>
        <v>NOT DUE</v>
      </c>
      <c r="K78" s="30" t="s">
        <v>4180</v>
      </c>
      <c r="L78" s="19"/>
    </row>
    <row r="79" spans="1:12" ht="15" customHeight="1">
      <c r="A79" s="16" t="s">
        <v>680</v>
      </c>
      <c r="B79" s="30" t="s">
        <v>685</v>
      </c>
      <c r="C79" s="30" t="s">
        <v>4184</v>
      </c>
      <c r="D79" s="20">
        <v>12000</v>
      </c>
      <c r="E79" s="12">
        <v>42549</v>
      </c>
      <c r="F79" s="12">
        <v>43781</v>
      </c>
      <c r="G79" s="26">
        <v>13670</v>
      </c>
      <c r="H79" s="21">
        <f t="shared" si="11"/>
        <v>44829.416666666664</v>
      </c>
      <c r="I79" s="22">
        <f t="shared" si="5"/>
        <v>5746</v>
      </c>
      <c r="J79" s="16" t="str">
        <f t="shared" si="12"/>
        <v>NOT DUE</v>
      </c>
      <c r="K79" s="30" t="s">
        <v>4180</v>
      </c>
      <c r="L79" s="19"/>
    </row>
    <row r="80" spans="1:12" ht="15" customHeight="1">
      <c r="A80" s="16" t="s">
        <v>681</v>
      </c>
      <c r="B80" s="30" t="s">
        <v>685</v>
      </c>
      <c r="C80" s="30" t="s">
        <v>4185</v>
      </c>
      <c r="D80" s="20">
        <v>12000</v>
      </c>
      <c r="E80" s="12">
        <v>42549</v>
      </c>
      <c r="F80" s="12">
        <v>43781</v>
      </c>
      <c r="G80" s="26">
        <v>13670</v>
      </c>
      <c r="H80" s="21">
        <f t="shared" si="11"/>
        <v>44829.416666666664</v>
      </c>
      <c r="I80" s="22">
        <f t="shared" si="5"/>
        <v>5746</v>
      </c>
      <c r="J80" s="16" t="str">
        <f t="shared" si="12"/>
        <v>NOT DUE</v>
      </c>
      <c r="K80" s="30" t="s">
        <v>4180</v>
      </c>
      <c r="L80" s="19"/>
    </row>
    <row r="81" spans="1:12" ht="15" customHeight="1">
      <c r="A81" s="16" t="s">
        <v>687</v>
      </c>
      <c r="B81" s="30" t="s">
        <v>685</v>
      </c>
      <c r="C81" s="30" t="s">
        <v>4186</v>
      </c>
      <c r="D81" s="20">
        <v>12000</v>
      </c>
      <c r="E81" s="12">
        <v>42549</v>
      </c>
      <c r="F81" s="12">
        <v>43781</v>
      </c>
      <c r="G81" s="26">
        <v>13670</v>
      </c>
      <c r="H81" s="21">
        <f t="shared" si="11"/>
        <v>44829.416666666664</v>
      </c>
      <c r="I81" s="22">
        <f t="shared" si="5"/>
        <v>5746</v>
      </c>
      <c r="J81" s="16" t="str">
        <f t="shared" si="12"/>
        <v>NOT DUE</v>
      </c>
      <c r="K81" s="30" t="s">
        <v>4180</v>
      </c>
      <c r="L81" s="19"/>
    </row>
    <row r="82" spans="1:12" ht="15" customHeight="1">
      <c r="A82" s="16" t="s">
        <v>688</v>
      </c>
      <c r="B82" s="30" t="s">
        <v>685</v>
      </c>
      <c r="C82" s="30" t="s">
        <v>4187</v>
      </c>
      <c r="D82" s="20">
        <v>12000</v>
      </c>
      <c r="E82" s="12">
        <v>42549</v>
      </c>
      <c r="F82" s="12">
        <v>43781</v>
      </c>
      <c r="G82" s="26">
        <v>13670</v>
      </c>
      <c r="H82" s="21">
        <f t="shared" si="11"/>
        <v>44829.416666666664</v>
      </c>
      <c r="I82" s="22">
        <f t="shared" si="5"/>
        <v>5746</v>
      </c>
      <c r="J82" s="16" t="str">
        <f t="shared" si="12"/>
        <v>NOT DUE</v>
      </c>
      <c r="K82" s="30" t="s">
        <v>4180</v>
      </c>
      <c r="L82" s="19"/>
    </row>
    <row r="83" spans="1:12" ht="25.5" customHeight="1">
      <c r="A83" s="16" t="s">
        <v>689</v>
      </c>
      <c r="B83" s="30" t="s">
        <v>686</v>
      </c>
      <c r="C83" s="30" t="s">
        <v>4179</v>
      </c>
      <c r="D83" s="20">
        <v>1500</v>
      </c>
      <c r="E83" s="12">
        <v>42549</v>
      </c>
      <c r="F83" s="12">
        <v>44516</v>
      </c>
      <c r="G83" s="26">
        <v>19021</v>
      </c>
      <c r="H83" s="21">
        <f>IF(I83&lt;=1500,$F$5+(I83/24),"error")</f>
        <v>44614.875</v>
      </c>
      <c r="I83" s="22">
        <f t="shared" si="5"/>
        <v>597</v>
      </c>
      <c r="J83" s="16" t="str">
        <f t="shared" si="12"/>
        <v>NOT DUE</v>
      </c>
      <c r="K83" s="30" t="s">
        <v>4180</v>
      </c>
      <c r="L83" s="19" t="s">
        <v>5226</v>
      </c>
    </row>
    <row r="84" spans="1:12" ht="15" customHeight="1">
      <c r="A84" s="16" t="s">
        <v>690</v>
      </c>
      <c r="B84" s="30" t="s">
        <v>686</v>
      </c>
      <c r="C84" s="30" t="s">
        <v>4181</v>
      </c>
      <c r="D84" s="20">
        <v>12000</v>
      </c>
      <c r="E84" s="12">
        <v>42549</v>
      </c>
      <c r="F84" s="12">
        <v>43781</v>
      </c>
      <c r="G84" s="26">
        <v>13670</v>
      </c>
      <c r="H84" s="21">
        <f t="shared" si="11"/>
        <v>44829.416666666664</v>
      </c>
      <c r="I84" s="22">
        <f t="shared" si="5"/>
        <v>5746</v>
      </c>
      <c r="J84" s="16" t="str">
        <f t="shared" si="12"/>
        <v>NOT DUE</v>
      </c>
      <c r="K84" s="30" t="s">
        <v>4180</v>
      </c>
      <c r="L84" s="19"/>
    </row>
    <row r="85" spans="1:12" ht="15" customHeight="1">
      <c r="A85" s="16" t="s">
        <v>691</v>
      </c>
      <c r="B85" s="30" t="s">
        <v>686</v>
      </c>
      <c r="C85" s="30" t="s">
        <v>4182</v>
      </c>
      <c r="D85" s="20">
        <v>12000</v>
      </c>
      <c r="E85" s="12">
        <v>42549</v>
      </c>
      <c r="F85" s="12">
        <v>43781</v>
      </c>
      <c r="G85" s="26">
        <v>13670</v>
      </c>
      <c r="H85" s="21">
        <f t="shared" si="11"/>
        <v>44829.416666666664</v>
      </c>
      <c r="I85" s="22">
        <f t="shared" si="5"/>
        <v>5746</v>
      </c>
      <c r="J85" s="16" t="str">
        <f t="shared" si="12"/>
        <v>NOT DUE</v>
      </c>
      <c r="K85" s="30" t="s">
        <v>4180</v>
      </c>
      <c r="L85" s="19"/>
    </row>
    <row r="86" spans="1:12" ht="15" customHeight="1">
      <c r="A86" s="16" t="s">
        <v>692</v>
      </c>
      <c r="B86" s="30" t="s">
        <v>686</v>
      </c>
      <c r="C86" s="30" t="s">
        <v>4183</v>
      </c>
      <c r="D86" s="20">
        <v>12000</v>
      </c>
      <c r="E86" s="12">
        <v>42549</v>
      </c>
      <c r="F86" s="12">
        <v>43781</v>
      </c>
      <c r="G86" s="26">
        <v>13670</v>
      </c>
      <c r="H86" s="21">
        <f t="shared" si="11"/>
        <v>44829.416666666664</v>
      </c>
      <c r="I86" s="22">
        <f t="shared" si="5"/>
        <v>5746</v>
      </c>
      <c r="J86" s="16" t="str">
        <f t="shared" si="12"/>
        <v>NOT DUE</v>
      </c>
      <c r="K86" s="30" t="s">
        <v>4180</v>
      </c>
      <c r="L86" s="19"/>
    </row>
    <row r="87" spans="1:12" ht="15" customHeight="1">
      <c r="A87" s="16" t="s">
        <v>693</v>
      </c>
      <c r="B87" s="30" t="s">
        <v>686</v>
      </c>
      <c r="C87" s="30" t="s">
        <v>4184</v>
      </c>
      <c r="D87" s="20">
        <v>12000</v>
      </c>
      <c r="E87" s="12">
        <v>42549</v>
      </c>
      <c r="F87" s="12">
        <v>43781</v>
      </c>
      <c r="G87" s="26">
        <v>13670</v>
      </c>
      <c r="H87" s="21">
        <f t="shared" si="11"/>
        <v>44829.416666666664</v>
      </c>
      <c r="I87" s="22">
        <f t="shared" si="5"/>
        <v>5746</v>
      </c>
      <c r="J87" s="16" t="str">
        <f t="shared" si="12"/>
        <v>NOT DUE</v>
      </c>
      <c r="K87" s="30" t="s">
        <v>4180</v>
      </c>
      <c r="L87" s="19"/>
    </row>
    <row r="88" spans="1:12" ht="15" customHeight="1">
      <c r="A88" s="16" t="s">
        <v>694</v>
      </c>
      <c r="B88" s="30" t="s">
        <v>686</v>
      </c>
      <c r="C88" s="30" t="s">
        <v>4185</v>
      </c>
      <c r="D88" s="20">
        <v>12000</v>
      </c>
      <c r="E88" s="12">
        <v>42549</v>
      </c>
      <c r="F88" s="12">
        <v>43781</v>
      </c>
      <c r="G88" s="26">
        <v>13670</v>
      </c>
      <c r="H88" s="21">
        <f t="shared" si="11"/>
        <v>44829.416666666664</v>
      </c>
      <c r="I88" s="22">
        <f t="shared" si="5"/>
        <v>5746</v>
      </c>
      <c r="J88" s="16" t="str">
        <f t="shared" si="12"/>
        <v>NOT DUE</v>
      </c>
      <c r="K88" s="30" t="s">
        <v>4180</v>
      </c>
      <c r="L88" s="19"/>
    </row>
    <row r="89" spans="1:12" ht="15" customHeight="1">
      <c r="A89" s="16" t="s">
        <v>695</v>
      </c>
      <c r="B89" s="30" t="s">
        <v>686</v>
      </c>
      <c r="C89" s="30" t="s">
        <v>4186</v>
      </c>
      <c r="D89" s="20">
        <v>12000</v>
      </c>
      <c r="E89" s="12">
        <v>42549</v>
      </c>
      <c r="F89" s="12">
        <v>43781</v>
      </c>
      <c r="G89" s="26">
        <v>13670</v>
      </c>
      <c r="H89" s="21">
        <f t="shared" si="11"/>
        <v>44829.416666666664</v>
      </c>
      <c r="I89" s="22">
        <f t="shared" si="5"/>
        <v>5746</v>
      </c>
      <c r="J89" s="16" t="str">
        <f t="shared" si="12"/>
        <v>NOT DUE</v>
      </c>
      <c r="K89" s="30" t="s">
        <v>4180</v>
      </c>
      <c r="L89" s="19"/>
    </row>
    <row r="90" spans="1:12" ht="15" customHeight="1">
      <c r="A90" s="16" t="s">
        <v>696</v>
      </c>
      <c r="B90" s="30" t="s">
        <v>686</v>
      </c>
      <c r="C90" s="30" t="s">
        <v>4187</v>
      </c>
      <c r="D90" s="20">
        <v>12000</v>
      </c>
      <c r="E90" s="12">
        <v>42549</v>
      </c>
      <c r="F90" s="12">
        <v>43781</v>
      </c>
      <c r="G90" s="26">
        <v>13670</v>
      </c>
      <c r="H90" s="21">
        <f t="shared" si="11"/>
        <v>44829.416666666664</v>
      </c>
      <c r="I90" s="22">
        <f t="shared" si="5"/>
        <v>5746</v>
      </c>
      <c r="J90" s="16" t="str">
        <f t="shared" si="12"/>
        <v>NOT DUE</v>
      </c>
      <c r="K90" s="30" t="s">
        <v>4180</v>
      </c>
      <c r="L90" s="19"/>
    </row>
    <row r="91" spans="1:12" ht="25.5" customHeight="1">
      <c r="A91" s="16" t="s">
        <v>697</v>
      </c>
      <c r="B91" s="30" t="s">
        <v>4188</v>
      </c>
      <c r="C91" s="30" t="s">
        <v>4179</v>
      </c>
      <c r="D91" s="20">
        <v>1500</v>
      </c>
      <c r="E91" s="12">
        <v>42549</v>
      </c>
      <c r="F91" s="12">
        <v>44516</v>
      </c>
      <c r="G91" s="26">
        <v>19021</v>
      </c>
      <c r="H91" s="21">
        <f>IF(I91&lt;=1500,$F$5+(I91/24),"error")</f>
        <v>44614.875</v>
      </c>
      <c r="I91" s="22">
        <f t="shared" si="5"/>
        <v>597</v>
      </c>
      <c r="J91" s="16" t="str">
        <f t="shared" si="12"/>
        <v>NOT DUE</v>
      </c>
      <c r="K91" s="30" t="s">
        <v>4180</v>
      </c>
      <c r="L91" s="19" t="s">
        <v>5226</v>
      </c>
    </row>
    <row r="92" spans="1:12" ht="15" customHeight="1">
      <c r="A92" s="16" t="s">
        <v>698</v>
      </c>
      <c r="B92" s="30" t="s">
        <v>4188</v>
      </c>
      <c r="C92" s="30" t="s">
        <v>4181</v>
      </c>
      <c r="D92" s="20">
        <v>12000</v>
      </c>
      <c r="E92" s="12">
        <v>42549</v>
      </c>
      <c r="F92" s="12">
        <v>43781</v>
      </c>
      <c r="G92" s="26">
        <v>13670</v>
      </c>
      <c r="H92" s="21">
        <f t="shared" si="11"/>
        <v>44829.416666666664</v>
      </c>
      <c r="I92" s="22">
        <f t="shared" si="5"/>
        <v>5746</v>
      </c>
      <c r="J92" s="16" t="str">
        <f t="shared" si="12"/>
        <v>NOT DUE</v>
      </c>
      <c r="K92" s="30" t="s">
        <v>4180</v>
      </c>
      <c r="L92" s="19"/>
    </row>
    <row r="93" spans="1:12" ht="15" customHeight="1">
      <c r="A93" s="16" t="s">
        <v>699</v>
      </c>
      <c r="B93" s="30" t="s">
        <v>4188</v>
      </c>
      <c r="C93" s="30" t="s">
        <v>4182</v>
      </c>
      <c r="D93" s="20">
        <v>12000</v>
      </c>
      <c r="E93" s="12">
        <v>42549</v>
      </c>
      <c r="F93" s="12">
        <v>43781</v>
      </c>
      <c r="G93" s="26">
        <v>13670</v>
      </c>
      <c r="H93" s="21">
        <f t="shared" si="11"/>
        <v>44829.416666666664</v>
      </c>
      <c r="I93" s="22">
        <f t="shared" si="5"/>
        <v>5746</v>
      </c>
      <c r="J93" s="16" t="str">
        <f t="shared" si="12"/>
        <v>NOT DUE</v>
      </c>
      <c r="K93" s="30" t="s">
        <v>4180</v>
      </c>
      <c r="L93" s="19"/>
    </row>
    <row r="94" spans="1:12" ht="15" customHeight="1">
      <c r="A94" s="16" t="s">
        <v>700</v>
      </c>
      <c r="B94" s="30" t="s">
        <v>4188</v>
      </c>
      <c r="C94" s="30" t="s">
        <v>4183</v>
      </c>
      <c r="D94" s="20">
        <v>12000</v>
      </c>
      <c r="E94" s="12">
        <v>42549</v>
      </c>
      <c r="F94" s="12">
        <v>43781</v>
      </c>
      <c r="G94" s="26">
        <v>13670</v>
      </c>
      <c r="H94" s="21">
        <f t="shared" si="11"/>
        <v>44829.416666666664</v>
      </c>
      <c r="I94" s="22">
        <f t="shared" si="5"/>
        <v>5746</v>
      </c>
      <c r="J94" s="16" t="str">
        <f t="shared" si="12"/>
        <v>NOT DUE</v>
      </c>
      <c r="K94" s="30" t="s">
        <v>4180</v>
      </c>
      <c r="L94" s="19"/>
    </row>
    <row r="95" spans="1:12" ht="15" customHeight="1">
      <c r="A95" s="16" t="s">
        <v>701</v>
      </c>
      <c r="B95" s="30" t="s">
        <v>4188</v>
      </c>
      <c r="C95" s="30" t="s">
        <v>4184</v>
      </c>
      <c r="D95" s="20">
        <v>12000</v>
      </c>
      <c r="E95" s="12">
        <v>42549</v>
      </c>
      <c r="F95" s="12">
        <v>43781</v>
      </c>
      <c r="G95" s="26">
        <v>13670</v>
      </c>
      <c r="H95" s="21">
        <f t="shared" si="11"/>
        <v>44829.416666666664</v>
      </c>
      <c r="I95" s="22">
        <f t="shared" si="5"/>
        <v>5746</v>
      </c>
      <c r="J95" s="16" t="str">
        <f t="shared" si="12"/>
        <v>NOT DUE</v>
      </c>
      <c r="K95" s="30" t="s">
        <v>4180</v>
      </c>
      <c r="L95" s="19"/>
    </row>
    <row r="96" spans="1:12" ht="15" customHeight="1">
      <c r="A96" s="16" t="s">
        <v>702</v>
      </c>
      <c r="B96" s="30" t="s">
        <v>4188</v>
      </c>
      <c r="C96" s="30" t="s">
        <v>4185</v>
      </c>
      <c r="D96" s="20">
        <v>12000</v>
      </c>
      <c r="E96" s="12">
        <v>42549</v>
      </c>
      <c r="F96" s="12">
        <v>43781</v>
      </c>
      <c r="G96" s="26">
        <v>13670</v>
      </c>
      <c r="H96" s="21">
        <f t="shared" si="11"/>
        <v>44829.416666666664</v>
      </c>
      <c r="I96" s="22">
        <f t="shared" si="5"/>
        <v>5746</v>
      </c>
      <c r="J96" s="16" t="str">
        <f t="shared" si="12"/>
        <v>NOT DUE</v>
      </c>
      <c r="K96" s="30" t="s">
        <v>4180</v>
      </c>
      <c r="L96" s="19"/>
    </row>
    <row r="97" spans="1:12" ht="15" customHeight="1">
      <c r="A97" s="16" t="s">
        <v>703</v>
      </c>
      <c r="B97" s="30" t="s">
        <v>4188</v>
      </c>
      <c r="C97" s="30" t="s">
        <v>4186</v>
      </c>
      <c r="D97" s="20">
        <v>12000</v>
      </c>
      <c r="E97" s="12">
        <v>42549</v>
      </c>
      <c r="F97" s="12">
        <v>43781</v>
      </c>
      <c r="G97" s="26">
        <v>13670</v>
      </c>
      <c r="H97" s="21">
        <f t="shared" si="11"/>
        <v>44829.416666666664</v>
      </c>
      <c r="I97" s="22">
        <f t="shared" si="5"/>
        <v>5746</v>
      </c>
      <c r="J97" s="16" t="str">
        <f t="shared" si="12"/>
        <v>NOT DUE</v>
      </c>
      <c r="K97" s="30" t="s">
        <v>4180</v>
      </c>
      <c r="L97" s="19"/>
    </row>
    <row r="98" spans="1:12" ht="15" customHeight="1">
      <c r="A98" s="16" t="s">
        <v>704</v>
      </c>
      <c r="B98" s="30" t="s">
        <v>4188</v>
      </c>
      <c r="C98" s="30" t="s">
        <v>4187</v>
      </c>
      <c r="D98" s="20">
        <v>12000</v>
      </c>
      <c r="E98" s="12">
        <v>42549</v>
      </c>
      <c r="F98" s="12">
        <v>43781</v>
      </c>
      <c r="G98" s="26">
        <v>13670</v>
      </c>
      <c r="H98" s="21">
        <f t="shared" si="11"/>
        <v>44829.416666666664</v>
      </c>
      <c r="I98" s="22">
        <f t="shared" si="5"/>
        <v>5746</v>
      </c>
      <c r="J98" s="16" t="str">
        <f t="shared" si="12"/>
        <v>NOT DUE</v>
      </c>
      <c r="K98" s="30" t="s">
        <v>4180</v>
      </c>
      <c r="L98" s="19"/>
    </row>
    <row r="99" spans="1:12" ht="25.5" customHeight="1">
      <c r="A99" s="16" t="s">
        <v>705</v>
      </c>
      <c r="B99" s="30" t="s">
        <v>99</v>
      </c>
      <c r="C99" s="30" t="s">
        <v>4189</v>
      </c>
      <c r="D99" s="20">
        <v>12000</v>
      </c>
      <c r="E99" s="12">
        <v>42549</v>
      </c>
      <c r="F99" s="12">
        <v>43781</v>
      </c>
      <c r="G99" s="26">
        <v>13670</v>
      </c>
      <c r="H99" s="21">
        <f t="shared" si="11"/>
        <v>44829.416666666664</v>
      </c>
      <c r="I99" s="22">
        <f t="shared" si="5"/>
        <v>5746</v>
      </c>
      <c r="J99" s="16" t="str">
        <f t="shared" si="12"/>
        <v>NOT DUE</v>
      </c>
      <c r="K99" s="30" t="s">
        <v>4190</v>
      </c>
      <c r="L99" s="19"/>
    </row>
    <row r="100" spans="1:12" ht="15" customHeight="1">
      <c r="A100" s="16" t="s">
        <v>706</v>
      </c>
      <c r="B100" s="30" t="s">
        <v>99</v>
      </c>
      <c r="C100" s="30" t="s">
        <v>4191</v>
      </c>
      <c r="D100" s="20">
        <v>12000</v>
      </c>
      <c r="E100" s="12">
        <v>42549</v>
      </c>
      <c r="F100" s="12">
        <v>43781</v>
      </c>
      <c r="G100" s="26">
        <v>13670</v>
      </c>
      <c r="H100" s="21">
        <f t="shared" si="11"/>
        <v>44829.416666666664</v>
      </c>
      <c r="I100" s="22">
        <f t="shared" si="5"/>
        <v>5746</v>
      </c>
      <c r="J100" s="16" t="str">
        <f t="shared" si="12"/>
        <v>NOT DUE</v>
      </c>
      <c r="K100" s="30" t="s">
        <v>4190</v>
      </c>
      <c r="L100" s="19"/>
    </row>
    <row r="101" spans="1:12" ht="15" customHeight="1">
      <c r="A101" s="16" t="s">
        <v>707</v>
      </c>
      <c r="B101" s="30" t="s">
        <v>99</v>
      </c>
      <c r="C101" s="30" t="s">
        <v>4192</v>
      </c>
      <c r="D101" s="20">
        <v>12000</v>
      </c>
      <c r="E101" s="12">
        <v>42549</v>
      </c>
      <c r="F101" s="12">
        <v>43781</v>
      </c>
      <c r="G101" s="26">
        <v>13670</v>
      </c>
      <c r="H101" s="21">
        <f t="shared" si="11"/>
        <v>44829.416666666664</v>
      </c>
      <c r="I101" s="22">
        <f t="shared" si="5"/>
        <v>5746</v>
      </c>
      <c r="J101" s="16" t="str">
        <f t="shared" si="12"/>
        <v>NOT DUE</v>
      </c>
      <c r="K101" s="30" t="s">
        <v>4190</v>
      </c>
      <c r="L101" s="19"/>
    </row>
    <row r="102" spans="1:12" ht="26.45" customHeight="1">
      <c r="A102" s="16" t="s">
        <v>708</v>
      </c>
      <c r="B102" s="30" t="s">
        <v>100</v>
      </c>
      <c r="C102" s="30" t="s">
        <v>4189</v>
      </c>
      <c r="D102" s="20">
        <v>12000</v>
      </c>
      <c r="E102" s="12">
        <v>42549</v>
      </c>
      <c r="F102" s="12">
        <v>43781</v>
      </c>
      <c r="G102" s="26">
        <v>13670</v>
      </c>
      <c r="H102" s="21">
        <f t="shared" si="11"/>
        <v>44829.416666666664</v>
      </c>
      <c r="I102" s="22">
        <f t="shared" si="5"/>
        <v>5746</v>
      </c>
      <c r="J102" s="16" t="str">
        <f t="shared" si="12"/>
        <v>NOT DUE</v>
      </c>
      <c r="K102" s="30" t="s">
        <v>4190</v>
      </c>
      <c r="L102" s="19"/>
    </row>
    <row r="103" spans="1:12" ht="15" customHeight="1">
      <c r="A103" s="16" t="s">
        <v>709</v>
      </c>
      <c r="B103" s="30" t="s">
        <v>100</v>
      </c>
      <c r="C103" s="30" t="s">
        <v>4191</v>
      </c>
      <c r="D103" s="20">
        <v>12000</v>
      </c>
      <c r="E103" s="12">
        <v>42549</v>
      </c>
      <c r="F103" s="12">
        <v>43781</v>
      </c>
      <c r="G103" s="26">
        <v>13670</v>
      </c>
      <c r="H103" s="21">
        <f t="shared" si="11"/>
        <v>44829.416666666664</v>
      </c>
      <c r="I103" s="22">
        <f t="shared" si="5"/>
        <v>5746</v>
      </c>
      <c r="J103" s="16" t="str">
        <f t="shared" si="12"/>
        <v>NOT DUE</v>
      </c>
      <c r="K103" s="30" t="s">
        <v>4190</v>
      </c>
      <c r="L103" s="19"/>
    </row>
    <row r="104" spans="1:12" ht="15" customHeight="1">
      <c r="A104" s="16" t="s">
        <v>710</v>
      </c>
      <c r="B104" s="30" t="s">
        <v>100</v>
      </c>
      <c r="C104" s="30" t="s">
        <v>4192</v>
      </c>
      <c r="D104" s="20">
        <v>12000</v>
      </c>
      <c r="E104" s="12">
        <v>42549</v>
      </c>
      <c r="F104" s="12">
        <v>43781</v>
      </c>
      <c r="G104" s="26">
        <v>13670</v>
      </c>
      <c r="H104" s="21">
        <f t="shared" si="11"/>
        <v>44829.416666666664</v>
      </c>
      <c r="I104" s="22">
        <f t="shared" ref="I104:I167" si="13">D104-($F$4-G104)</f>
        <v>5746</v>
      </c>
      <c r="J104" s="16" t="str">
        <f t="shared" si="12"/>
        <v>NOT DUE</v>
      </c>
      <c r="K104" s="30" t="s">
        <v>4190</v>
      </c>
      <c r="L104" s="19"/>
    </row>
    <row r="105" spans="1:12" ht="25.5" customHeight="1">
      <c r="A105" s="16" t="s">
        <v>711</v>
      </c>
      <c r="B105" s="30" t="s">
        <v>101</v>
      </c>
      <c r="C105" s="30" t="s">
        <v>4189</v>
      </c>
      <c r="D105" s="20">
        <v>12000</v>
      </c>
      <c r="E105" s="12">
        <v>42549</v>
      </c>
      <c r="F105" s="12">
        <v>43781</v>
      </c>
      <c r="G105" s="26">
        <v>13670</v>
      </c>
      <c r="H105" s="21">
        <f t="shared" si="11"/>
        <v>44829.416666666664</v>
      </c>
      <c r="I105" s="22">
        <f t="shared" si="13"/>
        <v>5746</v>
      </c>
      <c r="J105" s="16" t="str">
        <f t="shared" si="12"/>
        <v>NOT DUE</v>
      </c>
      <c r="K105" s="30" t="s">
        <v>4190</v>
      </c>
      <c r="L105" s="19"/>
    </row>
    <row r="106" spans="1:12" ht="15" customHeight="1">
      <c r="A106" s="16" t="s">
        <v>712</v>
      </c>
      <c r="B106" s="30" t="s">
        <v>101</v>
      </c>
      <c r="C106" s="30" t="s">
        <v>4191</v>
      </c>
      <c r="D106" s="20">
        <v>12000</v>
      </c>
      <c r="E106" s="12">
        <v>42549</v>
      </c>
      <c r="F106" s="12">
        <v>43781</v>
      </c>
      <c r="G106" s="26">
        <v>13670</v>
      </c>
      <c r="H106" s="21">
        <f t="shared" si="11"/>
        <v>44829.416666666664</v>
      </c>
      <c r="I106" s="22">
        <f t="shared" si="13"/>
        <v>5746</v>
      </c>
      <c r="J106" s="16" t="str">
        <f t="shared" si="12"/>
        <v>NOT DUE</v>
      </c>
      <c r="K106" s="30" t="s">
        <v>4190</v>
      </c>
      <c r="L106" s="19"/>
    </row>
    <row r="107" spans="1:12" ht="15" customHeight="1">
      <c r="A107" s="16" t="s">
        <v>713</v>
      </c>
      <c r="B107" s="30" t="s">
        <v>101</v>
      </c>
      <c r="C107" s="30" t="s">
        <v>4192</v>
      </c>
      <c r="D107" s="20">
        <v>12000</v>
      </c>
      <c r="E107" s="12">
        <v>42549</v>
      </c>
      <c r="F107" s="12">
        <v>43781</v>
      </c>
      <c r="G107" s="26">
        <v>13670</v>
      </c>
      <c r="H107" s="21">
        <f t="shared" si="11"/>
        <v>44829.416666666664</v>
      </c>
      <c r="I107" s="22">
        <f t="shared" si="13"/>
        <v>5746</v>
      </c>
      <c r="J107" s="16" t="str">
        <f t="shared" si="12"/>
        <v>NOT DUE</v>
      </c>
      <c r="K107" s="30" t="s">
        <v>4190</v>
      </c>
      <c r="L107" s="19"/>
    </row>
    <row r="108" spans="1:12" ht="25.5" customHeight="1">
      <c r="A108" s="16" t="s">
        <v>714</v>
      </c>
      <c r="B108" s="30" t="s">
        <v>102</v>
      </c>
      <c r="C108" s="30" t="s">
        <v>4189</v>
      </c>
      <c r="D108" s="20">
        <v>12000</v>
      </c>
      <c r="E108" s="12">
        <v>42549</v>
      </c>
      <c r="F108" s="12">
        <v>43781</v>
      </c>
      <c r="G108" s="26">
        <v>13670</v>
      </c>
      <c r="H108" s="21">
        <f t="shared" si="11"/>
        <v>44829.416666666664</v>
      </c>
      <c r="I108" s="22">
        <f t="shared" si="13"/>
        <v>5746</v>
      </c>
      <c r="J108" s="16" t="str">
        <f t="shared" si="12"/>
        <v>NOT DUE</v>
      </c>
      <c r="K108" s="30" t="s">
        <v>4190</v>
      </c>
      <c r="L108" s="19"/>
    </row>
    <row r="109" spans="1:12" ht="15" customHeight="1">
      <c r="A109" s="16" t="s">
        <v>715</v>
      </c>
      <c r="B109" s="30" t="s">
        <v>102</v>
      </c>
      <c r="C109" s="30" t="s">
        <v>4191</v>
      </c>
      <c r="D109" s="20">
        <v>12000</v>
      </c>
      <c r="E109" s="12">
        <v>42549</v>
      </c>
      <c r="F109" s="12">
        <v>43781</v>
      </c>
      <c r="G109" s="26">
        <v>13670</v>
      </c>
      <c r="H109" s="21">
        <f t="shared" si="11"/>
        <v>44829.416666666664</v>
      </c>
      <c r="I109" s="22">
        <f t="shared" si="13"/>
        <v>5746</v>
      </c>
      <c r="J109" s="16" t="str">
        <f t="shared" si="12"/>
        <v>NOT DUE</v>
      </c>
      <c r="K109" s="30" t="s">
        <v>4190</v>
      </c>
      <c r="L109" s="19"/>
    </row>
    <row r="110" spans="1:12" ht="15" customHeight="1">
      <c r="A110" s="16" t="s">
        <v>716</v>
      </c>
      <c r="B110" s="30" t="s">
        <v>102</v>
      </c>
      <c r="C110" s="30" t="s">
        <v>4192</v>
      </c>
      <c r="D110" s="20">
        <v>12000</v>
      </c>
      <c r="E110" s="12">
        <v>42549</v>
      </c>
      <c r="F110" s="12">
        <v>43781</v>
      </c>
      <c r="G110" s="26">
        <v>13670</v>
      </c>
      <c r="H110" s="21">
        <f t="shared" si="11"/>
        <v>44829.416666666664</v>
      </c>
      <c r="I110" s="22">
        <f t="shared" si="13"/>
        <v>5746</v>
      </c>
      <c r="J110" s="16" t="str">
        <f t="shared" si="12"/>
        <v>NOT DUE</v>
      </c>
      <c r="K110" s="30" t="s">
        <v>4190</v>
      </c>
      <c r="L110" s="19"/>
    </row>
    <row r="111" spans="1:12" ht="25.5" customHeight="1">
      <c r="A111" s="16" t="s">
        <v>717</v>
      </c>
      <c r="B111" s="30" t="s">
        <v>103</v>
      </c>
      <c r="C111" s="30" t="s">
        <v>4189</v>
      </c>
      <c r="D111" s="20">
        <v>12000</v>
      </c>
      <c r="E111" s="12">
        <v>42549</v>
      </c>
      <c r="F111" s="12">
        <v>43781</v>
      </c>
      <c r="G111" s="26">
        <v>13670</v>
      </c>
      <c r="H111" s="21">
        <f t="shared" si="11"/>
        <v>44829.416666666664</v>
      </c>
      <c r="I111" s="22">
        <f t="shared" si="13"/>
        <v>5746</v>
      </c>
      <c r="J111" s="16" t="str">
        <f t="shared" si="12"/>
        <v>NOT DUE</v>
      </c>
      <c r="K111" s="30" t="s">
        <v>4190</v>
      </c>
      <c r="L111" s="19"/>
    </row>
    <row r="112" spans="1:12" ht="15" customHeight="1">
      <c r="A112" s="16" t="s">
        <v>718</v>
      </c>
      <c r="B112" s="30" t="s">
        <v>103</v>
      </c>
      <c r="C112" s="30" t="s">
        <v>4191</v>
      </c>
      <c r="D112" s="20">
        <v>12000</v>
      </c>
      <c r="E112" s="12">
        <v>42549</v>
      </c>
      <c r="F112" s="12">
        <v>43781</v>
      </c>
      <c r="G112" s="26">
        <v>13670</v>
      </c>
      <c r="H112" s="21">
        <f t="shared" si="11"/>
        <v>44829.416666666664</v>
      </c>
      <c r="I112" s="22">
        <f t="shared" si="13"/>
        <v>5746</v>
      </c>
      <c r="J112" s="16" t="str">
        <f t="shared" si="12"/>
        <v>NOT DUE</v>
      </c>
      <c r="K112" s="30" t="s">
        <v>4190</v>
      </c>
      <c r="L112" s="19"/>
    </row>
    <row r="113" spans="1:12" ht="15" customHeight="1">
      <c r="A113" s="16" t="s">
        <v>719</v>
      </c>
      <c r="B113" s="30" t="s">
        <v>103</v>
      </c>
      <c r="C113" s="30" t="s">
        <v>4192</v>
      </c>
      <c r="D113" s="20">
        <v>12000</v>
      </c>
      <c r="E113" s="12">
        <v>42549</v>
      </c>
      <c r="F113" s="12">
        <v>43781</v>
      </c>
      <c r="G113" s="26">
        <v>13670</v>
      </c>
      <c r="H113" s="21">
        <f t="shared" si="11"/>
        <v>44829.416666666664</v>
      </c>
      <c r="I113" s="22">
        <f t="shared" si="13"/>
        <v>5746</v>
      </c>
      <c r="J113" s="16" t="str">
        <f t="shared" si="12"/>
        <v>NOT DUE</v>
      </c>
      <c r="K113" s="30" t="s">
        <v>4190</v>
      </c>
      <c r="L113" s="19"/>
    </row>
    <row r="114" spans="1:12" ht="25.5" customHeight="1">
      <c r="A114" s="16" t="s">
        <v>720</v>
      </c>
      <c r="B114" s="30" t="s">
        <v>104</v>
      </c>
      <c r="C114" s="30" t="s">
        <v>4189</v>
      </c>
      <c r="D114" s="20">
        <v>12000</v>
      </c>
      <c r="E114" s="12">
        <v>42549</v>
      </c>
      <c r="F114" s="12">
        <v>43781</v>
      </c>
      <c r="G114" s="26">
        <v>13670</v>
      </c>
      <c r="H114" s="21">
        <f t="shared" si="11"/>
        <v>44829.416666666664</v>
      </c>
      <c r="I114" s="22">
        <f t="shared" si="13"/>
        <v>5746</v>
      </c>
      <c r="J114" s="16" t="str">
        <f t="shared" si="12"/>
        <v>NOT DUE</v>
      </c>
      <c r="K114" s="30" t="s">
        <v>4190</v>
      </c>
      <c r="L114" s="19"/>
    </row>
    <row r="115" spans="1:12" ht="15" customHeight="1">
      <c r="A115" s="16" t="s">
        <v>721</v>
      </c>
      <c r="B115" s="30" t="s">
        <v>104</v>
      </c>
      <c r="C115" s="30" t="s">
        <v>4191</v>
      </c>
      <c r="D115" s="20">
        <v>12000</v>
      </c>
      <c r="E115" s="12">
        <v>42549</v>
      </c>
      <c r="F115" s="12">
        <v>43781</v>
      </c>
      <c r="G115" s="26">
        <v>13670</v>
      </c>
      <c r="H115" s="21">
        <f t="shared" si="11"/>
        <v>44829.416666666664</v>
      </c>
      <c r="I115" s="22">
        <f t="shared" si="13"/>
        <v>5746</v>
      </c>
      <c r="J115" s="16" t="str">
        <f t="shared" si="12"/>
        <v>NOT DUE</v>
      </c>
      <c r="K115" s="30" t="s">
        <v>4190</v>
      </c>
      <c r="L115" s="19"/>
    </row>
    <row r="116" spans="1:12" ht="15" customHeight="1">
      <c r="A116" s="16" t="s">
        <v>722</v>
      </c>
      <c r="B116" s="30" t="s">
        <v>104</v>
      </c>
      <c r="C116" s="30" t="s">
        <v>4192</v>
      </c>
      <c r="D116" s="20">
        <v>12000</v>
      </c>
      <c r="E116" s="12">
        <v>42549</v>
      </c>
      <c r="F116" s="12">
        <v>43781</v>
      </c>
      <c r="G116" s="26">
        <v>13670</v>
      </c>
      <c r="H116" s="21">
        <f t="shared" si="11"/>
        <v>44829.416666666664</v>
      </c>
      <c r="I116" s="22">
        <f t="shared" si="13"/>
        <v>5746</v>
      </c>
      <c r="J116" s="16" t="str">
        <f t="shared" si="12"/>
        <v>NOT DUE</v>
      </c>
      <c r="K116" s="30" t="s">
        <v>4190</v>
      </c>
      <c r="L116" s="19"/>
    </row>
    <row r="117" spans="1:12" ht="15" customHeight="1">
      <c r="A117" s="16" t="s">
        <v>723</v>
      </c>
      <c r="B117" s="30" t="s">
        <v>257</v>
      </c>
      <c r="C117" s="30" t="s">
        <v>4193</v>
      </c>
      <c r="D117" s="20">
        <v>12000</v>
      </c>
      <c r="E117" s="12">
        <v>42549</v>
      </c>
      <c r="F117" s="12">
        <v>43781</v>
      </c>
      <c r="G117" s="26">
        <v>13670</v>
      </c>
      <c r="H117" s="21">
        <f t="shared" si="11"/>
        <v>44829.416666666664</v>
      </c>
      <c r="I117" s="22">
        <f t="shared" si="13"/>
        <v>5746</v>
      </c>
      <c r="J117" s="16" t="str">
        <f t="shared" si="12"/>
        <v>NOT DUE</v>
      </c>
      <c r="K117" s="30" t="s">
        <v>4194</v>
      </c>
      <c r="L117" s="19"/>
    </row>
    <row r="118" spans="1:12" ht="15" customHeight="1">
      <c r="A118" s="16" t="s">
        <v>724</v>
      </c>
      <c r="B118" s="30" t="s">
        <v>257</v>
      </c>
      <c r="C118" s="30" t="s">
        <v>4195</v>
      </c>
      <c r="D118" s="20">
        <v>12000</v>
      </c>
      <c r="E118" s="12">
        <v>42549</v>
      </c>
      <c r="F118" s="12">
        <v>43781</v>
      </c>
      <c r="G118" s="26">
        <v>13670</v>
      </c>
      <c r="H118" s="21">
        <f t="shared" si="11"/>
        <v>44829.416666666664</v>
      </c>
      <c r="I118" s="22">
        <f t="shared" si="13"/>
        <v>5746</v>
      </c>
      <c r="J118" s="16" t="str">
        <f t="shared" si="12"/>
        <v>NOT DUE</v>
      </c>
      <c r="K118" s="30" t="s">
        <v>4194</v>
      </c>
      <c r="L118" s="19"/>
    </row>
    <row r="119" spans="1:12" ht="25.5" customHeight="1">
      <c r="A119" s="16" t="s">
        <v>725</v>
      </c>
      <c r="B119" s="30" t="s">
        <v>257</v>
      </c>
      <c r="C119" s="30" t="s">
        <v>4196</v>
      </c>
      <c r="D119" s="20">
        <v>12000</v>
      </c>
      <c r="E119" s="12">
        <v>42549</v>
      </c>
      <c r="F119" s="12">
        <v>43781</v>
      </c>
      <c r="G119" s="26">
        <v>13670</v>
      </c>
      <c r="H119" s="21">
        <f t="shared" si="11"/>
        <v>44829.416666666664</v>
      </c>
      <c r="I119" s="22">
        <f t="shared" si="13"/>
        <v>5746</v>
      </c>
      <c r="J119" s="16" t="str">
        <f t="shared" si="12"/>
        <v>NOT DUE</v>
      </c>
      <c r="K119" s="30" t="s">
        <v>4194</v>
      </c>
      <c r="L119" s="19"/>
    </row>
    <row r="120" spans="1:12" ht="15" customHeight="1">
      <c r="A120" s="16" t="s">
        <v>726</v>
      </c>
      <c r="B120" s="30" t="s">
        <v>257</v>
      </c>
      <c r="C120" s="30" t="s">
        <v>4197</v>
      </c>
      <c r="D120" s="20">
        <v>20000</v>
      </c>
      <c r="E120" s="12">
        <v>42549</v>
      </c>
      <c r="F120" s="12"/>
      <c r="G120" s="26"/>
      <c r="H120" s="21">
        <f>IF(I120&lt;=20000,$F$5+(I120/24),"error")</f>
        <v>44593.166666666664</v>
      </c>
      <c r="I120" s="22">
        <f t="shared" si="13"/>
        <v>76</v>
      </c>
      <c r="J120" s="16" t="str">
        <f t="shared" si="12"/>
        <v>NOT DUE</v>
      </c>
      <c r="K120" s="30" t="s">
        <v>4194</v>
      </c>
      <c r="L120" s="19"/>
    </row>
    <row r="121" spans="1:12" ht="15" customHeight="1">
      <c r="A121" s="16" t="s">
        <v>727</v>
      </c>
      <c r="B121" s="30" t="s">
        <v>258</v>
      </c>
      <c r="C121" s="30" t="s">
        <v>4193</v>
      </c>
      <c r="D121" s="20">
        <v>12000</v>
      </c>
      <c r="E121" s="12">
        <v>42549</v>
      </c>
      <c r="F121" s="12">
        <v>43781</v>
      </c>
      <c r="G121" s="26">
        <v>13670</v>
      </c>
      <c r="H121" s="21">
        <f t="shared" si="11"/>
        <v>44829.416666666664</v>
      </c>
      <c r="I121" s="22">
        <f t="shared" si="13"/>
        <v>5746</v>
      </c>
      <c r="J121" s="16" t="str">
        <f t="shared" si="12"/>
        <v>NOT DUE</v>
      </c>
      <c r="K121" s="30" t="s">
        <v>4194</v>
      </c>
      <c r="L121" s="19"/>
    </row>
    <row r="122" spans="1:12" ht="15" customHeight="1">
      <c r="A122" s="16" t="s">
        <v>728</v>
      </c>
      <c r="B122" s="30" t="s">
        <v>258</v>
      </c>
      <c r="C122" s="30" t="s">
        <v>4195</v>
      </c>
      <c r="D122" s="20">
        <v>12000</v>
      </c>
      <c r="E122" s="12">
        <v>42549</v>
      </c>
      <c r="F122" s="12">
        <v>43781</v>
      </c>
      <c r="G122" s="26">
        <v>13670</v>
      </c>
      <c r="H122" s="21">
        <f t="shared" si="11"/>
        <v>44829.416666666664</v>
      </c>
      <c r="I122" s="22">
        <f t="shared" si="13"/>
        <v>5746</v>
      </c>
      <c r="J122" s="16" t="str">
        <f t="shared" si="12"/>
        <v>NOT DUE</v>
      </c>
      <c r="K122" s="30" t="s">
        <v>4194</v>
      </c>
      <c r="L122" s="19"/>
    </row>
    <row r="123" spans="1:12" ht="25.5" customHeight="1">
      <c r="A123" s="16" t="s">
        <v>729</v>
      </c>
      <c r="B123" s="30" t="s">
        <v>258</v>
      </c>
      <c r="C123" s="30" t="s">
        <v>4196</v>
      </c>
      <c r="D123" s="20">
        <v>12000</v>
      </c>
      <c r="E123" s="12">
        <v>42549</v>
      </c>
      <c r="F123" s="12">
        <v>43781</v>
      </c>
      <c r="G123" s="26">
        <v>13670</v>
      </c>
      <c r="H123" s="21">
        <f t="shared" si="11"/>
        <v>44829.416666666664</v>
      </c>
      <c r="I123" s="22">
        <f t="shared" si="13"/>
        <v>5746</v>
      </c>
      <c r="J123" s="16" t="str">
        <f t="shared" si="12"/>
        <v>NOT DUE</v>
      </c>
      <c r="K123" s="30" t="s">
        <v>4194</v>
      </c>
      <c r="L123" s="19"/>
    </row>
    <row r="124" spans="1:12" ht="15" customHeight="1">
      <c r="A124" s="16" t="s">
        <v>730</v>
      </c>
      <c r="B124" s="30" t="s">
        <v>258</v>
      </c>
      <c r="C124" s="30" t="s">
        <v>4197</v>
      </c>
      <c r="D124" s="20">
        <v>20000</v>
      </c>
      <c r="E124" s="12">
        <v>42549</v>
      </c>
      <c r="F124" s="12"/>
      <c r="G124" s="26"/>
      <c r="H124" s="21">
        <f>IF(I124&lt;=20000,$F$5+(I124/24),"error")</f>
        <v>44593.166666666664</v>
      </c>
      <c r="I124" s="22">
        <f t="shared" si="13"/>
        <v>76</v>
      </c>
      <c r="J124" s="16" t="str">
        <f t="shared" si="12"/>
        <v>NOT DUE</v>
      </c>
      <c r="K124" s="30" t="s">
        <v>4194</v>
      </c>
      <c r="L124" s="19"/>
    </row>
    <row r="125" spans="1:12" ht="15" customHeight="1">
      <c r="A125" s="16" t="s">
        <v>731</v>
      </c>
      <c r="B125" s="30" t="s">
        <v>259</v>
      </c>
      <c r="C125" s="30" t="s">
        <v>4193</v>
      </c>
      <c r="D125" s="20">
        <v>12000</v>
      </c>
      <c r="E125" s="12">
        <v>42549</v>
      </c>
      <c r="F125" s="12">
        <v>43781</v>
      </c>
      <c r="G125" s="26">
        <v>13670</v>
      </c>
      <c r="H125" s="21">
        <f t="shared" si="11"/>
        <v>44829.416666666664</v>
      </c>
      <c r="I125" s="22">
        <f t="shared" si="13"/>
        <v>5746</v>
      </c>
      <c r="J125" s="16" t="str">
        <f t="shared" si="12"/>
        <v>NOT DUE</v>
      </c>
      <c r="K125" s="30" t="s">
        <v>4194</v>
      </c>
      <c r="L125" s="19"/>
    </row>
    <row r="126" spans="1:12" ht="15" customHeight="1">
      <c r="A126" s="16" t="s">
        <v>732</v>
      </c>
      <c r="B126" s="30" t="s">
        <v>259</v>
      </c>
      <c r="C126" s="30" t="s">
        <v>4195</v>
      </c>
      <c r="D126" s="20">
        <v>12000</v>
      </c>
      <c r="E126" s="12">
        <v>42549</v>
      </c>
      <c r="F126" s="12">
        <v>43781</v>
      </c>
      <c r="G126" s="26">
        <v>13670</v>
      </c>
      <c r="H126" s="21">
        <f t="shared" si="11"/>
        <v>44829.416666666664</v>
      </c>
      <c r="I126" s="22">
        <f t="shared" si="13"/>
        <v>5746</v>
      </c>
      <c r="J126" s="16" t="str">
        <f t="shared" si="12"/>
        <v>NOT DUE</v>
      </c>
      <c r="K126" s="30" t="s">
        <v>4194</v>
      </c>
      <c r="L126" s="19"/>
    </row>
    <row r="127" spans="1:12" ht="25.5" customHeight="1">
      <c r="A127" s="16" t="s">
        <v>733</v>
      </c>
      <c r="B127" s="30" t="s">
        <v>259</v>
      </c>
      <c r="C127" s="30" t="s">
        <v>4196</v>
      </c>
      <c r="D127" s="20">
        <v>12000</v>
      </c>
      <c r="E127" s="12">
        <v>42549</v>
      </c>
      <c r="F127" s="12">
        <v>43781</v>
      </c>
      <c r="G127" s="26">
        <v>13670</v>
      </c>
      <c r="H127" s="21">
        <f t="shared" si="11"/>
        <v>44829.416666666664</v>
      </c>
      <c r="I127" s="22">
        <f t="shared" si="13"/>
        <v>5746</v>
      </c>
      <c r="J127" s="16" t="str">
        <f t="shared" si="12"/>
        <v>NOT DUE</v>
      </c>
      <c r="K127" s="30" t="s">
        <v>4194</v>
      </c>
      <c r="L127" s="19"/>
    </row>
    <row r="128" spans="1:12" ht="15" customHeight="1">
      <c r="A128" s="16" t="s">
        <v>734</v>
      </c>
      <c r="B128" s="30" t="s">
        <v>259</v>
      </c>
      <c r="C128" s="30" t="s">
        <v>4197</v>
      </c>
      <c r="D128" s="20">
        <v>20000</v>
      </c>
      <c r="E128" s="12">
        <v>42549</v>
      </c>
      <c r="F128" s="12"/>
      <c r="G128" s="26"/>
      <c r="H128" s="21">
        <f>IF(I128&lt;=20000,$F$5+(I128/24),"error")</f>
        <v>44593.166666666664</v>
      </c>
      <c r="I128" s="22">
        <f t="shared" si="13"/>
        <v>76</v>
      </c>
      <c r="J128" s="16" t="str">
        <f t="shared" si="12"/>
        <v>NOT DUE</v>
      </c>
      <c r="K128" s="30" t="s">
        <v>4194</v>
      </c>
      <c r="L128" s="19"/>
    </row>
    <row r="129" spans="1:12" ht="15" customHeight="1">
      <c r="A129" s="16" t="s">
        <v>735</v>
      </c>
      <c r="B129" s="30" t="s">
        <v>260</v>
      </c>
      <c r="C129" s="30" t="s">
        <v>4193</v>
      </c>
      <c r="D129" s="20">
        <v>12000</v>
      </c>
      <c r="E129" s="12">
        <v>42549</v>
      </c>
      <c r="F129" s="12">
        <v>43781</v>
      </c>
      <c r="G129" s="26">
        <v>13670</v>
      </c>
      <c r="H129" s="21">
        <f t="shared" si="11"/>
        <v>44829.416666666664</v>
      </c>
      <c r="I129" s="22">
        <f t="shared" si="13"/>
        <v>5746</v>
      </c>
      <c r="J129" s="16" t="str">
        <f t="shared" si="12"/>
        <v>NOT DUE</v>
      </c>
      <c r="K129" s="30" t="s">
        <v>4194</v>
      </c>
      <c r="L129" s="19"/>
    </row>
    <row r="130" spans="1:12" ht="15" customHeight="1">
      <c r="A130" s="16" t="s">
        <v>736</v>
      </c>
      <c r="B130" s="30" t="s">
        <v>260</v>
      </c>
      <c r="C130" s="30" t="s">
        <v>4195</v>
      </c>
      <c r="D130" s="20">
        <v>12000</v>
      </c>
      <c r="E130" s="12">
        <v>42549</v>
      </c>
      <c r="F130" s="12">
        <v>43781</v>
      </c>
      <c r="G130" s="26">
        <v>13670</v>
      </c>
      <c r="H130" s="21">
        <f t="shared" si="11"/>
        <v>44829.416666666664</v>
      </c>
      <c r="I130" s="22">
        <f t="shared" si="13"/>
        <v>5746</v>
      </c>
      <c r="J130" s="16" t="str">
        <f t="shared" si="12"/>
        <v>NOT DUE</v>
      </c>
      <c r="K130" s="30" t="s">
        <v>4194</v>
      </c>
      <c r="L130" s="19"/>
    </row>
    <row r="131" spans="1:12" ht="25.5">
      <c r="A131" s="16" t="s">
        <v>737</v>
      </c>
      <c r="B131" s="30" t="s">
        <v>260</v>
      </c>
      <c r="C131" s="30" t="s">
        <v>4196</v>
      </c>
      <c r="D131" s="20">
        <v>12000</v>
      </c>
      <c r="E131" s="12">
        <v>42549</v>
      </c>
      <c r="F131" s="12">
        <v>43781</v>
      </c>
      <c r="G131" s="26">
        <v>13670</v>
      </c>
      <c r="H131" s="21">
        <f t="shared" si="11"/>
        <v>44829.416666666664</v>
      </c>
      <c r="I131" s="22">
        <f t="shared" si="13"/>
        <v>5746</v>
      </c>
      <c r="J131" s="16" t="str">
        <f t="shared" si="12"/>
        <v>NOT DUE</v>
      </c>
      <c r="K131" s="30" t="s">
        <v>4194</v>
      </c>
      <c r="L131" s="19"/>
    </row>
    <row r="132" spans="1:12" ht="15" customHeight="1">
      <c r="A132" s="16" t="s">
        <v>738</v>
      </c>
      <c r="B132" s="30" t="s">
        <v>260</v>
      </c>
      <c r="C132" s="30" t="s">
        <v>4197</v>
      </c>
      <c r="D132" s="20">
        <v>20000</v>
      </c>
      <c r="E132" s="12">
        <v>42549</v>
      </c>
      <c r="F132" s="12"/>
      <c r="G132" s="26"/>
      <c r="H132" s="21">
        <f>IF(I132&lt;=20000,$F$5+(I132/24),"error")</f>
        <v>44593.166666666664</v>
      </c>
      <c r="I132" s="22">
        <f t="shared" si="13"/>
        <v>76</v>
      </c>
      <c r="J132" s="16" t="str">
        <f t="shared" si="12"/>
        <v>NOT DUE</v>
      </c>
      <c r="K132" s="30" t="s">
        <v>4194</v>
      </c>
      <c r="L132" s="19"/>
    </row>
    <row r="133" spans="1:12" ht="15" customHeight="1">
      <c r="A133" s="16" t="s">
        <v>739</v>
      </c>
      <c r="B133" s="30" t="s">
        <v>261</v>
      </c>
      <c r="C133" s="30" t="s">
        <v>4193</v>
      </c>
      <c r="D133" s="20">
        <v>12000</v>
      </c>
      <c r="E133" s="12">
        <v>42549</v>
      </c>
      <c r="F133" s="12">
        <v>43781</v>
      </c>
      <c r="G133" s="26">
        <v>13670</v>
      </c>
      <c r="H133" s="21">
        <f t="shared" ref="H133:H135" si="14">IF(I133&lt;=12000,$F$5+(I133/24),"error")</f>
        <v>44829.416666666664</v>
      </c>
      <c r="I133" s="22">
        <f t="shared" si="13"/>
        <v>5746</v>
      </c>
      <c r="J133" s="16" t="str">
        <f t="shared" si="12"/>
        <v>NOT DUE</v>
      </c>
      <c r="K133" s="30" t="s">
        <v>4194</v>
      </c>
      <c r="L133" s="19"/>
    </row>
    <row r="134" spans="1:12" ht="15" customHeight="1">
      <c r="A134" s="16" t="s">
        <v>740</v>
      </c>
      <c r="B134" s="30" t="s">
        <v>261</v>
      </c>
      <c r="C134" s="30" t="s">
        <v>4195</v>
      </c>
      <c r="D134" s="20">
        <v>12000</v>
      </c>
      <c r="E134" s="12">
        <v>42549</v>
      </c>
      <c r="F134" s="12">
        <v>43781</v>
      </c>
      <c r="G134" s="26">
        <v>13670</v>
      </c>
      <c r="H134" s="21">
        <f t="shared" si="14"/>
        <v>44829.416666666664</v>
      </c>
      <c r="I134" s="22">
        <f t="shared" si="13"/>
        <v>5746</v>
      </c>
      <c r="J134" s="16" t="str">
        <f t="shared" si="12"/>
        <v>NOT DUE</v>
      </c>
      <c r="K134" s="30" t="s">
        <v>4194</v>
      </c>
      <c r="L134" s="19"/>
    </row>
    <row r="135" spans="1:12" ht="25.5" customHeight="1">
      <c r="A135" s="16" t="s">
        <v>741</v>
      </c>
      <c r="B135" s="30" t="s">
        <v>261</v>
      </c>
      <c r="C135" s="30" t="s">
        <v>4196</v>
      </c>
      <c r="D135" s="20">
        <v>12000</v>
      </c>
      <c r="E135" s="12">
        <v>42549</v>
      </c>
      <c r="F135" s="12">
        <v>43781</v>
      </c>
      <c r="G135" s="26">
        <v>13670</v>
      </c>
      <c r="H135" s="21">
        <f t="shared" si="14"/>
        <v>44829.416666666664</v>
      </c>
      <c r="I135" s="22">
        <f t="shared" si="13"/>
        <v>5746</v>
      </c>
      <c r="J135" s="16" t="str">
        <f t="shared" si="12"/>
        <v>NOT DUE</v>
      </c>
      <c r="K135" s="30" t="s">
        <v>4194</v>
      </c>
      <c r="L135" s="19"/>
    </row>
    <row r="136" spans="1:12" ht="15" customHeight="1">
      <c r="A136" s="16" t="s">
        <v>742</v>
      </c>
      <c r="B136" s="30" t="s">
        <v>261</v>
      </c>
      <c r="C136" s="30" t="s">
        <v>4197</v>
      </c>
      <c r="D136" s="20">
        <v>20000</v>
      </c>
      <c r="E136" s="12">
        <v>42549</v>
      </c>
      <c r="F136" s="12"/>
      <c r="G136" s="26"/>
      <c r="H136" s="21">
        <f>IF(I136&lt;=20000,$F$5+(I136/24),"error")</f>
        <v>44593.166666666664</v>
      </c>
      <c r="I136" s="22">
        <f t="shared" si="13"/>
        <v>76</v>
      </c>
      <c r="J136" s="16" t="str">
        <f t="shared" si="12"/>
        <v>NOT DUE</v>
      </c>
      <c r="K136" s="30" t="s">
        <v>4194</v>
      </c>
      <c r="L136" s="19"/>
    </row>
    <row r="137" spans="1:12" ht="15" customHeight="1">
      <c r="A137" s="16" t="s">
        <v>743</v>
      </c>
      <c r="B137" s="30" t="s">
        <v>262</v>
      </c>
      <c r="C137" s="30" t="s">
        <v>4193</v>
      </c>
      <c r="D137" s="20">
        <v>12000</v>
      </c>
      <c r="E137" s="12">
        <v>42549</v>
      </c>
      <c r="F137" s="12">
        <v>43781</v>
      </c>
      <c r="G137" s="26">
        <v>13670</v>
      </c>
      <c r="H137" s="21">
        <f t="shared" ref="H137:H139" si="15">IF(I137&lt;=12000,$F$5+(I137/24),"error")</f>
        <v>44829.416666666664</v>
      </c>
      <c r="I137" s="22">
        <f t="shared" si="13"/>
        <v>5746</v>
      </c>
      <c r="J137" s="16" t="str">
        <f t="shared" si="12"/>
        <v>NOT DUE</v>
      </c>
      <c r="K137" s="30" t="s">
        <v>4194</v>
      </c>
      <c r="L137" s="19"/>
    </row>
    <row r="138" spans="1:12" ht="15" customHeight="1">
      <c r="A138" s="16" t="s">
        <v>744</v>
      </c>
      <c r="B138" s="30" t="s">
        <v>262</v>
      </c>
      <c r="C138" s="30" t="s">
        <v>4195</v>
      </c>
      <c r="D138" s="20">
        <v>12000</v>
      </c>
      <c r="E138" s="12">
        <v>42549</v>
      </c>
      <c r="F138" s="12">
        <v>43781</v>
      </c>
      <c r="G138" s="26">
        <v>13670</v>
      </c>
      <c r="H138" s="21">
        <f t="shared" si="15"/>
        <v>44829.416666666664</v>
      </c>
      <c r="I138" s="22">
        <f t="shared" si="13"/>
        <v>5746</v>
      </c>
      <c r="J138" s="16" t="str">
        <f t="shared" si="12"/>
        <v>NOT DUE</v>
      </c>
      <c r="K138" s="30" t="s">
        <v>4194</v>
      </c>
      <c r="L138" s="19"/>
    </row>
    <row r="139" spans="1:12" ht="25.5" customHeight="1">
      <c r="A139" s="16" t="s">
        <v>745</v>
      </c>
      <c r="B139" s="30" t="s">
        <v>262</v>
      </c>
      <c r="C139" s="30" t="s">
        <v>4196</v>
      </c>
      <c r="D139" s="20">
        <v>12000</v>
      </c>
      <c r="E139" s="12">
        <v>42549</v>
      </c>
      <c r="F139" s="12">
        <v>43781</v>
      </c>
      <c r="G139" s="26">
        <v>13670</v>
      </c>
      <c r="H139" s="21">
        <f t="shared" si="15"/>
        <v>44829.416666666664</v>
      </c>
      <c r="I139" s="22">
        <f t="shared" si="13"/>
        <v>5746</v>
      </c>
      <c r="J139" s="16" t="str">
        <f t="shared" si="12"/>
        <v>NOT DUE</v>
      </c>
      <c r="K139" s="30" t="s">
        <v>4194</v>
      </c>
      <c r="L139" s="19"/>
    </row>
    <row r="140" spans="1:12" ht="15" customHeight="1">
      <c r="A140" s="16" t="s">
        <v>746</v>
      </c>
      <c r="B140" s="30" t="s">
        <v>262</v>
      </c>
      <c r="C140" s="30" t="s">
        <v>4197</v>
      </c>
      <c r="D140" s="20">
        <v>20000</v>
      </c>
      <c r="E140" s="12">
        <v>42549</v>
      </c>
      <c r="F140" s="12"/>
      <c r="G140" s="26"/>
      <c r="H140" s="21">
        <f>IF(I140&lt;=20000,$F$5+(I140/24),"error")</f>
        <v>44593.166666666664</v>
      </c>
      <c r="I140" s="22">
        <f t="shared" si="13"/>
        <v>76</v>
      </c>
      <c r="J140" s="16" t="str">
        <f t="shared" si="12"/>
        <v>NOT DUE</v>
      </c>
      <c r="K140" s="30" t="s">
        <v>4194</v>
      </c>
      <c r="L140" s="19"/>
    </row>
    <row r="141" spans="1:12" ht="25.5">
      <c r="A141" s="16" t="s">
        <v>747</v>
      </c>
      <c r="B141" s="30" t="s">
        <v>151</v>
      </c>
      <c r="C141" s="30" t="s">
        <v>4198</v>
      </c>
      <c r="D141" s="20">
        <v>12000</v>
      </c>
      <c r="E141" s="12">
        <v>42549</v>
      </c>
      <c r="F141" s="12">
        <v>43782</v>
      </c>
      <c r="G141" s="26">
        <v>13670</v>
      </c>
      <c r="H141" s="21">
        <f t="shared" ref="H141:H143" si="16">IF(I141&lt;=12000,$F$5+(I141/24),"error")</f>
        <v>44829.416666666664</v>
      </c>
      <c r="I141" s="22">
        <f t="shared" si="13"/>
        <v>5746</v>
      </c>
      <c r="J141" s="16" t="str">
        <f t="shared" si="12"/>
        <v>NOT DUE</v>
      </c>
      <c r="K141" s="30" t="s">
        <v>4199</v>
      </c>
      <c r="L141" s="19"/>
    </row>
    <row r="142" spans="1:12" ht="25.5" customHeight="1">
      <c r="A142" s="16" t="s">
        <v>748</v>
      </c>
      <c r="B142" s="30" t="s">
        <v>151</v>
      </c>
      <c r="C142" s="30" t="s">
        <v>4200</v>
      </c>
      <c r="D142" s="20">
        <v>20000</v>
      </c>
      <c r="E142" s="12">
        <v>42549</v>
      </c>
      <c r="F142" s="12"/>
      <c r="G142" s="26"/>
      <c r="H142" s="21">
        <f t="shared" si="16"/>
        <v>44593.166666666664</v>
      </c>
      <c r="I142" s="22">
        <f t="shared" si="13"/>
        <v>76</v>
      </c>
      <c r="J142" s="16" t="str">
        <f t="shared" ref="J142:J207" si="17">IF(I142="","",IF(I142&lt;0,"OVERDUE","NOT DUE"))</f>
        <v>NOT DUE</v>
      </c>
      <c r="K142" s="30" t="s">
        <v>4199</v>
      </c>
      <c r="L142" s="19"/>
    </row>
    <row r="143" spans="1:12" ht="25.5" customHeight="1">
      <c r="A143" s="16" t="s">
        <v>749</v>
      </c>
      <c r="B143" s="30" t="s">
        <v>152</v>
      </c>
      <c r="C143" s="30" t="s">
        <v>4198</v>
      </c>
      <c r="D143" s="20">
        <v>12000</v>
      </c>
      <c r="E143" s="12">
        <v>42549</v>
      </c>
      <c r="F143" s="12">
        <v>43782</v>
      </c>
      <c r="G143" s="26">
        <v>13670</v>
      </c>
      <c r="H143" s="21">
        <f t="shared" si="16"/>
        <v>44829.416666666664</v>
      </c>
      <c r="I143" s="22">
        <f t="shared" si="13"/>
        <v>5746</v>
      </c>
      <c r="J143" s="16" t="str">
        <f t="shared" si="17"/>
        <v>NOT DUE</v>
      </c>
      <c r="K143" s="30" t="s">
        <v>4199</v>
      </c>
      <c r="L143" s="19"/>
    </row>
    <row r="144" spans="1:12" ht="25.5" customHeight="1">
      <c r="A144" s="16" t="s">
        <v>750</v>
      </c>
      <c r="B144" s="30" t="s">
        <v>152</v>
      </c>
      <c r="C144" s="30" t="s">
        <v>4200</v>
      </c>
      <c r="D144" s="20">
        <v>20000</v>
      </c>
      <c r="E144" s="12">
        <v>42549</v>
      </c>
      <c r="F144" s="12"/>
      <c r="G144" s="26"/>
      <c r="H144" s="21">
        <f>IF(I144&lt;=20000,$F$5+(I144/24),"error")</f>
        <v>44593.166666666664</v>
      </c>
      <c r="I144" s="22">
        <f t="shared" si="13"/>
        <v>76</v>
      </c>
      <c r="J144" s="16" t="str">
        <f t="shared" si="17"/>
        <v>NOT DUE</v>
      </c>
      <c r="K144" s="30" t="s">
        <v>4199</v>
      </c>
      <c r="L144" s="19"/>
    </row>
    <row r="145" spans="1:12" ht="25.5" customHeight="1">
      <c r="A145" s="16" t="s">
        <v>751</v>
      </c>
      <c r="B145" s="30" t="s">
        <v>153</v>
      </c>
      <c r="C145" s="30" t="s">
        <v>4198</v>
      </c>
      <c r="D145" s="20">
        <v>12000</v>
      </c>
      <c r="E145" s="12">
        <v>42549</v>
      </c>
      <c r="F145" s="12">
        <v>43782</v>
      </c>
      <c r="G145" s="26">
        <v>13670</v>
      </c>
      <c r="H145" s="21">
        <f t="shared" ref="H145:H147" si="18">IF(I145&lt;=12000,$F$5+(I145/24),"error")</f>
        <v>44829.416666666664</v>
      </c>
      <c r="I145" s="22">
        <f t="shared" si="13"/>
        <v>5746</v>
      </c>
      <c r="J145" s="16" t="str">
        <f t="shared" si="17"/>
        <v>NOT DUE</v>
      </c>
      <c r="K145" s="30" t="s">
        <v>4199</v>
      </c>
      <c r="L145" s="19"/>
    </row>
    <row r="146" spans="1:12" ht="26.45" customHeight="1">
      <c r="A146" s="16" t="s">
        <v>752</v>
      </c>
      <c r="B146" s="30" t="s">
        <v>153</v>
      </c>
      <c r="C146" s="30" t="s">
        <v>4200</v>
      </c>
      <c r="D146" s="20">
        <v>20000</v>
      </c>
      <c r="E146" s="12">
        <v>42549</v>
      </c>
      <c r="F146" s="12"/>
      <c r="G146" s="26"/>
      <c r="H146" s="21">
        <f t="shared" si="18"/>
        <v>44593.166666666664</v>
      </c>
      <c r="I146" s="22">
        <f t="shared" si="13"/>
        <v>76</v>
      </c>
      <c r="J146" s="16" t="str">
        <f t="shared" si="17"/>
        <v>NOT DUE</v>
      </c>
      <c r="K146" s="30" t="s">
        <v>4199</v>
      </c>
      <c r="L146" s="19"/>
    </row>
    <row r="147" spans="1:12" ht="26.45" customHeight="1">
      <c r="A147" s="16" t="s">
        <v>753</v>
      </c>
      <c r="B147" s="30" t="s">
        <v>154</v>
      </c>
      <c r="C147" s="30" t="s">
        <v>4198</v>
      </c>
      <c r="D147" s="20">
        <v>12000</v>
      </c>
      <c r="E147" s="12">
        <v>42549</v>
      </c>
      <c r="F147" s="12">
        <v>43782</v>
      </c>
      <c r="G147" s="26">
        <v>13670</v>
      </c>
      <c r="H147" s="21">
        <f t="shared" si="18"/>
        <v>44829.416666666664</v>
      </c>
      <c r="I147" s="22">
        <f t="shared" si="13"/>
        <v>5746</v>
      </c>
      <c r="J147" s="16" t="str">
        <f t="shared" si="17"/>
        <v>NOT DUE</v>
      </c>
      <c r="K147" s="30" t="s">
        <v>4199</v>
      </c>
      <c r="L147" s="19"/>
    </row>
    <row r="148" spans="1:12" ht="25.5" customHeight="1">
      <c r="A148" s="16" t="s">
        <v>754</v>
      </c>
      <c r="B148" s="30" t="s">
        <v>154</v>
      </c>
      <c r="C148" s="30" t="s">
        <v>4200</v>
      </c>
      <c r="D148" s="20">
        <v>20000</v>
      </c>
      <c r="E148" s="12">
        <v>42549</v>
      </c>
      <c r="F148" s="12"/>
      <c r="G148" s="26"/>
      <c r="H148" s="21">
        <f>IF(I148&lt;=20000,$F$5+(I148/24),"error")</f>
        <v>44593.166666666664</v>
      </c>
      <c r="I148" s="22">
        <f t="shared" si="13"/>
        <v>76</v>
      </c>
      <c r="J148" s="16" t="str">
        <f t="shared" si="17"/>
        <v>NOT DUE</v>
      </c>
      <c r="K148" s="30" t="s">
        <v>4199</v>
      </c>
      <c r="L148" s="19"/>
    </row>
    <row r="149" spans="1:12" ht="25.5" customHeight="1">
      <c r="A149" s="16" t="s">
        <v>755</v>
      </c>
      <c r="B149" s="30" t="s">
        <v>155</v>
      </c>
      <c r="C149" s="30" t="s">
        <v>4198</v>
      </c>
      <c r="D149" s="20">
        <v>12000</v>
      </c>
      <c r="E149" s="12">
        <v>42549</v>
      </c>
      <c r="F149" s="12">
        <v>43782</v>
      </c>
      <c r="G149" s="26">
        <v>13670</v>
      </c>
      <c r="H149" s="21">
        <f t="shared" ref="H149:H150" si="19">IF(I149&lt;=12000,$F$5+(I149/24),"error")</f>
        <v>44829.416666666664</v>
      </c>
      <c r="I149" s="22">
        <f t="shared" si="13"/>
        <v>5746</v>
      </c>
      <c r="J149" s="16" t="str">
        <f t="shared" si="17"/>
        <v>NOT DUE</v>
      </c>
      <c r="K149" s="30" t="s">
        <v>4199</v>
      </c>
      <c r="L149" s="19"/>
    </row>
    <row r="150" spans="1:12" ht="25.5" customHeight="1">
      <c r="A150" s="16" t="s">
        <v>756</v>
      </c>
      <c r="B150" s="30" t="s">
        <v>155</v>
      </c>
      <c r="C150" s="30" t="s">
        <v>4200</v>
      </c>
      <c r="D150" s="20">
        <v>20000</v>
      </c>
      <c r="E150" s="12">
        <v>42549</v>
      </c>
      <c r="F150" s="12"/>
      <c r="G150" s="26"/>
      <c r="H150" s="21">
        <f t="shared" si="19"/>
        <v>44593.166666666664</v>
      </c>
      <c r="I150" s="22">
        <f t="shared" si="13"/>
        <v>76</v>
      </c>
      <c r="J150" s="16" t="str">
        <f t="shared" si="17"/>
        <v>NOT DUE</v>
      </c>
      <c r="K150" s="30" t="s">
        <v>4199</v>
      </c>
      <c r="L150" s="19"/>
    </row>
    <row r="151" spans="1:12" ht="26.45" customHeight="1">
      <c r="A151" s="16" t="s">
        <v>757</v>
      </c>
      <c r="B151" s="30" t="s">
        <v>156</v>
      </c>
      <c r="C151" s="30" t="s">
        <v>4198</v>
      </c>
      <c r="D151" s="20">
        <v>12000</v>
      </c>
      <c r="E151" s="12">
        <v>42549</v>
      </c>
      <c r="F151" s="12">
        <v>43782</v>
      </c>
      <c r="G151" s="26">
        <v>13670</v>
      </c>
      <c r="H151" s="21">
        <f>IF(I151&lt;=12000,$F$5+(I151/24),"error")</f>
        <v>44829.416666666664</v>
      </c>
      <c r="I151" s="22">
        <f t="shared" si="13"/>
        <v>5746</v>
      </c>
      <c r="J151" s="16" t="str">
        <f t="shared" si="17"/>
        <v>NOT DUE</v>
      </c>
      <c r="K151" s="30" t="s">
        <v>4199</v>
      </c>
      <c r="L151" s="19"/>
    </row>
    <row r="152" spans="1:12" ht="26.45" customHeight="1">
      <c r="A152" s="16" t="s">
        <v>758</v>
      </c>
      <c r="B152" s="30" t="s">
        <v>156</v>
      </c>
      <c r="C152" s="30" t="s">
        <v>4200</v>
      </c>
      <c r="D152" s="20">
        <v>20000</v>
      </c>
      <c r="E152" s="12">
        <v>42549</v>
      </c>
      <c r="F152" s="12"/>
      <c r="G152" s="26"/>
      <c r="H152" s="21">
        <f>IF(I152&lt;=20000,$F$5+(I152/24),"error")</f>
        <v>44593.166666666664</v>
      </c>
      <c r="I152" s="22">
        <f t="shared" si="13"/>
        <v>76</v>
      </c>
      <c r="J152" s="16" t="str">
        <f t="shared" si="17"/>
        <v>NOT DUE</v>
      </c>
      <c r="K152" s="30" t="s">
        <v>4199</v>
      </c>
      <c r="L152" s="19"/>
    </row>
    <row r="153" spans="1:12" ht="25.5" customHeight="1">
      <c r="A153" s="16" t="s">
        <v>759</v>
      </c>
      <c r="B153" s="30" t="s">
        <v>772</v>
      </c>
      <c r="C153" s="30" t="s">
        <v>4201</v>
      </c>
      <c r="D153" s="48">
        <v>12000</v>
      </c>
      <c r="E153" s="12">
        <v>42549</v>
      </c>
      <c r="F153" s="12">
        <v>44148</v>
      </c>
      <c r="G153" s="26">
        <v>13670</v>
      </c>
      <c r="H153" s="260">
        <f>IF(I153&lt;=12000,$F$5+(I153/24),"error")</f>
        <v>44829.416666666664</v>
      </c>
      <c r="I153" s="22">
        <f t="shared" si="13"/>
        <v>5746</v>
      </c>
      <c r="J153" s="16" t="str">
        <f t="shared" si="17"/>
        <v>NOT DUE</v>
      </c>
      <c r="K153" s="30" t="s">
        <v>4202</v>
      </c>
      <c r="L153" s="19"/>
    </row>
    <row r="154" spans="1:12" ht="15" customHeight="1">
      <c r="A154" s="16" t="s">
        <v>760</v>
      </c>
      <c r="B154" s="30" t="s">
        <v>772</v>
      </c>
      <c r="C154" s="30" t="s">
        <v>4203</v>
      </c>
      <c r="D154" s="48">
        <v>2000</v>
      </c>
      <c r="E154" s="12">
        <v>42549</v>
      </c>
      <c r="F154" s="12">
        <v>44483</v>
      </c>
      <c r="G154" s="26">
        <v>18693</v>
      </c>
      <c r="H154" s="21">
        <f>IF(I154&lt;=2000,$F$5+(I154/24),"error")</f>
        <v>44622.041666666664</v>
      </c>
      <c r="I154" s="22">
        <f t="shared" si="13"/>
        <v>769</v>
      </c>
      <c r="J154" s="16" t="str">
        <f t="shared" si="17"/>
        <v>NOT DUE</v>
      </c>
      <c r="K154" s="30" t="s">
        <v>4202</v>
      </c>
      <c r="L154" s="19" t="s">
        <v>4738</v>
      </c>
    </row>
    <row r="155" spans="1:12" ht="15" customHeight="1">
      <c r="A155" s="16" t="s">
        <v>761</v>
      </c>
      <c r="B155" s="30" t="s">
        <v>270</v>
      </c>
      <c r="C155" s="30" t="s">
        <v>4204</v>
      </c>
      <c r="D155" s="20">
        <v>12000</v>
      </c>
      <c r="E155" s="12">
        <v>42549</v>
      </c>
      <c r="F155" s="12">
        <v>44147</v>
      </c>
      <c r="G155" s="26">
        <v>13670</v>
      </c>
      <c r="H155" s="21">
        <f>IF(I155&lt;=12000,$F$5+(I155/24),"error")</f>
        <v>44829.416666666664</v>
      </c>
      <c r="I155" s="22">
        <f t="shared" si="13"/>
        <v>5746</v>
      </c>
      <c r="J155" s="16" t="str">
        <f t="shared" si="17"/>
        <v>NOT DUE</v>
      </c>
      <c r="K155" s="30" t="s">
        <v>4205</v>
      </c>
      <c r="L155" s="19"/>
    </row>
    <row r="156" spans="1:12" ht="26.45" customHeight="1">
      <c r="A156" s="16" t="s">
        <v>762</v>
      </c>
      <c r="B156" s="30" t="s">
        <v>270</v>
      </c>
      <c r="C156" s="30" t="s">
        <v>4206</v>
      </c>
      <c r="D156" s="20">
        <v>12000</v>
      </c>
      <c r="E156" s="12">
        <v>42549</v>
      </c>
      <c r="F156" s="12">
        <v>44147</v>
      </c>
      <c r="G156" s="26">
        <v>13670</v>
      </c>
      <c r="H156" s="21">
        <f t="shared" ref="H156:H180" si="20">IF(I156&lt;=12000,$F$5+(I156/24),"error")</f>
        <v>44829.416666666664</v>
      </c>
      <c r="I156" s="22">
        <f t="shared" si="13"/>
        <v>5746</v>
      </c>
      <c r="J156" s="16" t="str">
        <f t="shared" si="17"/>
        <v>NOT DUE</v>
      </c>
      <c r="K156" s="30" t="s">
        <v>4205</v>
      </c>
      <c r="L156" s="19"/>
    </row>
    <row r="157" spans="1:12" ht="15" customHeight="1">
      <c r="A157" s="16" t="s">
        <v>763</v>
      </c>
      <c r="B157" s="30" t="s">
        <v>270</v>
      </c>
      <c r="C157" s="30" t="s">
        <v>4207</v>
      </c>
      <c r="D157" s="48">
        <v>12000</v>
      </c>
      <c r="E157" s="12">
        <v>42549</v>
      </c>
      <c r="F157" s="12">
        <v>44147</v>
      </c>
      <c r="G157" s="26">
        <v>13670</v>
      </c>
      <c r="H157" s="21">
        <f t="shared" si="20"/>
        <v>44829.416666666664</v>
      </c>
      <c r="I157" s="22">
        <f t="shared" si="13"/>
        <v>5746</v>
      </c>
      <c r="J157" s="16" t="str">
        <f t="shared" si="17"/>
        <v>NOT DUE</v>
      </c>
      <c r="K157" s="30" t="s">
        <v>4205</v>
      </c>
      <c r="L157" s="19"/>
    </row>
    <row r="158" spans="1:12" ht="15" customHeight="1">
      <c r="A158" s="16" t="s">
        <v>764</v>
      </c>
      <c r="B158" s="30" t="s">
        <v>271</v>
      </c>
      <c r="C158" s="30" t="s">
        <v>4204</v>
      </c>
      <c r="D158" s="20">
        <v>12000</v>
      </c>
      <c r="E158" s="12">
        <v>42549</v>
      </c>
      <c r="F158" s="12">
        <v>44147</v>
      </c>
      <c r="G158" s="26">
        <v>13670</v>
      </c>
      <c r="H158" s="21">
        <f t="shared" si="20"/>
        <v>44829.416666666664</v>
      </c>
      <c r="I158" s="22">
        <f t="shared" si="13"/>
        <v>5746</v>
      </c>
      <c r="J158" s="16" t="str">
        <f t="shared" si="17"/>
        <v>NOT DUE</v>
      </c>
      <c r="K158" s="30" t="s">
        <v>4205</v>
      </c>
      <c r="L158" s="19"/>
    </row>
    <row r="159" spans="1:12" ht="25.5" customHeight="1">
      <c r="A159" s="16" t="s">
        <v>765</v>
      </c>
      <c r="B159" s="30" t="s">
        <v>271</v>
      </c>
      <c r="C159" s="30" t="s">
        <v>4206</v>
      </c>
      <c r="D159" s="20">
        <v>12000</v>
      </c>
      <c r="E159" s="12">
        <v>42549</v>
      </c>
      <c r="F159" s="12">
        <v>44147</v>
      </c>
      <c r="G159" s="26">
        <v>13670</v>
      </c>
      <c r="H159" s="21">
        <f t="shared" si="20"/>
        <v>44829.416666666664</v>
      </c>
      <c r="I159" s="22">
        <f t="shared" si="13"/>
        <v>5746</v>
      </c>
      <c r="J159" s="16" t="str">
        <f t="shared" si="17"/>
        <v>NOT DUE</v>
      </c>
      <c r="K159" s="30" t="s">
        <v>4205</v>
      </c>
      <c r="L159" s="19"/>
    </row>
    <row r="160" spans="1:12" ht="15" customHeight="1">
      <c r="A160" s="16" t="s">
        <v>766</v>
      </c>
      <c r="B160" s="30" t="s">
        <v>271</v>
      </c>
      <c r="C160" s="30" t="s">
        <v>4207</v>
      </c>
      <c r="D160" s="48">
        <v>12000</v>
      </c>
      <c r="E160" s="12">
        <v>42549</v>
      </c>
      <c r="F160" s="12">
        <v>44147</v>
      </c>
      <c r="G160" s="26">
        <v>13670</v>
      </c>
      <c r="H160" s="21">
        <f t="shared" si="20"/>
        <v>44829.416666666664</v>
      </c>
      <c r="I160" s="22">
        <f t="shared" si="13"/>
        <v>5746</v>
      </c>
      <c r="J160" s="16" t="str">
        <f t="shared" si="17"/>
        <v>NOT DUE</v>
      </c>
      <c r="K160" s="30" t="s">
        <v>4205</v>
      </c>
      <c r="L160" s="19"/>
    </row>
    <row r="161" spans="1:12" ht="15" customHeight="1">
      <c r="A161" s="16" t="s">
        <v>767</v>
      </c>
      <c r="B161" s="30" t="s">
        <v>272</v>
      </c>
      <c r="C161" s="30" t="s">
        <v>4204</v>
      </c>
      <c r="D161" s="20">
        <v>12000</v>
      </c>
      <c r="E161" s="12">
        <v>42549</v>
      </c>
      <c r="F161" s="12">
        <v>44147</v>
      </c>
      <c r="G161" s="26">
        <v>13670</v>
      </c>
      <c r="H161" s="21">
        <f t="shared" si="20"/>
        <v>44829.416666666664</v>
      </c>
      <c r="I161" s="22">
        <f t="shared" si="13"/>
        <v>5746</v>
      </c>
      <c r="J161" s="16" t="str">
        <f t="shared" si="17"/>
        <v>NOT DUE</v>
      </c>
      <c r="K161" s="30" t="s">
        <v>4205</v>
      </c>
      <c r="L161" s="19"/>
    </row>
    <row r="162" spans="1:12" ht="25.5">
      <c r="A162" s="16" t="s">
        <v>768</v>
      </c>
      <c r="B162" s="30" t="s">
        <v>272</v>
      </c>
      <c r="C162" s="30" t="s">
        <v>4206</v>
      </c>
      <c r="D162" s="20">
        <v>12000</v>
      </c>
      <c r="E162" s="12">
        <v>42549</v>
      </c>
      <c r="F162" s="12">
        <v>44147</v>
      </c>
      <c r="G162" s="26">
        <v>13670</v>
      </c>
      <c r="H162" s="21">
        <f t="shared" si="20"/>
        <v>44829.416666666664</v>
      </c>
      <c r="I162" s="22">
        <f t="shared" si="13"/>
        <v>5746</v>
      </c>
      <c r="J162" s="16" t="str">
        <f t="shared" si="17"/>
        <v>NOT DUE</v>
      </c>
      <c r="K162" s="30" t="s">
        <v>4205</v>
      </c>
      <c r="L162" s="19"/>
    </row>
    <row r="163" spans="1:12" ht="15" customHeight="1">
      <c r="A163" s="16" t="s">
        <v>769</v>
      </c>
      <c r="B163" s="30" t="s">
        <v>272</v>
      </c>
      <c r="C163" s="30" t="s">
        <v>4207</v>
      </c>
      <c r="D163" s="48">
        <v>12000</v>
      </c>
      <c r="E163" s="12">
        <v>42549</v>
      </c>
      <c r="F163" s="12">
        <v>44147</v>
      </c>
      <c r="G163" s="26">
        <v>13670</v>
      </c>
      <c r="H163" s="21">
        <f t="shared" si="20"/>
        <v>44829.416666666664</v>
      </c>
      <c r="I163" s="22">
        <f t="shared" si="13"/>
        <v>5746</v>
      </c>
      <c r="J163" s="16" t="str">
        <f t="shared" si="17"/>
        <v>NOT DUE</v>
      </c>
      <c r="K163" s="30" t="s">
        <v>4205</v>
      </c>
      <c r="L163" s="19"/>
    </row>
    <row r="164" spans="1:12" ht="15" customHeight="1">
      <c r="A164" s="16" t="s">
        <v>770</v>
      </c>
      <c r="B164" s="30" t="s">
        <v>273</v>
      </c>
      <c r="C164" s="30" t="s">
        <v>4204</v>
      </c>
      <c r="D164" s="20">
        <v>12000</v>
      </c>
      <c r="E164" s="12">
        <v>42549</v>
      </c>
      <c r="F164" s="12">
        <v>44147</v>
      </c>
      <c r="G164" s="26">
        <v>13670</v>
      </c>
      <c r="H164" s="21">
        <f t="shared" si="20"/>
        <v>44829.416666666664</v>
      </c>
      <c r="I164" s="22">
        <f t="shared" si="13"/>
        <v>5746</v>
      </c>
      <c r="J164" s="16" t="str">
        <f t="shared" si="17"/>
        <v>NOT DUE</v>
      </c>
      <c r="K164" s="30" t="s">
        <v>4205</v>
      </c>
      <c r="L164" s="19"/>
    </row>
    <row r="165" spans="1:12" ht="25.5" customHeight="1">
      <c r="A165" s="16" t="s">
        <v>771</v>
      </c>
      <c r="B165" s="30" t="s">
        <v>273</v>
      </c>
      <c r="C165" s="30" t="s">
        <v>4206</v>
      </c>
      <c r="D165" s="20">
        <v>12000</v>
      </c>
      <c r="E165" s="12">
        <v>42549</v>
      </c>
      <c r="F165" s="12">
        <v>44147</v>
      </c>
      <c r="G165" s="26">
        <v>13670</v>
      </c>
      <c r="H165" s="21">
        <f t="shared" si="20"/>
        <v>44829.416666666664</v>
      </c>
      <c r="I165" s="22">
        <f t="shared" si="13"/>
        <v>5746</v>
      </c>
      <c r="J165" s="16" t="str">
        <f t="shared" si="17"/>
        <v>NOT DUE</v>
      </c>
      <c r="K165" s="30" t="s">
        <v>4205</v>
      </c>
      <c r="L165" s="19"/>
    </row>
    <row r="166" spans="1:12" ht="15" customHeight="1">
      <c r="A166" s="16" t="s">
        <v>773</v>
      </c>
      <c r="B166" s="30" t="s">
        <v>273</v>
      </c>
      <c r="C166" s="30" t="s">
        <v>4207</v>
      </c>
      <c r="D166" s="48">
        <v>12000</v>
      </c>
      <c r="E166" s="12">
        <v>42549</v>
      </c>
      <c r="F166" s="12">
        <v>44147</v>
      </c>
      <c r="G166" s="26">
        <v>13670</v>
      </c>
      <c r="H166" s="21">
        <f t="shared" si="20"/>
        <v>44829.416666666664</v>
      </c>
      <c r="I166" s="22">
        <f t="shared" si="13"/>
        <v>5746</v>
      </c>
      <c r="J166" s="16" t="str">
        <f t="shared" si="17"/>
        <v>NOT DUE</v>
      </c>
      <c r="K166" s="30" t="s">
        <v>4205</v>
      </c>
      <c r="L166" s="19"/>
    </row>
    <row r="167" spans="1:12" ht="15" customHeight="1">
      <c r="A167" s="16" t="s">
        <v>774</v>
      </c>
      <c r="B167" s="30" t="s">
        <v>274</v>
      </c>
      <c r="C167" s="30" t="s">
        <v>4204</v>
      </c>
      <c r="D167" s="20">
        <v>12000</v>
      </c>
      <c r="E167" s="12">
        <v>42549</v>
      </c>
      <c r="F167" s="12">
        <v>44147</v>
      </c>
      <c r="G167" s="26">
        <v>13670</v>
      </c>
      <c r="H167" s="21">
        <f t="shared" si="20"/>
        <v>44829.416666666664</v>
      </c>
      <c r="I167" s="22">
        <f t="shared" si="13"/>
        <v>5746</v>
      </c>
      <c r="J167" s="16" t="str">
        <f t="shared" si="17"/>
        <v>NOT DUE</v>
      </c>
      <c r="K167" s="30" t="s">
        <v>4205</v>
      </c>
      <c r="L167" s="19"/>
    </row>
    <row r="168" spans="1:12" ht="25.5" customHeight="1">
      <c r="A168" s="16" t="s">
        <v>775</v>
      </c>
      <c r="B168" s="30" t="s">
        <v>274</v>
      </c>
      <c r="C168" s="30" t="s">
        <v>4206</v>
      </c>
      <c r="D168" s="20">
        <v>12000</v>
      </c>
      <c r="E168" s="12">
        <v>42549</v>
      </c>
      <c r="F168" s="12">
        <v>44147</v>
      </c>
      <c r="G168" s="26">
        <v>13670</v>
      </c>
      <c r="H168" s="21">
        <f t="shared" si="20"/>
        <v>44829.416666666664</v>
      </c>
      <c r="I168" s="22">
        <f t="shared" ref="I168:I233" si="21">D168-($F$4-G168)</f>
        <v>5746</v>
      </c>
      <c r="J168" s="16" t="str">
        <f t="shared" si="17"/>
        <v>NOT DUE</v>
      </c>
      <c r="K168" s="30" t="s">
        <v>4205</v>
      </c>
      <c r="L168" s="19"/>
    </row>
    <row r="169" spans="1:12" ht="15" customHeight="1">
      <c r="A169" s="16" t="s">
        <v>776</v>
      </c>
      <c r="B169" s="30" t="s">
        <v>274</v>
      </c>
      <c r="C169" s="30" t="s">
        <v>4207</v>
      </c>
      <c r="D169" s="48">
        <v>12000</v>
      </c>
      <c r="E169" s="12">
        <v>42549</v>
      </c>
      <c r="F169" s="12">
        <v>44147</v>
      </c>
      <c r="G169" s="26">
        <v>13670</v>
      </c>
      <c r="H169" s="21">
        <f t="shared" si="20"/>
        <v>44829.416666666664</v>
      </c>
      <c r="I169" s="22">
        <f t="shared" si="21"/>
        <v>5746</v>
      </c>
      <c r="J169" s="16" t="str">
        <f t="shared" si="17"/>
        <v>NOT DUE</v>
      </c>
      <c r="K169" s="30" t="s">
        <v>4205</v>
      </c>
      <c r="L169" s="19"/>
    </row>
    <row r="170" spans="1:12" ht="15" customHeight="1">
      <c r="A170" s="16" t="s">
        <v>777</v>
      </c>
      <c r="B170" s="30" t="s">
        <v>275</v>
      </c>
      <c r="C170" s="30" t="s">
        <v>4204</v>
      </c>
      <c r="D170" s="20">
        <v>12000</v>
      </c>
      <c r="E170" s="12">
        <v>42549</v>
      </c>
      <c r="F170" s="12">
        <v>44147</v>
      </c>
      <c r="G170" s="26">
        <v>13670</v>
      </c>
      <c r="H170" s="21">
        <f t="shared" si="20"/>
        <v>44829.416666666664</v>
      </c>
      <c r="I170" s="22">
        <f t="shared" si="21"/>
        <v>5746</v>
      </c>
      <c r="J170" s="16" t="str">
        <f t="shared" si="17"/>
        <v>NOT DUE</v>
      </c>
      <c r="K170" s="30" t="s">
        <v>4205</v>
      </c>
      <c r="L170" s="19"/>
    </row>
    <row r="171" spans="1:12" ht="25.5" customHeight="1">
      <c r="A171" s="16" t="s">
        <v>778</v>
      </c>
      <c r="B171" s="30" t="s">
        <v>275</v>
      </c>
      <c r="C171" s="30" t="s">
        <v>4206</v>
      </c>
      <c r="D171" s="20">
        <v>12000</v>
      </c>
      <c r="E171" s="12">
        <v>42549</v>
      </c>
      <c r="F171" s="12">
        <v>44147</v>
      </c>
      <c r="G171" s="26">
        <v>13670</v>
      </c>
      <c r="H171" s="21">
        <f t="shared" si="20"/>
        <v>44829.416666666664</v>
      </c>
      <c r="I171" s="22">
        <f t="shared" si="21"/>
        <v>5746</v>
      </c>
      <c r="J171" s="16" t="str">
        <f t="shared" si="17"/>
        <v>NOT DUE</v>
      </c>
      <c r="K171" s="30" t="s">
        <v>4205</v>
      </c>
      <c r="L171" s="19"/>
    </row>
    <row r="172" spans="1:12" ht="15" customHeight="1">
      <c r="A172" s="16" t="s">
        <v>779</v>
      </c>
      <c r="B172" s="30" t="s">
        <v>275</v>
      </c>
      <c r="C172" s="30" t="s">
        <v>4207</v>
      </c>
      <c r="D172" s="48">
        <v>12000</v>
      </c>
      <c r="E172" s="12">
        <v>42549</v>
      </c>
      <c r="F172" s="12">
        <v>44147</v>
      </c>
      <c r="G172" s="26">
        <v>13670</v>
      </c>
      <c r="H172" s="21">
        <f t="shared" si="20"/>
        <v>44829.416666666664</v>
      </c>
      <c r="I172" s="22">
        <f t="shared" si="21"/>
        <v>5746</v>
      </c>
      <c r="J172" s="16" t="str">
        <f t="shared" si="17"/>
        <v>NOT DUE</v>
      </c>
      <c r="K172" s="30" t="s">
        <v>4205</v>
      </c>
      <c r="L172" s="19"/>
    </row>
    <row r="173" spans="1:12" ht="15" customHeight="1">
      <c r="A173" s="16" t="s">
        <v>780</v>
      </c>
      <c r="B173" s="30" t="s">
        <v>4208</v>
      </c>
      <c r="C173" s="30" t="s">
        <v>4204</v>
      </c>
      <c r="D173" s="20">
        <v>12000</v>
      </c>
      <c r="E173" s="12">
        <v>42549</v>
      </c>
      <c r="F173" s="12">
        <v>44147</v>
      </c>
      <c r="G173" s="26">
        <v>13670</v>
      </c>
      <c r="H173" s="21">
        <f t="shared" si="20"/>
        <v>44829.416666666664</v>
      </c>
      <c r="I173" s="22">
        <f t="shared" si="21"/>
        <v>5746</v>
      </c>
      <c r="J173" s="16" t="str">
        <f t="shared" si="17"/>
        <v>NOT DUE</v>
      </c>
      <c r="K173" s="30" t="s">
        <v>4205</v>
      </c>
      <c r="L173" s="19"/>
    </row>
    <row r="174" spans="1:12" ht="25.5" customHeight="1">
      <c r="A174" s="16" t="s">
        <v>781</v>
      </c>
      <c r="B174" s="30" t="s">
        <v>4208</v>
      </c>
      <c r="C174" s="30" t="s">
        <v>4206</v>
      </c>
      <c r="D174" s="20">
        <v>12000</v>
      </c>
      <c r="E174" s="12">
        <v>42549</v>
      </c>
      <c r="F174" s="12">
        <v>44147</v>
      </c>
      <c r="G174" s="26">
        <v>13670</v>
      </c>
      <c r="H174" s="21">
        <f t="shared" si="20"/>
        <v>44829.416666666664</v>
      </c>
      <c r="I174" s="22">
        <f t="shared" si="21"/>
        <v>5746</v>
      </c>
      <c r="J174" s="16" t="str">
        <f t="shared" si="17"/>
        <v>NOT DUE</v>
      </c>
      <c r="K174" s="30" t="s">
        <v>4205</v>
      </c>
      <c r="L174" s="19"/>
    </row>
    <row r="175" spans="1:12" ht="15" customHeight="1">
      <c r="A175" s="16" t="s">
        <v>782</v>
      </c>
      <c r="B175" s="30" t="s">
        <v>4208</v>
      </c>
      <c r="C175" s="30" t="s">
        <v>4207</v>
      </c>
      <c r="D175" s="48">
        <v>12000</v>
      </c>
      <c r="E175" s="12">
        <v>42549</v>
      </c>
      <c r="F175" s="12">
        <v>44147</v>
      </c>
      <c r="G175" s="26">
        <v>13670</v>
      </c>
      <c r="H175" s="21">
        <f t="shared" si="20"/>
        <v>44829.416666666664</v>
      </c>
      <c r="I175" s="22">
        <f t="shared" si="21"/>
        <v>5746</v>
      </c>
      <c r="J175" s="16" t="str">
        <f t="shared" si="17"/>
        <v>NOT DUE</v>
      </c>
      <c r="K175" s="30" t="s">
        <v>4205</v>
      </c>
      <c r="L175" s="19"/>
    </row>
    <row r="176" spans="1:12">
      <c r="A176" s="16" t="s">
        <v>783</v>
      </c>
      <c r="B176" s="30" t="s">
        <v>784</v>
      </c>
      <c r="C176" s="30" t="s">
        <v>4209</v>
      </c>
      <c r="D176" s="20">
        <v>4000</v>
      </c>
      <c r="E176" s="12">
        <v>42549</v>
      </c>
      <c r="F176" s="12">
        <v>44218</v>
      </c>
      <c r="G176" s="26">
        <v>15886</v>
      </c>
      <c r="H176" s="14">
        <f>IF(I176&lt;=4000,$F$5+(I176/24),"error")</f>
        <v>44588.416666666664</v>
      </c>
      <c r="I176" s="22">
        <f t="shared" si="21"/>
        <v>-38</v>
      </c>
      <c r="J176" s="16" t="str">
        <f t="shared" si="17"/>
        <v>OVERDUE</v>
      </c>
      <c r="K176" s="30" t="s">
        <v>4210</v>
      </c>
      <c r="L176" s="19"/>
    </row>
    <row r="177" spans="1:12">
      <c r="A177" s="16" t="s">
        <v>785</v>
      </c>
      <c r="B177" s="30" t="s">
        <v>784</v>
      </c>
      <c r="C177" s="30" t="s">
        <v>4211</v>
      </c>
      <c r="D177" s="20">
        <v>12000</v>
      </c>
      <c r="E177" s="12">
        <v>42549</v>
      </c>
      <c r="F177" s="12">
        <v>44172</v>
      </c>
      <c r="G177" s="26">
        <v>15536</v>
      </c>
      <c r="H177" s="21">
        <f t="shared" si="20"/>
        <v>44907.166666666664</v>
      </c>
      <c r="I177" s="22">
        <f t="shared" si="21"/>
        <v>7612</v>
      </c>
      <c r="J177" s="16" t="str">
        <f t="shared" si="17"/>
        <v>NOT DUE</v>
      </c>
      <c r="K177" s="30" t="s">
        <v>4210</v>
      </c>
      <c r="L177" s="19"/>
    </row>
    <row r="178" spans="1:12" ht="25.5" customHeight="1">
      <c r="A178" s="16" t="s">
        <v>786</v>
      </c>
      <c r="B178" s="30" t="s">
        <v>784</v>
      </c>
      <c r="C178" s="30" t="s">
        <v>4212</v>
      </c>
      <c r="D178" s="20">
        <v>12000</v>
      </c>
      <c r="E178" s="12">
        <v>42549</v>
      </c>
      <c r="F178" s="12">
        <v>44147</v>
      </c>
      <c r="G178" s="26">
        <v>13670</v>
      </c>
      <c r="H178" s="21">
        <f t="shared" si="20"/>
        <v>44829.416666666664</v>
      </c>
      <c r="I178" s="22">
        <f t="shared" si="21"/>
        <v>5746</v>
      </c>
      <c r="J178" s="16" t="str">
        <f t="shared" si="17"/>
        <v>NOT DUE</v>
      </c>
      <c r="K178" s="30" t="s">
        <v>4210</v>
      </c>
      <c r="L178" s="19"/>
    </row>
    <row r="179" spans="1:12" ht="25.5" customHeight="1">
      <c r="A179" s="16" t="s">
        <v>787</v>
      </c>
      <c r="B179" s="30" t="s">
        <v>784</v>
      </c>
      <c r="C179" s="30" t="s">
        <v>4213</v>
      </c>
      <c r="D179" s="20">
        <v>20000</v>
      </c>
      <c r="E179" s="12">
        <v>42549</v>
      </c>
      <c r="F179" s="12"/>
      <c r="G179" s="26"/>
      <c r="H179" s="14">
        <f>IF(I179&lt;=20000,$F$5+(I179/24),"error")</f>
        <v>44593.166666666664</v>
      </c>
      <c r="I179" s="22">
        <f t="shared" si="21"/>
        <v>76</v>
      </c>
      <c r="J179" s="16" t="str">
        <f t="shared" si="17"/>
        <v>NOT DUE</v>
      </c>
      <c r="K179" s="30" t="s">
        <v>4210</v>
      </c>
      <c r="L179" s="19"/>
    </row>
    <row r="180" spans="1:12">
      <c r="A180" s="16" t="s">
        <v>788</v>
      </c>
      <c r="B180" s="30" t="s">
        <v>4214</v>
      </c>
      <c r="C180" s="30" t="s">
        <v>4215</v>
      </c>
      <c r="D180" s="20">
        <v>12000</v>
      </c>
      <c r="E180" s="12">
        <v>42549</v>
      </c>
      <c r="F180" s="12">
        <v>44147</v>
      </c>
      <c r="G180" s="26">
        <v>13670</v>
      </c>
      <c r="H180" s="21">
        <f t="shared" si="20"/>
        <v>44829.416666666664</v>
      </c>
      <c r="I180" s="22">
        <f t="shared" si="21"/>
        <v>5746</v>
      </c>
      <c r="J180" s="16" t="str">
        <f t="shared" si="17"/>
        <v>NOT DUE</v>
      </c>
      <c r="K180" s="30" t="s">
        <v>4216</v>
      </c>
      <c r="L180" s="19"/>
    </row>
    <row r="181" spans="1:12" ht="25.5" customHeight="1">
      <c r="A181" s="16" t="s">
        <v>790</v>
      </c>
      <c r="B181" s="30" t="s">
        <v>4214</v>
      </c>
      <c r="C181" s="30" t="s">
        <v>4217</v>
      </c>
      <c r="D181" s="20">
        <v>20000</v>
      </c>
      <c r="E181" s="12">
        <v>42549</v>
      </c>
      <c r="F181" s="12"/>
      <c r="G181" s="26"/>
      <c r="H181" s="14">
        <f>IF(I181&lt;=20000,$F$5+(I181/24),"error")</f>
        <v>44593.166666666664</v>
      </c>
      <c r="I181" s="22">
        <f t="shared" si="21"/>
        <v>76</v>
      </c>
      <c r="J181" s="16" t="str">
        <f t="shared" si="17"/>
        <v>NOT DUE</v>
      </c>
      <c r="K181" s="30" t="s">
        <v>4216</v>
      </c>
      <c r="L181" s="19"/>
    </row>
    <row r="182" spans="1:12" ht="25.5" customHeight="1">
      <c r="A182" s="16" t="s">
        <v>791</v>
      </c>
      <c r="B182" s="30" t="s">
        <v>4214</v>
      </c>
      <c r="C182" s="30" t="s">
        <v>4218</v>
      </c>
      <c r="D182" s="20">
        <v>20000</v>
      </c>
      <c r="E182" s="12">
        <v>42549</v>
      </c>
      <c r="F182" s="12"/>
      <c r="G182" s="26"/>
      <c r="H182" s="14">
        <f>IF(I182&lt;=20000,$F$5+(I182/24),"error")</f>
        <v>44593.166666666664</v>
      </c>
      <c r="I182" s="22">
        <f t="shared" si="21"/>
        <v>76</v>
      </c>
      <c r="J182" s="16" t="str">
        <f t="shared" si="17"/>
        <v>NOT DUE</v>
      </c>
      <c r="K182" s="30" t="s">
        <v>4216</v>
      </c>
      <c r="L182" s="19"/>
    </row>
    <row r="183" spans="1:12">
      <c r="A183" s="16" t="s">
        <v>792</v>
      </c>
      <c r="B183" s="30" t="s">
        <v>4140</v>
      </c>
      <c r="C183" s="30" t="s">
        <v>4219</v>
      </c>
      <c r="D183" s="20">
        <v>12000</v>
      </c>
      <c r="E183" s="12">
        <v>42549</v>
      </c>
      <c r="F183" s="12">
        <v>43753</v>
      </c>
      <c r="G183" s="26">
        <v>13330</v>
      </c>
      <c r="H183" s="21">
        <f t="shared" ref="H183:H196" si="22">IF(I183&lt;=12000,$F$5+(I183/24),"error")</f>
        <v>44815.25</v>
      </c>
      <c r="I183" s="22">
        <f t="shared" si="21"/>
        <v>5406</v>
      </c>
      <c r="J183" s="16" t="str">
        <f t="shared" si="17"/>
        <v>NOT DUE</v>
      </c>
      <c r="K183" s="30" t="s">
        <v>4220</v>
      </c>
      <c r="L183" s="19"/>
    </row>
    <row r="184" spans="1:12" ht="25.5" customHeight="1">
      <c r="A184" s="16" t="s">
        <v>794</v>
      </c>
      <c r="B184" s="30" t="s">
        <v>4140</v>
      </c>
      <c r="C184" s="30" t="s">
        <v>4221</v>
      </c>
      <c r="D184" s="20">
        <v>12000</v>
      </c>
      <c r="E184" s="12">
        <v>42549</v>
      </c>
      <c r="F184" s="12">
        <v>43753</v>
      </c>
      <c r="G184" s="26">
        <v>13330</v>
      </c>
      <c r="H184" s="21">
        <f t="shared" si="22"/>
        <v>44815.25</v>
      </c>
      <c r="I184" s="22">
        <f t="shared" si="21"/>
        <v>5406</v>
      </c>
      <c r="J184" s="16" t="str">
        <f t="shared" si="17"/>
        <v>NOT DUE</v>
      </c>
      <c r="K184" s="30" t="s">
        <v>4220</v>
      </c>
      <c r="L184" s="19"/>
    </row>
    <row r="185" spans="1:12" ht="25.5" customHeight="1">
      <c r="A185" s="16" t="s">
        <v>795</v>
      </c>
      <c r="B185" s="30" t="s">
        <v>4140</v>
      </c>
      <c r="C185" s="30" t="s">
        <v>4222</v>
      </c>
      <c r="D185" s="20">
        <v>12000</v>
      </c>
      <c r="E185" s="12">
        <v>42549</v>
      </c>
      <c r="F185" s="12">
        <v>43753</v>
      </c>
      <c r="G185" s="26">
        <v>13330</v>
      </c>
      <c r="H185" s="21">
        <f t="shared" si="22"/>
        <v>44815.25</v>
      </c>
      <c r="I185" s="22">
        <f t="shared" si="21"/>
        <v>5406</v>
      </c>
      <c r="J185" s="16" t="str">
        <f t="shared" si="17"/>
        <v>NOT DUE</v>
      </c>
      <c r="K185" s="30" t="s">
        <v>4220</v>
      </c>
      <c r="L185" s="19"/>
    </row>
    <row r="186" spans="1:12" ht="15" customHeight="1">
      <c r="A186" s="16" t="s">
        <v>796</v>
      </c>
      <c r="B186" s="30" t="s">
        <v>4223</v>
      </c>
      <c r="C186" s="30" t="s">
        <v>4219</v>
      </c>
      <c r="D186" s="20">
        <v>12000</v>
      </c>
      <c r="E186" s="12">
        <v>42549</v>
      </c>
      <c r="F186" s="12">
        <v>43753</v>
      </c>
      <c r="G186" s="26">
        <v>13330</v>
      </c>
      <c r="H186" s="21">
        <f t="shared" si="22"/>
        <v>44815.25</v>
      </c>
      <c r="I186" s="22">
        <f t="shared" si="21"/>
        <v>5406</v>
      </c>
      <c r="J186" s="16" t="str">
        <f t="shared" si="17"/>
        <v>NOT DUE</v>
      </c>
      <c r="K186" s="30" t="s">
        <v>4224</v>
      </c>
      <c r="L186" s="19"/>
    </row>
    <row r="187" spans="1:12" ht="25.5" customHeight="1">
      <c r="A187" s="16" t="s">
        <v>797</v>
      </c>
      <c r="B187" s="30" t="s">
        <v>4223</v>
      </c>
      <c r="C187" s="30" t="s">
        <v>4221</v>
      </c>
      <c r="D187" s="20">
        <v>12000</v>
      </c>
      <c r="E187" s="12">
        <v>42549</v>
      </c>
      <c r="F187" s="12">
        <v>43753</v>
      </c>
      <c r="G187" s="26">
        <v>13330</v>
      </c>
      <c r="H187" s="21">
        <f t="shared" si="22"/>
        <v>44815.25</v>
      </c>
      <c r="I187" s="22">
        <f t="shared" si="21"/>
        <v>5406</v>
      </c>
      <c r="J187" s="16" t="str">
        <f t="shared" si="17"/>
        <v>NOT DUE</v>
      </c>
      <c r="K187" s="30" t="s">
        <v>4224</v>
      </c>
      <c r="L187" s="19"/>
    </row>
    <row r="188" spans="1:12" ht="25.5">
      <c r="A188" s="16" t="s">
        <v>798</v>
      </c>
      <c r="B188" s="30" t="s">
        <v>4223</v>
      </c>
      <c r="C188" s="30" t="s">
        <v>4222</v>
      </c>
      <c r="D188" s="20">
        <v>12000</v>
      </c>
      <c r="E188" s="12">
        <v>42549</v>
      </c>
      <c r="F188" s="12">
        <v>43753</v>
      </c>
      <c r="G188" s="26">
        <v>13330</v>
      </c>
      <c r="H188" s="21">
        <f t="shared" si="22"/>
        <v>44815.25</v>
      </c>
      <c r="I188" s="22">
        <f t="shared" si="21"/>
        <v>5406</v>
      </c>
      <c r="J188" s="16" t="str">
        <f t="shared" si="17"/>
        <v>NOT DUE</v>
      </c>
      <c r="K188" s="30" t="s">
        <v>4224</v>
      </c>
      <c r="L188" s="19"/>
    </row>
    <row r="189" spans="1:12" ht="25.5" customHeight="1">
      <c r="A189" s="16" t="s">
        <v>799</v>
      </c>
      <c r="B189" s="30" t="s">
        <v>4225</v>
      </c>
      <c r="C189" s="30" t="s">
        <v>4219</v>
      </c>
      <c r="D189" s="20">
        <v>12000</v>
      </c>
      <c r="E189" s="12">
        <v>42549</v>
      </c>
      <c r="F189" s="12">
        <v>44504</v>
      </c>
      <c r="G189" s="26">
        <v>18851</v>
      </c>
      <c r="H189" s="21">
        <f t="shared" si="22"/>
        <v>45045.291666666664</v>
      </c>
      <c r="I189" s="22">
        <f t="shared" si="21"/>
        <v>10927</v>
      </c>
      <c r="J189" s="16" t="str">
        <f t="shared" si="17"/>
        <v>NOT DUE</v>
      </c>
      <c r="K189" s="30" t="s">
        <v>4226</v>
      </c>
      <c r="L189" s="19"/>
    </row>
    <row r="190" spans="1:12" ht="25.5" customHeight="1">
      <c r="A190" s="16" t="s">
        <v>800</v>
      </c>
      <c r="B190" s="30" t="s">
        <v>4225</v>
      </c>
      <c r="C190" s="30" t="s">
        <v>4221</v>
      </c>
      <c r="D190" s="20">
        <v>12000</v>
      </c>
      <c r="E190" s="12">
        <v>42549</v>
      </c>
      <c r="F190" s="12">
        <v>44504</v>
      </c>
      <c r="G190" s="26">
        <v>18851</v>
      </c>
      <c r="H190" s="21">
        <f t="shared" si="22"/>
        <v>45045.291666666664</v>
      </c>
      <c r="I190" s="22">
        <f t="shared" si="21"/>
        <v>10927</v>
      </c>
      <c r="J190" s="16" t="str">
        <f t="shared" si="17"/>
        <v>NOT DUE</v>
      </c>
      <c r="K190" s="30" t="s">
        <v>4226</v>
      </c>
      <c r="L190" s="19" t="s">
        <v>5387</v>
      </c>
    </row>
    <row r="191" spans="1:12" ht="25.5" customHeight="1">
      <c r="A191" s="16" t="s">
        <v>801</v>
      </c>
      <c r="B191" s="30" t="s">
        <v>4225</v>
      </c>
      <c r="C191" s="30" t="s">
        <v>4222</v>
      </c>
      <c r="D191" s="20">
        <v>12000</v>
      </c>
      <c r="E191" s="12">
        <v>42549</v>
      </c>
      <c r="F191" s="12">
        <v>44504</v>
      </c>
      <c r="G191" s="26">
        <v>18851</v>
      </c>
      <c r="H191" s="21">
        <f t="shared" si="22"/>
        <v>45045.291666666664</v>
      </c>
      <c r="I191" s="22">
        <f t="shared" si="21"/>
        <v>10927</v>
      </c>
      <c r="J191" s="16" t="str">
        <f t="shared" si="17"/>
        <v>NOT DUE</v>
      </c>
      <c r="K191" s="30" t="s">
        <v>4226</v>
      </c>
      <c r="L191" s="19"/>
    </row>
    <row r="192" spans="1:12" ht="25.5" customHeight="1">
      <c r="A192" s="16" t="s">
        <v>802</v>
      </c>
      <c r="B192" s="30" t="s">
        <v>4227</v>
      </c>
      <c r="C192" s="30" t="s">
        <v>4219</v>
      </c>
      <c r="D192" s="20">
        <v>12000</v>
      </c>
      <c r="E192" s="12">
        <v>42549</v>
      </c>
      <c r="F192" s="12">
        <v>43753</v>
      </c>
      <c r="G192" s="26">
        <v>13330</v>
      </c>
      <c r="H192" s="21">
        <f t="shared" si="22"/>
        <v>44815.25</v>
      </c>
      <c r="I192" s="22">
        <f t="shared" si="21"/>
        <v>5406</v>
      </c>
      <c r="J192" s="16" t="str">
        <f t="shared" si="17"/>
        <v>NOT DUE</v>
      </c>
      <c r="K192" s="30" t="s">
        <v>4226</v>
      </c>
      <c r="L192" s="19"/>
    </row>
    <row r="193" spans="1:12" ht="25.5" customHeight="1">
      <c r="A193" s="16" t="s">
        <v>803</v>
      </c>
      <c r="B193" s="30" t="s">
        <v>4227</v>
      </c>
      <c r="C193" s="30" t="s">
        <v>4221</v>
      </c>
      <c r="D193" s="20">
        <v>12000</v>
      </c>
      <c r="E193" s="12">
        <v>42549</v>
      </c>
      <c r="F193" s="12">
        <v>43753</v>
      </c>
      <c r="G193" s="26">
        <v>13330</v>
      </c>
      <c r="H193" s="21">
        <f t="shared" si="22"/>
        <v>44815.25</v>
      </c>
      <c r="I193" s="22">
        <f t="shared" si="21"/>
        <v>5406</v>
      </c>
      <c r="J193" s="16" t="str">
        <f t="shared" si="17"/>
        <v>NOT DUE</v>
      </c>
      <c r="K193" s="30" t="s">
        <v>4226</v>
      </c>
      <c r="L193" s="19"/>
    </row>
    <row r="194" spans="1:12" ht="25.5" customHeight="1">
      <c r="A194" s="16" t="s">
        <v>804</v>
      </c>
      <c r="B194" s="30" t="s">
        <v>4227</v>
      </c>
      <c r="C194" s="30" t="s">
        <v>4222</v>
      </c>
      <c r="D194" s="20">
        <v>12000</v>
      </c>
      <c r="E194" s="12">
        <v>42549</v>
      </c>
      <c r="F194" s="12">
        <v>43753</v>
      </c>
      <c r="G194" s="26">
        <v>13330</v>
      </c>
      <c r="H194" s="21">
        <f t="shared" si="22"/>
        <v>44815.25</v>
      </c>
      <c r="I194" s="22">
        <f t="shared" si="21"/>
        <v>5406</v>
      </c>
      <c r="J194" s="16" t="str">
        <f t="shared" si="17"/>
        <v>NOT DUE</v>
      </c>
      <c r="K194" s="30" t="s">
        <v>4226</v>
      </c>
      <c r="L194" s="19"/>
    </row>
    <row r="195" spans="1:12" ht="15" customHeight="1">
      <c r="A195" s="16" t="s">
        <v>805</v>
      </c>
      <c r="B195" s="30" t="s">
        <v>789</v>
      </c>
      <c r="C195" s="30" t="s">
        <v>4228</v>
      </c>
      <c r="D195" s="20">
        <v>2000</v>
      </c>
      <c r="E195" s="12">
        <v>42549</v>
      </c>
      <c r="F195" s="12">
        <v>44589</v>
      </c>
      <c r="G195" s="26">
        <v>19924</v>
      </c>
      <c r="H195" s="14">
        <f>IF(I195&lt;=2000,F195+(D195/24),"error")</f>
        <v>44672.333333333336</v>
      </c>
      <c r="I195" s="22">
        <f t="shared" si="21"/>
        <v>2000</v>
      </c>
      <c r="J195" s="16" t="str">
        <f t="shared" si="17"/>
        <v>NOT DUE</v>
      </c>
      <c r="K195" s="30" t="s">
        <v>4229</v>
      </c>
      <c r="L195" s="19"/>
    </row>
    <row r="196" spans="1:12" ht="15" customHeight="1">
      <c r="A196" s="16" t="s">
        <v>806</v>
      </c>
      <c r="B196" s="30" t="s">
        <v>789</v>
      </c>
      <c r="C196" s="30" t="s">
        <v>842</v>
      </c>
      <c r="D196" s="20">
        <v>12000</v>
      </c>
      <c r="E196" s="12">
        <v>42549</v>
      </c>
      <c r="F196" s="12">
        <v>44410</v>
      </c>
      <c r="G196" s="26">
        <v>17930</v>
      </c>
      <c r="H196" s="21">
        <f t="shared" si="22"/>
        <v>45006.916666666664</v>
      </c>
      <c r="I196" s="22">
        <f t="shared" si="21"/>
        <v>10006</v>
      </c>
      <c r="J196" s="16" t="str">
        <f t="shared" si="17"/>
        <v>NOT DUE</v>
      </c>
      <c r="K196" s="30" t="s">
        <v>4230</v>
      </c>
      <c r="L196" s="19"/>
    </row>
    <row r="197" spans="1:12" ht="25.5" customHeight="1">
      <c r="A197" s="16" t="s">
        <v>807</v>
      </c>
      <c r="B197" s="30" t="s">
        <v>4231</v>
      </c>
      <c r="C197" s="30" t="s">
        <v>4232</v>
      </c>
      <c r="D197" s="20">
        <v>12000</v>
      </c>
      <c r="E197" s="12">
        <v>42549</v>
      </c>
      <c r="F197" s="12">
        <v>44410</v>
      </c>
      <c r="G197" s="26">
        <v>17930</v>
      </c>
      <c r="H197" s="21">
        <f>IF(I197&lt;=12000,$F$5+(I197/24),"error")</f>
        <v>45006.916666666664</v>
      </c>
      <c r="I197" s="22">
        <f t="shared" si="21"/>
        <v>10006</v>
      </c>
      <c r="J197" s="16" t="str">
        <f t="shared" si="17"/>
        <v>NOT DUE</v>
      </c>
      <c r="K197" s="30" t="s">
        <v>4230</v>
      </c>
      <c r="L197" s="19"/>
    </row>
    <row r="198" spans="1:12" ht="15" customHeight="1">
      <c r="A198" s="16" t="s">
        <v>808</v>
      </c>
      <c r="B198" s="30" t="s">
        <v>4154</v>
      </c>
      <c r="C198" s="30" t="s">
        <v>4233</v>
      </c>
      <c r="D198" s="20">
        <v>2500</v>
      </c>
      <c r="E198" s="12">
        <v>42549</v>
      </c>
      <c r="F198" s="12">
        <v>44529</v>
      </c>
      <c r="G198" s="26">
        <v>19193</v>
      </c>
      <c r="H198" s="14">
        <f>IF(I198&lt;=2500,$F$5+(I198/24),"error")</f>
        <v>44663.708333333336</v>
      </c>
      <c r="I198" s="22">
        <f t="shared" si="21"/>
        <v>1769</v>
      </c>
      <c r="J198" s="16" t="str">
        <f t="shared" si="17"/>
        <v>NOT DUE</v>
      </c>
      <c r="K198" s="30" t="s">
        <v>4153</v>
      </c>
      <c r="L198" s="19"/>
    </row>
    <row r="199" spans="1:12" ht="15" customHeight="1">
      <c r="A199" s="16" t="s">
        <v>809</v>
      </c>
      <c r="B199" s="30" t="s">
        <v>4154</v>
      </c>
      <c r="C199" s="30" t="s">
        <v>4234</v>
      </c>
      <c r="D199" s="20">
        <v>6000</v>
      </c>
      <c r="E199" s="12">
        <v>42549</v>
      </c>
      <c r="F199" s="12">
        <v>44060</v>
      </c>
      <c r="G199" s="26">
        <v>14935</v>
      </c>
      <c r="H199" s="14">
        <f>IF(I199&lt;=6000,$F$5+(I199/24),"error")</f>
        <v>44632.125</v>
      </c>
      <c r="I199" s="22">
        <f t="shared" si="21"/>
        <v>1011</v>
      </c>
      <c r="J199" s="16" t="str">
        <f t="shared" si="17"/>
        <v>NOT DUE</v>
      </c>
      <c r="K199" s="30" t="s">
        <v>4153</v>
      </c>
      <c r="L199" s="19"/>
    </row>
    <row r="200" spans="1:12" ht="15" customHeight="1">
      <c r="A200" s="16" t="s">
        <v>810</v>
      </c>
      <c r="B200" s="30" t="s">
        <v>4154</v>
      </c>
      <c r="C200" s="30" t="s">
        <v>4235</v>
      </c>
      <c r="D200" s="20">
        <v>6000</v>
      </c>
      <c r="E200" s="12">
        <v>42549</v>
      </c>
      <c r="F200" s="12">
        <v>44060</v>
      </c>
      <c r="G200" s="26">
        <v>14935</v>
      </c>
      <c r="H200" s="14">
        <f t="shared" ref="H200:H201" si="23">IF(I200&lt;=6000,$F$5+(I200/24),"error")</f>
        <v>44632.125</v>
      </c>
      <c r="I200" s="22">
        <f t="shared" si="21"/>
        <v>1011</v>
      </c>
      <c r="J200" s="16" t="str">
        <f t="shared" si="17"/>
        <v>NOT DUE</v>
      </c>
      <c r="K200" s="30" t="s">
        <v>4153</v>
      </c>
      <c r="L200" s="19"/>
    </row>
    <row r="201" spans="1:12" ht="15" customHeight="1">
      <c r="A201" s="16" t="s">
        <v>811</v>
      </c>
      <c r="B201" s="30" t="s">
        <v>4154</v>
      </c>
      <c r="C201" s="30" t="s">
        <v>830</v>
      </c>
      <c r="D201" s="20">
        <v>6000</v>
      </c>
      <c r="E201" s="12">
        <v>42549</v>
      </c>
      <c r="F201" s="12">
        <v>44060</v>
      </c>
      <c r="G201" s="26">
        <v>14935</v>
      </c>
      <c r="H201" s="14">
        <f t="shared" si="23"/>
        <v>44632.125</v>
      </c>
      <c r="I201" s="22">
        <f t="shared" si="21"/>
        <v>1011</v>
      </c>
      <c r="J201" s="16" t="str">
        <f t="shared" si="17"/>
        <v>NOT DUE</v>
      </c>
      <c r="K201" s="30" t="s">
        <v>4153</v>
      </c>
      <c r="L201" s="19"/>
    </row>
    <row r="202" spans="1:12" ht="15" customHeight="1">
      <c r="A202" s="16" t="s">
        <v>812</v>
      </c>
      <c r="B202" s="30" t="s">
        <v>4158</v>
      </c>
      <c r="C202" s="30" t="s">
        <v>4233</v>
      </c>
      <c r="D202" s="20">
        <v>2500</v>
      </c>
      <c r="E202" s="12">
        <v>42549</v>
      </c>
      <c r="F202" s="12">
        <v>44529</v>
      </c>
      <c r="G202" s="26">
        <v>19193</v>
      </c>
      <c r="H202" s="14">
        <f>IF(I202&lt;=2500,$F$5+(I202/24),"error")</f>
        <v>44663.708333333336</v>
      </c>
      <c r="I202" s="22">
        <f t="shared" si="21"/>
        <v>1769</v>
      </c>
      <c r="J202" s="16" t="str">
        <f t="shared" si="17"/>
        <v>NOT DUE</v>
      </c>
      <c r="K202" s="30" t="s">
        <v>4153</v>
      </c>
      <c r="L202" s="19"/>
    </row>
    <row r="203" spans="1:12" ht="15" customHeight="1">
      <c r="A203" s="16" t="s">
        <v>813</v>
      </c>
      <c r="B203" s="30" t="s">
        <v>4158</v>
      </c>
      <c r="C203" s="30" t="s">
        <v>4236</v>
      </c>
      <c r="D203" s="20">
        <v>6000</v>
      </c>
      <c r="E203" s="12">
        <v>42549</v>
      </c>
      <c r="F203" s="12">
        <v>44060</v>
      </c>
      <c r="G203" s="26">
        <v>14935</v>
      </c>
      <c r="H203" s="14">
        <f>IF(I203&lt;=6000,$F$5+(I203/24),"error")</f>
        <v>44632.125</v>
      </c>
      <c r="I203" s="22">
        <f t="shared" si="21"/>
        <v>1011</v>
      </c>
      <c r="J203" s="16" t="str">
        <f t="shared" si="17"/>
        <v>NOT DUE</v>
      </c>
      <c r="K203" s="30" t="s">
        <v>4153</v>
      </c>
      <c r="L203" s="19"/>
    </row>
    <row r="204" spans="1:12" ht="15" customHeight="1">
      <c r="A204" s="16" t="s">
        <v>814</v>
      </c>
      <c r="B204" s="30" t="s">
        <v>4158</v>
      </c>
      <c r="C204" s="30" t="s">
        <v>4235</v>
      </c>
      <c r="D204" s="20">
        <v>6000</v>
      </c>
      <c r="E204" s="12">
        <v>42549</v>
      </c>
      <c r="F204" s="12">
        <v>44060</v>
      </c>
      <c r="G204" s="26">
        <v>14935</v>
      </c>
      <c r="H204" s="14">
        <f t="shared" ref="H204" si="24">IF(I204&lt;=6000,$F$5+(I204/24),"error")</f>
        <v>44632.125</v>
      </c>
      <c r="I204" s="22">
        <f t="shared" si="21"/>
        <v>1011</v>
      </c>
      <c r="J204" s="16" t="str">
        <f t="shared" si="17"/>
        <v>NOT DUE</v>
      </c>
      <c r="K204" s="30" t="s">
        <v>4153</v>
      </c>
      <c r="L204" s="19"/>
    </row>
    <row r="205" spans="1:12" ht="15" customHeight="1">
      <c r="A205" s="16" t="s">
        <v>815</v>
      </c>
      <c r="B205" s="30" t="s">
        <v>4158</v>
      </c>
      <c r="C205" s="30" t="s">
        <v>830</v>
      </c>
      <c r="D205" s="20">
        <v>6000</v>
      </c>
      <c r="E205" s="12">
        <v>42549</v>
      </c>
      <c r="F205" s="12">
        <v>44060</v>
      </c>
      <c r="G205" s="26">
        <v>14935</v>
      </c>
      <c r="H205" s="14">
        <f>IF(I205&lt;=6000,$F$5+(I205/24),"error")</f>
        <v>44632.125</v>
      </c>
      <c r="I205" s="22">
        <f t="shared" si="21"/>
        <v>1011</v>
      </c>
      <c r="J205" s="16" t="str">
        <f t="shared" si="17"/>
        <v>NOT DUE</v>
      </c>
      <c r="K205" s="30" t="s">
        <v>4153</v>
      </c>
      <c r="L205" s="19"/>
    </row>
    <row r="206" spans="1:12" ht="15" customHeight="1">
      <c r="A206" s="16" t="s">
        <v>816</v>
      </c>
      <c r="B206" s="30" t="s">
        <v>4159</v>
      </c>
      <c r="C206" s="30" t="s">
        <v>4233</v>
      </c>
      <c r="D206" s="20">
        <v>2500</v>
      </c>
      <c r="E206" s="12">
        <v>42549</v>
      </c>
      <c r="F206" s="12">
        <v>44529</v>
      </c>
      <c r="G206" s="26">
        <v>19193</v>
      </c>
      <c r="H206" s="14">
        <f>IF(I206&lt;=2500,$F$5+(I206/24),"error")</f>
        <v>44663.708333333336</v>
      </c>
      <c r="I206" s="22">
        <f t="shared" si="21"/>
        <v>1769</v>
      </c>
      <c r="J206" s="16" t="str">
        <f t="shared" si="17"/>
        <v>NOT DUE</v>
      </c>
      <c r="K206" s="30" t="s">
        <v>4153</v>
      </c>
      <c r="L206" s="19"/>
    </row>
    <row r="207" spans="1:12" ht="15" customHeight="1">
      <c r="A207" s="16" t="s">
        <v>817</v>
      </c>
      <c r="B207" s="30" t="s">
        <v>4159</v>
      </c>
      <c r="C207" s="30" t="s">
        <v>4236</v>
      </c>
      <c r="D207" s="20">
        <v>6000</v>
      </c>
      <c r="E207" s="12">
        <v>42549</v>
      </c>
      <c r="F207" s="12">
        <v>44060</v>
      </c>
      <c r="G207" s="26">
        <v>14935</v>
      </c>
      <c r="H207" s="14">
        <f>IF(I207&lt;=6000,$F$5+(I207/24),"error")</f>
        <v>44632.125</v>
      </c>
      <c r="I207" s="22">
        <f t="shared" si="21"/>
        <v>1011</v>
      </c>
      <c r="J207" s="16" t="str">
        <f t="shared" si="17"/>
        <v>NOT DUE</v>
      </c>
      <c r="K207" s="30" t="s">
        <v>4153</v>
      </c>
      <c r="L207" s="19"/>
    </row>
    <row r="208" spans="1:12" ht="15" customHeight="1">
      <c r="A208" s="16" t="s">
        <v>818</v>
      </c>
      <c r="B208" s="30" t="s">
        <v>4159</v>
      </c>
      <c r="C208" s="30" t="s">
        <v>4235</v>
      </c>
      <c r="D208" s="20">
        <v>6000</v>
      </c>
      <c r="E208" s="12">
        <v>42549</v>
      </c>
      <c r="F208" s="12">
        <v>44060</v>
      </c>
      <c r="G208" s="26">
        <v>14935</v>
      </c>
      <c r="H208" s="14">
        <f t="shared" ref="H208" si="25">IF(I208&lt;=6000,$F$5+(I208/24),"error")</f>
        <v>44632.125</v>
      </c>
      <c r="I208" s="22">
        <f t="shared" si="21"/>
        <v>1011</v>
      </c>
      <c r="J208" s="16" t="str">
        <f t="shared" ref="J208:J273" si="26">IF(I208="","",IF(I208&lt;0,"OVERDUE","NOT DUE"))</f>
        <v>NOT DUE</v>
      </c>
      <c r="K208" s="30" t="s">
        <v>4153</v>
      </c>
      <c r="L208" s="19"/>
    </row>
    <row r="209" spans="1:12" ht="15" customHeight="1">
      <c r="A209" s="16" t="s">
        <v>819</v>
      </c>
      <c r="B209" s="30" t="s">
        <v>4159</v>
      </c>
      <c r="C209" s="30" t="s">
        <v>830</v>
      </c>
      <c r="D209" s="20">
        <v>6000</v>
      </c>
      <c r="E209" s="12">
        <v>42549</v>
      </c>
      <c r="F209" s="12">
        <v>44060</v>
      </c>
      <c r="G209" s="26">
        <v>14935</v>
      </c>
      <c r="H209" s="14">
        <f>IF(I209&lt;=6000,$F$5+(I209/24),"error")</f>
        <v>44632.125</v>
      </c>
      <c r="I209" s="22">
        <f t="shared" si="21"/>
        <v>1011</v>
      </c>
      <c r="J209" s="16" t="str">
        <f t="shared" si="26"/>
        <v>NOT DUE</v>
      </c>
      <c r="K209" s="30" t="s">
        <v>4153</v>
      </c>
      <c r="L209" s="19"/>
    </row>
    <row r="210" spans="1:12" ht="15" customHeight="1">
      <c r="A210" s="16" t="s">
        <v>820</v>
      </c>
      <c r="B210" s="30" t="s">
        <v>4160</v>
      </c>
      <c r="C210" s="30" t="s">
        <v>4233</v>
      </c>
      <c r="D210" s="20">
        <v>2500</v>
      </c>
      <c r="E210" s="12">
        <v>42549</v>
      </c>
      <c r="F210" s="12">
        <v>44529</v>
      </c>
      <c r="G210" s="26">
        <v>19193</v>
      </c>
      <c r="H210" s="14">
        <f>IF(I210&lt;=2500,$F$5+(I210/24),"error")</f>
        <v>44663.708333333336</v>
      </c>
      <c r="I210" s="22">
        <f t="shared" si="21"/>
        <v>1769</v>
      </c>
      <c r="J210" s="16" t="str">
        <f t="shared" si="26"/>
        <v>NOT DUE</v>
      </c>
      <c r="K210" s="30" t="s">
        <v>4153</v>
      </c>
      <c r="L210" s="19"/>
    </row>
    <row r="211" spans="1:12" ht="15" customHeight="1">
      <c r="A211" s="16" t="s">
        <v>821</v>
      </c>
      <c r="B211" s="30" t="s">
        <v>4160</v>
      </c>
      <c r="C211" s="30" t="s">
        <v>4236</v>
      </c>
      <c r="D211" s="20">
        <v>6000</v>
      </c>
      <c r="E211" s="12">
        <v>42549</v>
      </c>
      <c r="F211" s="12">
        <v>44060</v>
      </c>
      <c r="G211" s="26">
        <v>14935</v>
      </c>
      <c r="H211" s="14">
        <f>IF(I211&lt;=6000,$F$5+(I211/24),"error")</f>
        <v>44632.125</v>
      </c>
      <c r="I211" s="22">
        <f t="shared" si="21"/>
        <v>1011</v>
      </c>
      <c r="J211" s="16" t="str">
        <f t="shared" si="26"/>
        <v>NOT DUE</v>
      </c>
      <c r="K211" s="30" t="s">
        <v>4153</v>
      </c>
      <c r="L211" s="19"/>
    </row>
    <row r="212" spans="1:12" ht="15" customHeight="1">
      <c r="A212" s="16" t="s">
        <v>822</v>
      </c>
      <c r="B212" s="30" t="s">
        <v>4160</v>
      </c>
      <c r="C212" s="30" t="s">
        <v>4235</v>
      </c>
      <c r="D212" s="20">
        <v>6000</v>
      </c>
      <c r="E212" s="12">
        <v>42549</v>
      </c>
      <c r="F212" s="12">
        <v>44060</v>
      </c>
      <c r="G212" s="26">
        <v>14935</v>
      </c>
      <c r="H212" s="14">
        <f t="shared" ref="H212" si="27">IF(I212&lt;=6000,$F$5+(I212/24),"error")</f>
        <v>44632.125</v>
      </c>
      <c r="I212" s="22">
        <f t="shared" si="21"/>
        <v>1011</v>
      </c>
      <c r="J212" s="16" t="str">
        <f t="shared" si="26"/>
        <v>NOT DUE</v>
      </c>
      <c r="K212" s="30" t="s">
        <v>4153</v>
      </c>
      <c r="L212" s="19"/>
    </row>
    <row r="213" spans="1:12" ht="15" customHeight="1">
      <c r="A213" s="16" t="s">
        <v>823</v>
      </c>
      <c r="B213" s="30" t="s">
        <v>4160</v>
      </c>
      <c r="C213" s="30" t="s">
        <v>830</v>
      </c>
      <c r="D213" s="20">
        <v>6000</v>
      </c>
      <c r="E213" s="12">
        <v>42549</v>
      </c>
      <c r="F213" s="12">
        <v>44060</v>
      </c>
      <c r="G213" s="26">
        <v>14935</v>
      </c>
      <c r="H213" s="14">
        <f>IF(I213&lt;=6000,$F$5+(I213/24),"error")</f>
        <v>44632.125</v>
      </c>
      <c r="I213" s="22">
        <f t="shared" si="21"/>
        <v>1011</v>
      </c>
      <c r="J213" s="16" t="str">
        <f t="shared" si="26"/>
        <v>NOT DUE</v>
      </c>
      <c r="K213" s="30" t="s">
        <v>4153</v>
      </c>
      <c r="L213" s="19"/>
    </row>
    <row r="214" spans="1:12" ht="15" customHeight="1">
      <c r="A214" s="16" t="s">
        <v>824</v>
      </c>
      <c r="B214" s="30" t="s">
        <v>4161</v>
      </c>
      <c r="C214" s="30" t="s">
        <v>4233</v>
      </c>
      <c r="D214" s="20">
        <v>2500</v>
      </c>
      <c r="E214" s="12">
        <v>42549</v>
      </c>
      <c r="F214" s="12">
        <v>44529</v>
      </c>
      <c r="G214" s="26">
        <v>19193</v>
      </c>
      <c r="H214" s="14">
        <f>IF(I214&lt;=2500,$F$5+(I214/24),"error")</f>
        <v>44663.708333333336</v>
      </c>
      <c r="I214" s="22">
        <f t="shared" si="21"/>
        <v>1769</v>
      </c>
      <c r="J214" s="16" t="str">
        <f t="shared" si="26"/>
        <v>NOT DUE</v>
      </c>
      <c r="K214" s="30" t="s">
        <v>4153</v>
      </c>
      <c r="L214" s="19"/>
    </row>
    <row r="215" spans="1:12" ht="15" customHeight="1">
      <c r="A215" s="16" t="s">
        <v>825</v>
      </c>
      <c r="B215" s="30" t="s">
        <v>4161</v>
      </c>
      <c r="C215" s="30" t="s">
        <v>4236</v>
      </c>
      <c r="D215" s="20">
        <v>6000</v>
      </c>
      <c r="E215" s="12">
        <v>42549</v>
      </c>
      <c r="F215" s="12">
        <v>44084</v>
      </c>
      <c r="G215" s="26">
        <v>15042</v>
      </c>
      <c r="H215" s="14">
        <f>IF(I215&lt;=6000,$F$5+(I215/24),"error")</f>
        <v>44636.583333333336</v>
      </c>
      <c r="I215" s="22">
        <f t="shared" si="21"/>
        <v>1118</v>
      </c>
      <c r="J215" s="16" t="str">
        <f t="shared" si="26"/>
        <v>NOT DUE</v>
      </c>
      <c r="K215" s="30" t="s">
        <v>4153</v>
      </c>
      <c r="L215" s="19"/>
    </row>
    <row r="216" spans="1:12" ht="15" customHeight="1">
      <c r="A216" s="16" t="s">
        <v>826</v>
      </c>
      <c r="B216" s="30" t="s">
        <v>4161</v>
      </c>
      <c r="C216" s="30" t="s">
        <v>4235</v>
      </c>
      <c r="D216" s="20">
        <v>6000</v>
      </c>
      <c r="E216" s="12">
        <v>42549</v>
      </c>
      <c r="F216" s="12">
        <v>44084</v>
      </c>
      <c r="G216" s="26">
        <v>15042</v>
      </c>
      <c r="H216" s="14">
        <f t="shared" ref="H216" si="28">IF(I216&lt;=6000,$F$5+(I216/24),"error")</f>
        <v>44636.583333333336</v>
      </c>
      <c r="I216" s="22">
        <f t="shared" si="21"/>
        <v>1118</v>
      </c>
      <c r="J216" s="16" t="str">
        <f t="shared" si="26"/>
        <v>NOT DUE</v>
      </c>
      <c r="K216" s="30" t="s">
        <v>4153</v>
      </c>
      <c r="L216" s="19"/>
    </row>
    <row r="217" spans="1:12" ht="15" customHeight="1">
      <c r="A217" s="16" t="s">
        <v>827</v>
      </c>
      <c r="B217" s="30" t="s">
        <v>4161</v>
      </c>
      <c r="C217" s="30" t="s">
        <v>830</v>
      </c>
      <c r="D217" s="20">
        <v>6000</v>
      </c>
      <c r="E217" s="12">
        <v>42549</v>
      </c>
      <c r="F217" s="12">
        <v>44084</v>
      </c>
      <c r="G217" s="26">
        <v>15042</v>
      </c>
      <c r="H217" s="14">
        <f>IF(I217&lt;=6000,$F$5+(I217/24),"error")</f>
        <v>44636.583333333336</v>
      </c>
      <c r="I217" s="22">
        <f t="shared" si="21"/>
        <v>1118</v>
      </c>
      <c r="J217" s="16" t="str">
        <f t="shared" si="26"/>
        <v>NOT DUE</v>
      </c>
      <c r="K217" s="30" t="s">
        <v>4153</v>
      </c>
      <c r="L217" s="19"/>
    </row>
    <row r="218" spans="1:12" ht="15" customHeight="1">
      <c r="A218" s="16" t="s">
        <v>828</v>
      </c>
      <c r="B218" s="30" t="s">
        <v>4162</v>
      </c>
      <c r="C218" s="30" t="s">
        <v>4233</v>
      </c>
      <c r="D218" s="20">
        <v>2500</v>
      </c>
      <c r="E218" s="12">
        <v>42549</v>
      </c>
      <c r="F218" s="12">
        <v>44529</v>
      </c>
      <c r="G218" s="26">
        <v>19193</v>
      </c>
      <c r="H218" s="14">
        <f>IF(I218&lt;=2500,$F$5+(I218/24),"error")</f>
        <v>44663.708333333336</v>
      </c>
      <c r="I218" s="22">
        <f t="shared" si="21"/>
        <v>1769</v>
      </c>
      <c r="J218" s="16" t="str">
        <f t="shared" si="26"/>
        <v>NOT DUE</v>
      </c>
      <c r="K218" s="30" t="s">
        <v>4153</v>
      </c>
      <c r="L218" s="19"/>
    </row>
    <row r="219" spans="1:12" ht="15" customHeight="1">
      <c r="A219" s="16" t="s">
        <v>829</v>
      </c>
      <c r="B219" s="30" t="s">
        <v>4162</v>
      </c>
      <c r="C219" s="30" t="s">
        <v>4236</v>
      </c>
      <c r="D219" s="20">
        <v>6000</v>
      </c>
      <c r="E219" s="12">
        <v>42549</v>
      </c>
      <c r="F219" s="12">
        <v>44084</v>
      </c>
      <c r="G219" s="26">
        <v>15042</v>
      </c>
      <c r="H219" s="14">
        <f>IF(I219&lt;=6000,$F$5+(I219/24),"error")</f>
        <v>44636.583333333336</v>
      </c>
      <c r="I219" s="22">
        <f t="shared" si="21"/>
        <v>1118</v>
      </c>
      <c r="J219" s="16" t="str">
        <f t="shared" si="26"/>
        <v>NOT DUE</v>
      </c>
      <c r="K219" s="30" t="s">
        <v>4153</v>
      </c>
      <c r="L219" s="19"/>
    </row>
    <row r="220" spans="1:12" ht="15" customHeight="1">
      <c r="A220" s="16" t="s">
        <v>832</v>
      </c>
      <c r="B220" s="30" t="s">
        <v>4162</v>
      </c>
      <c r="C220" s="30" t="s">
        <v>4235</v>
      </c>
      <c r="D220" s="20">
        <v>6000</v>
      </c>
      <c r="E220" s="12">
        <v>42549</v>
      </c>
      <c r="F220" s="12">
        <v>44084</v>
      </c>
      <c r="G220" s="26">
        <v>15042</v>
      </c>
      <c r="H220" s="14">
        <f t="shared" ref="H220" si="29">IF(I220&lt;=6000,$F$5+(I220/24),"error")</f>
        <v>44636.583333333336</v>
      </c>
      <c r="I220" s="22">
        <f t="shared" si="21"/>
        <v>1118</v>
      </c>
      <c r="J220" s="16" t="str">
        <f t="shared" si="26"/>
        <v>NOT DUE</v>
      </c>
      <c r="K220" s="30" t="s">
        <v>4153</v>
      </c>
      <c r="L220" s="19"/>
    </row>
    <row r="221" spans="1:12" ht="15" customHeight="1">
      <c r="A221" s="16" t="s">
        <v>833</v>
      </c>
      <c r="B221" s="30" t="s">
        <v>4162</v>
      </c>
      <c r="C221" s="30" t="s">
        <v>830</v>
      </c>
      <c r="D221" s="20">
        <v>6000</v>
      </c>
      <c r="E221" s="12">
        <v>42549</v>
      </c>
      <c r="F221" s="12">
        <v>44084</v>
      </c>
      <c r="G221" s="26">
        <v>15042</v>
      </c>
      <c r="H221" s="14">
        <f>IF(I221&lt;=6000,$F$5+(I221/24),"error")</f>
        <v>44636.583333333336</v>
      </c>
      <c r="I221" s="22">
        <f t="shared" si="21"/>
        <v>1118</v>
      </c>
      <c r="J221" s="16" t="str">
        <f t="shared" si="26"/>
        <v>NOT DUE</v>
      </c>
      <c r="K221" s="30" t="s">
        <v>4153</v>
      </c>
      <c r="L221" s="19"/>
    </row>
    <row r="222" spans="1:12" ht="15" customHeight="1">
      <c r="A222" s="16" t="s">
        <v>834</v>
      </c>
      <c r="B222" s="30" t="s">
        <v>4140</v>
      </c>
      <c r="C222" s="30" t="s">
        <v>842</v>
      </c>
      <c r="D222" s="20">
        <v>12000</v>
      </c>
      <c r="E222" s="12">
        <v>42549</v>
      </c>
      <c r="F222" s="12">
        <v>43753</v>
      </c>
      <c r="G222" s="26">
        <v>13330</v>
      </c>
      <c r="H222" s="14">
        <f>IF(I222&lt;=12000,$F$5+(I222/24),"error")</f>
        <v>44815.25</v>
      </c>
      <c r="I222" s="22">
        <f t="shared" si="21"/>
        <v>5406</v>
      </c>
      <c r="J222" s="16" t="str">
        <f t="shared" si="26"/>
        <v>NOT DUE</v>
      </c>
      <c r="K222" s="30" t="s">
        <v>4220</v>
      </c>
      <c r="L222" s="19"/>
    </row>
    <row r="223" spans="1:12" ht="15" customHeight="1">
      <c r="A223" s="16" t="s">
        <v>835</v>
      </c>
      <c r="B223" s="30" t="s">
        <v>4140</v>
      </c>
      <c r="C223" s="30" t="s">
        <v>4237</v>
      </c>
      <c r="D223" s="20">
        <v>12000</v>
      </c>
      <c r="E223" s="12">
        <v>42549</v>
      </c>
      <c r="F223" s="12">
        <v>43753</v>
      </c>
      <c r="G223" s="26">
        <v>13330</v>
      </c>
      <c r="H223" s="14">
        <f>IF(I223&lt;=12000,$F$5+(I223/24),"error")</f>
        <v>44815.25</v>
      </c>
      <c r="I223" s="22">
        <f t="shared" si="21"/>
        <v>5406</v>
      </c>
      <c r="J223" s="16" t="str">
        <f t="shared" si="26"/>
        <v>NOT DUE</v>
      </c>
      <c r="K223" s="30" t="s">
        <v>4220</v>
      </c>
      <c r="L223" s="19"/>
    </row>
    <row r="224" spans="1:12" ht="15" customHeight="1">
      <c r="A224" s="16" t="s">
        <v>836</v>
      </c>
      <c r="B224" s="30" t="s">
        <v>4238</v>
      </c>
      <c r="C224" s="30" t="s">
        <v>4239</v>
      </c>
      <c r="D224" s="20">
        <v>300</v>
      </c>
      <c r="E224" s="12">
        <v>42549</v>
      </c>
      <c r="F224" s="293">
        <v>44588</v>
      </c>
      <c r="G224" s="354">
        <v>19924</v>
      </c>
      <c r="H224" s="21">
        <f>IF(I224&lt;=300,$F$5+(I224/24),"error")</f>
        <v>44602.5</v>
      </c>
      <c r="I224" s="22">
        <f>D224-($F$4-G224)</f>
        <v>300</v>
      </c>
      <c r="J224" s="16" t="str">
        <f>IF(I224="","",IF(I224&lt;0,"OVERDUE","NOT DUE"))</f>
        <v>NOT DUE</v>
      </c>
      <c r="K224" s="30" t="s">
        <v>4240</v>
      </c>
      <c r="L224" s="19"/>
    </row>
    <row r="225" spans="1:12" ht="25.5" customHeight="1">
      <c r="A225" s="16" t="s">
        <v>837</v>
      </c>
      <c r="B225" s="30" t="s">
        <v>4241</v>
      </c>
      <c r="C225" s="30" t="s">
        <v>4242</v>
      </c>
      <c r="D225" s="20">
        <v>1500</v>
      </c>
      <c r="E225" s="12">
        <v>42549</v>
      </c>
      <c r="F225" s="12">
        <v>44518</v>
      </c>
      <c r="G225" s="26">
        <v>19021</v>
      </c>
      <c r="H225" s="14">
        <f>IF(I225&lt;=1500,$F$5+(I225/24),"error")</f>
        <v>44614.875</v>
      </c>
      <c r="I225" s="22">
        <f t="shared" si="21"/>
        <v>597</v>
      </c>
      <c r="J225" s="16" t="str">
        <f t="shared" si="26"/>
        <v>NOT DUE</v>
      </c>
      <c r="K225" s="30" t="s">
        <v>4243</v>
      </c>
      <c r="L225" s="19"/>
    </row>
    <row r="226" spans="1:12" ht="26.45" customHeight="1">
      <c r="A226" s="16" t="s">
        <v>838</v>
      </c>
      <c r="B226" s="30" t="s">
        <v>4241</v>
      </c>
      <c r="C226" s="30" t="s">
        <v>4244</v>
      </c>
      <c r="D226" s="48">
        <v>5000</v>
      </c>
      <c r="E226" s="12">
        <v>42549</v>
      </c>
      <c r="F226" s="12">
        <v>44518</v>
      </c>
      <c r="G226" s="26">
        <v>19021</v>
      </c>
      <c r="H226" s="21">
        <f>IF(I226&lt;=5000,$F$5+(I226/24),"error")</f>
        <v>44760.708333333336</v>
      </c>
      <c r="I226" s="22">
        <f t="shared" si="21"/>
        <v>4097</v>
      </c>
      <c r="J226" s="16" t="str">
        <f t="shared" si="26"/>
        <v>NOT DUE</v>
      </c>
      <c r="K226" s="30" t="s">
        <v>4243</v>
      </c>
      <c r="L226" s="19"/>
    </row>
    <row r="227" spans="1:12" ht="51" customHeight="1">
      <c r="A227" s="16" t="s">
        <v>839</v>
      </c>
      <c r="B227" s="30" t="s">
        <v>4245</v>
      </c>
      <c r="C227" s="30" t="s">
        <v>4237</v>
      </c>
      <c r="D227" s="48">
        <v>20000</v>
      </c>
      <c r="E227" s="12">
        <v>42549</v>
      </c>
      <c r="F227" s="12"/>
      <c r="G227" s="26"/>
      <c r="H227" s="21">
        <f>IF(I227&lt;=20000,$F$5+(I227/24),"error")</f>
        <v>44593.166666666664</v>
      </c>
      <c r="I227" s="22">
        <f t="shared" si="21"/>
        <v>76</v>
      </c>
      <c r="J227" s="16" t="str">
        <f t="shared" si="26"/>
        <v>NOT DUE</v>
      </c>
      <c r="K227" s="30" t="s">
        <v>4243</v>
      </c>
      <c r="L227" s="19"/>
    </row>
    <row r="228" spans="1:12" ht="15" customHeight="1">
      <c r="A228" s="16" t="s">
        <v>840</v>
      </c>
      <c r="B228" s="30" t="s">
        <v>38</v>
      </c>
      <c r="C228" s="30" t="s">
        <v>4246</v>
      </c>
      <c r="D228" s="48">
        <v>500</v>
      </c>
      <c r="E228" s="12">
        <v>42549</v>
      </c>
      <c r="F228" s="12">
        <v>44560</v>
      </c>
      <c r="G228" s="26">
        <v>19565</v>
      </c>
      <c r="H228" s="21">
        <f>IF(I228&lt;=500,$F$5+(I228/24),"error")</f>
        <v>44595.875</v>
      </c>
      <c r="I228" s="22">
        <f t="shared" si="21"/>
        <v>141</v>
      </c>
      <c r="J228" s="16" t="str">
        <f t="shared" si="26"/>
        <v>NOT DUE</v>
      </c>
      <c r="K228" s="30"/>
      <c r="L228" s="19"/>
    </row>
    <row r="229" spans="1:12" ht="15" customHeight="1">
      <c r="A229" s="16" t="s">
        <v>841</v>
      </c>
      <c r="B229" s="30" t="s">
        <v>38</v>
      </c>
      <c r="C229" s="30" t="s">
        <v>4247</v>
      </c>
      <c r="D229" s="48">
        <v>6000</v>
      </c>
      <c r="E229" s="12">
        <v>42549</v>
      </c>
      <c r="F229" s="12">
        <v>44526</v>
      </c>
      <c r="G229" s="26">
        <v>19171</v>
      </c>
      <c r="H229" s="14">
        <f>IF(I229&lt;=6000,$F$5+(I229/24),"error")</f>
        <v>44808.625</v>
      </c>
      <c r="I229" s="22">
        <f t="shared" si="21"/>
        <v>5247</v>
      </c>
      <c r="J229" s="16" t="str">
        <f t="shared" si="26"/>
        <v>NOT DUE</v>
      </c>
      <c r="K229" s="30"/>
      <c r="L229" s="19" t="s">
        <v>5407</v>
      </c>
    </row>
    <row r="230" spans="1:12" ht="26.45" customHeight="1">
      <c r="A230" s="16" t="s">
        <v>843</v>
      </c>
      <c r="B230" s="30" t="s">
        <v>4248</v>
      </c>
      <c r="C230" s="30" t="s">
        <v>4249</v>
      </c>
      <c r="D230" s="48">
        <v>12000</v>
      </c>
      <c r="E230" s="12">
        <v>42549</v>
      </c>
      <c r="F230" s="12">
        <v>44589</v>
      </c>
      <c r="G230" s="26">
        <v>19924</v>
      </c>
      <c r="H230" s="14">
        <f>IF(I230&lt;=12000,$F$5+(I230/24),"error")</f>
        <v>45090</v>
      </c>
      <c r="I230" s="22">
        <f t="shared" si="21"/>
        <v>12000</v>
      </c>
      <c r="J230" s="16" t="str">
        <f t="shared" si="26"/>
        <v>NOT DUE</v>
      </c>
      <c r="K230" s="30" t="s">
        <v>4250</v>
      </c>
      <c r="L230" s="19" t="s">
        <v>5429</v>
      </c>
    </row>
    <row r="231" spans="1:12" ht="15" customHeight="1">
      <c r="A231" s="16" t="s">
        <v>844</v>
      </c>
      <c r="B231" s="30" t="s">
        <v>4248</v>
      </c>
      <c r="C231" s="30" t="s">
        <v>4170</v>
      </c>
      <c r="D231" s="48">
        <v>6000</v>
      </c>
      <c r="E231" s="12">
        <v>42549</v>
      </c>
      <c r="F231" s="12">
        <v>44589</v>
      </c>
      <c r="G231" s="26">
        <v>19924</v>
      </c>
      <c r="H231" s="14">
        <f>IF(I231&lt;=6000,$F$5+(I231/24),"error")</f>
        <v>44840</v>
      </c>
      <c r="I231" s="22">
        <f t="shared" si="21"/>
        <v>6000</v>
      </c>
      <c r="J231" s="16" t="str">
        <f t="shared" si="26"/>
        <v>NOT DUE</v>
      </c>
      <c r="K231" s="30" t="s">
        <v>4250</v>
      </c>
      <c r="L231" s="19"/>
    </row>
    <row r="232" spans="1:12" ht="25.5">
      <c r="A232" s="16" t="s">
        <v>845</v>
      </c>
      <c r="B232" s="30" t="s">
        <v>4251</v>
      </c>
      <c r="C232" s="30" t="s">
        <v>4183</v>
      </c>
      <c r="D232" s="48">
        <v>5000</v>
      </c>
      <c r="E232" s="12">
        <v>42549</v>
      </c>
      <c r="F232" s="12">
        <v>44516</v>
      </c>
      <c r="G232" s="26">
        <v>19021</v>
      </c>
      <c r="H232" s="21">
        <f>IF(I232&lt;=5000,$F$5+(I232/24),"error")</f>
        <v>44760.708333333336</v>
      </c>
      <c r="I232" s="22">
        <f t="shared" si="21"/>
        <v>4097</v>
      </c>
      <c r="J232" s="16" t="str">
        <f t="shared" si="26"/>
        <v>NOT DUE</v>
      </c>
      <c r="K232" s="30" t="s">
        <v>4252</v>
      </c>
      <c r="L232" s="19"/>
    </row>
    <row r="233" spans="1:12" ht="15" customHeight="1">
      <c r="A233" s="16" t="s">
        <v>846</v>
      </c>
      <c r="B233" s="30" t="s">
        <v>4223</v>
      </c>
      <c r="C233" s="30" t="s">
        <v>4253</v>
      </c>
      <c r="D233" s="20">
        <v>12000</v>
      </c>
      <c r="E233" s="12">
        <v>42549</v>
      </c>
      <c r="F233" s="12">
        <v>43753</v>
      </c>
      <c r="G233" s="26">
        <v>13330</v>
      </c>
      <c r="H233" s="21">
        <f>IF(I233&lt;=12000,$F$5+(I233/24),"error")</f>
        <v>44815.25</v>
      </c>
      <c r="I233" s="22">
        <f t="shared" si="21"/>
        <v>5406</v>
      </c>
      <c r="J233" s="16" t="str">
        <f t="shared" si="26"/>
        <v>NOT DUE</v>
      </c>
      <c r="K233" s="30" t="s">
        <v>4224</v>
      </c>
      <c r="L233" s="19"/>
    </row>
    <row r="234" spans="1:12" ht="15" customHeight="1">
      <c r="A234" s="16" t="s">
        <v>847</v>
      </c>
      <c r="B234" s="30" t="s">
        <v>4223</v>
      </c>
      <c r="C234" s="30" t="s">
        <v>4254</v>
      </c>
      <c r="D234" s="20">
        <v>12000</v>
      </c>
      <c r="E234" s="12">
        <v>42549</v>
      </c>
      <c r="F234" s="12">
        <v>43753</v>
      </c>
      <c r="G234" s="26">
        <v>13330</v>
      </c>
      <c r="H234" s="21">
        <f t="shared" ref="H234:H235" si="30">IF(I234&lt;=12000,$F$5+(I234/24),"error")</f>
        <v>44815.25</v>
      </c>
      <c r="I234" s="22">
        <f t="shared" ref="I234:I265" si="31">D234-($F$4-G234)</f>
        <v>5406</v>
      </c>
      <c r="J234" s="16" t="str">
        <f t="shared" si="26"/>
        <v>NOT DUE</v>
      </c>
      <c r="K234" s="30" t="s">
        <v>4224</v>
      </c>
      <c r="L234" s="19"/>
    </row>
    <row r="235" spans="1:12" ht="25.5" customHeight="1">
      <c r="A235" s="16" t="s">
        <v>848</v>
      </c>
      <c r="B235" s="30" t="s">
        <v>4255</v>
      </c>
      <c r="C235" s="30" t="s">
        <v>4183</v>
      </c>
      <c r="D235" s="20">
        <v>12000</v>
      </c>
      <c r="E235" s="12">
        <v>42549</v>
      </c>
      <c r="F235" s="12">
        <v>44005</v>
      </c>
      <c r="G235" s="26">
        <v>14655</v>
      </c>
      <c r="H235" s="21">
        <f t="shared" si="30"/>
        <v>44870.458333333336</v>
      </c>
      <c r="I235" s="22">
        <f t="shared" si="31"/>
        <v>6731</v>
      </c>
      <c r="J235" s="16" t="str">
        <f t="shared" si="26"/>
        <v>NOT DUE</v>
      </c>
      <c r="K235" s="30" t="s">
        <v>4256</v>
      </c>
      <c r="L235" s="19"/>
    </row>
    <row r="236" spans="1:12" ht="26.25" customHeight="1">
      <c r="A236" s="16" t="s">
        <v>849</v>
      </c>
      <c r="B236" s="30" t="s">
        <v>4257</v>
      </c>
      <c r="C236" s="30" t="s">
        <v>4239</v>
      </c>
      <c r="D236" s="20">
        <v>200</v>
      </c>
      <c r="E236" s="12">
        <v>42549</v>
      </c>
      <c r="F236" s="12">
        <v>44588</v>
      </c>
      <c r="G236" s="26">
        <v>19924</v>
      </c>
      <c r="H236" s="21">
        <f>IF(I236&lt;=200,$F$5+(I236/24),"error")</f>
        <v>44598.333333333336</v>
      </c>
      <c r="I236" s="22">
        <f>D236-($F$4-G236)</f>
        <v>200</v>
      </c>
      <c r="J236" s="16" t="str">
        <f>IF(I236="","",IF(I236&lt;0,"OVERDUE","NOT DUE"))</f>
        <v>NOT DUE</v>
      </c>
      <c r="K236" s="30" t="s">
        <v>4258</v>
      </c>
      <c r="L236" s="19"/>
    </row>
    <row r="237" spans="1:12" ht="15" customHeight="1">
      <c r="A237" s="16" t="s">
        <v>850</v>
      </c>
      <c r="B237" s="30" t="s">
        <v>4259</v>
      </c>
      <c r="C237" s="30" t="s">
        <v>4260</v>
      </c>
      <c r="D237" s="20">
        <v>10000</v>
      </c>
      <c r="E237" s="12">
        <v>42549</v>
      </c>
      <c r="F237" s="12">
        <v>43522</v>
      </c>
      <c r="G237" s="26">
        <v>10231</v>
      </c>
      <c r="H237" s="21">
        <f>IF(I237&lt;=10000,$F$5+(I237/24),"error")</f>
        <v>44602.791666666664</v>
      </c>
      <c r="I237" s="22">
        <f t="shared" si="31"/>
        <v>307</v>
      </c>
      <c r="J237" s="16" t="str">
        <f t="shared" si="26"/>
        <v>NOT DUE</v>
      </c>
      <c r="K237" s="30" t="s">
        <v>4261</v>
      </c>
      <c r="L237" s="19"/>
    </row>
    <row r="238" spans="1:12">
      <c r="A238" s="16" t="s">
        <v>851</v>
      </c>
      <c r="B238" s="30" t="s">
        <v>4259</v>
      </c>
      <c r="C238" s="30" t="s">
        <v>4262</v>
      </c>
      <c r="D238" s="20">
        <v>20000</v>
      </c>
      <c r="E238" s="12">
        <v>42549</v>
      </c>
      <c r="F238" s="12"/>
      <c r="G238" s="26"/>
      <c r="H238" s="21">
        <f>IF(I238&lt;=20000,$F$5+(I238/24),"error")</f>
        <v>44593.166666666664</v>
      </c>
      <c r="I238" s="22">
        <f t="shared" si="31"/>
        <v>76</v>
      </c>
      <c r="J238" s="16" t="str">
        <f t="shared" si="26"/>
        <v>NOT DUE</v>
      </c>
      <c r="K238" s="30" t="s">
        <v>4261</v>
      </c>
      <c r="L238" s="19"/>
    </row>
    <row r="239" spans="1:12" ht="15" customHeight="1">
      <c r="A239" s="16" t="s">
        <v>852</v>
      </c>
      <c r="B239" s="30" t="s">
        <v>4259</v>
      </c>
      <c r="C239" s="30" t="s">
        <v>4263</v>
      </c>
      <c r="D239" s="20">
        <v>5000</v>
      </c>
      <c r="E239" s="12">
        <v>42549</v>
      </c>
      <c r="F239" s="12">
        <v>44204</v>
      </c>
      <c r="G239" s="26">
        <v>15784</v>
      </c>
      <c r="H239" s="21">
        <f>IF(I239&lt;=5000,$F$5+(I239/24),"error")</f>
        <v>44625.833333333336</v>
      </c>
      <c r="I239" s="22">
        <f t="shared" si="31"/>
        <v>860</v>
      </c>
      <c r="J239" s="16" t="str">
        <f t="shared" si="26"/>
        <v>NOT DUE</v>
      </c>
      <c r="K239" s="30" t="s">
        <v>4261</v>
      </c>
      <c r="L239" s="19"/>
    </row>
    <row r="240" spans="1:12">
      <c r="A240" s="16" t="s">
        <v>853</v>
      </c>
      <c r="B240" s="30" t="s">
        <v>4259</v>
      </c>
      <c r="C240" s="30" t="s">
        <v>4264</v>
      </c>
      <c r="D240" s="20">
        <v>20000</v>
      </c>
      <c r="E240" s="12">
        <v>42549</v>
      </c>
      <c r="F240" s="12"/>
      <c r="G240" s="26"/>
      <c r="H240" s="21">
        <f>IF(I240&lt;=20000,$F$5+(I240/24),"error")</f>
        <v>44593.166666666664</v>
      </c>
      <c r="I240" s="22">
        <f t="shared" si="31"/>
        <v>76</v>
      </c>
      <c r="J240" s="16" t="str">
        <f t="shared" si="26"/>
        <v>NOT DUE</v>
      </c>
      <c r="K240" s="30" t="s">
        <v>4261</v>
      </c>
      <c r="L240" s="19"/>
    </row>
    <row r="241" spans="1:12" ht="25.5">
      <c r="A241" s="16" t="s">
        <v>854</v>
      </c>
      <c r="B241" s="30" t="s">
        <v>4895</v>
      </c>
      <c r="C241" s="30" t="s">
        <v>4265</v>
      </c>
      <c r="D241" s="20">
        <v>12000</v>
      </c>
      <c r="E241" s="12">
        <v>42549</v>
      </c>
      <c r="F241" s="12">
        <v>43885</v>
      </c>
      <c r="G241" s="26">
        <v>14158</v>
      </c>
      <c r="H241" s="21">
        <f>IF(I241&lt;=12000,$F$5+(I241/24),"error")</f>
        <v>44849.75</v>
      </c>
      <c r="I241" s="22">
        <f t="shared" si="31"/>
        <v>6234</v>
      </c>
      <c r="J241" s="16" t="str">
        <f t="shared" si="26"/>
        <v>NOT DUE</v>
      </c>
      <c r="K241" s="30" t="s">
        <v>4266</v>
      </c>
      <c r="L241" s="19" t="s">
        <v>5207</v>
      </c>
    </row>
    <row r="242" spans="1:12" s="261" customFormat="1" ht="25.5">
      <c r="A242" s="259" t="s">
        <v>855</v>
      </c>
      <c r="B242" s="256" t="s">
        <v>5374</v>
      </c>
      <c r="C242" s="256" t="s">
        <v>4896</v>
      </c>
      <c r="D242" s="267">
        <v>12000</v>
      </c>
      <c r="E242" s="12">
        <v>42549</v>
      </c>
      <c r="F242" s="12">
        <v>44574</v>
      </c>
      <c r="G242" s="26">
        <v>19731</v>
      </c>
      <c r="H242" s="21">
        <f>IF(I242&lt;=12000,$F$5+(I242/24),"error")</f>
        <v>45081.958333333336</v>
      </c>
      <c r="I242" s="258">
        <f t="shared" si="31"/>
        <v>11807</v>
      </c>
      <c r="J242" s="259" t="str">
        <f t="shared" si="26"/>
        <v>NOT DUE</v>
      </c>
      <c r="K242" s="256"/>
      <c r="L242" s="266" t="s">
        <v>5422</v>
      </c>
    </row>
    <row r="243" spans="1:12" ht="25.5" customHeight="1">
      <c r="A243" s="16" t="s">
        <v>856</v>
      </c>
      <c r="B243" s="30" t="s">
        <v>4267</v>
      </c>
      <c r="C243" s="30" t="s">
        <v>4183</v>
      </c>
      <c r="D243" s="20">
        <v>2500</v>
      </c>
      <c r="E243" s="12">
        <v>42549</v>
      </c>
      <c r="F243" s="12">
        <v>44548</v>
      </c>
      <c r="G243" s="26">
        <v>19388</v>
      </c>
      <c r="H243" s="21">
        <f>IF(I243&lt;=2500,$F$5+(I243/24),"error")</f>
        <v>44671.833333333336</v>
      </c>
      <c r="I243" s="22">
        <f t="shared" si="31"/>
        <v>1964</v>
      </c>
      <c r="J243" s="16" t="str">
        <f t="shared" si="26"/>
        <v>NOT DUE</v>
      </c>
      <c r="K243" s="30" t="s">
        <v>4268</v>
      </c>
      <c r="L243" s="19" t="s">
        <v>5416</v>
      </c>
    </row>
    <row r="244" spans="1:12" ht="25.5">
      <c r="A244" s="16" t="s">
        <v>857</v>
      </c>
      <c r="B244" s="30" t="s">
        <v>4225</v>
      </c>
      <c r="C244" s="30" t="s">
        <v>4253</v>
      </c>
      <c r="D244" s="20">
        <v>6000</v>
      </c>
      <c r="E244" s="12">
        <v>42549</v>
      </c>
      <c r="F244" s="12">
        <v>44504</v>
      </c>
      <c r="G244" s="26">
        <v>18851</v>
      </c>
      <c r="H244" s="21">
        <f>IF(I244&lt;=6000,$F$5+(I244/24),"error")</f>
        <v>44795.291666666664</v>
      </c>
      <c r="I244" s="22">
        <f t="shared" si="31"/>
        <v>4927</v>
      </c>
      <c r="J244" s="16" t="str">
        <f t="shared" si="26"/>
        <v>NOT DUE</v>
      </c>
      <c r="K244" s="30" t="s">
        <v>4226</v>
      </c>
      <c r="L244" s="19"/>
    </row>
    <row r="245" spans="1:12" ht="25.5" customHeight="1">
      <c r="A245" s="16" t="s">
        <v>859</v>
      </c>
      <c r="B245" s="30" t="s">
        <v>4225</v>
      </c>
      <c r="C245" s="30" t="s">
        <v>4269</v>
      </c>
      <c r="D245" s="20">
        <v>6000</v>
      </c>
      <c r="E245" s="12">
        <v>42549</v>
      </c>
      <c r="F245" s="12">
        <v>44504</v>
      </c>
      <c r="G245" s="26">
        <v>18851</v>
      </c>
      <c r="H245" s="21">
        <f t="shared" ref="H245:H247" si="32">IF(I245&lt;=6000,$F$5+(I245/24),"error")</f>
        <v>44795.291666666664</v>
      </c>
      <c r="I245" s="22">
        <f t="shared" si="31"/>
        <v>4927</v>
      </c>
      <c r="J245" s="16" t="str">
        <f t="shared" si="26"/>
        <v>NOT DUE</v>
      </c>
      <c r="K245" s="30" t="s">
        <v>4226</v>
      </c>
      <c r="L245" s="19" t="s">
        <v>5386</v>
      </c>
    </row>
    <row r="246" spans="1:12" ht="25.5" customHeight="1">
      <c r="A246" s="16" t="s">
        <v>860</v>
      </c>
      <c r="B246" s="30" t="s">
        <v>4227</v>
      </c>
      <c r="C246" s="30" t="s">
        <v>4253</v>
      </c>
      <c r="D246" s="20">
        <v>6000</v>
      </c>
      <c r="E246" s="12">
        <v>42549</v>
      </c>
      <c r="F246" s="12">
        <v>43753</v>
      </c>
      <c r="G246" s="26">
        <v>13330</v>
      </c>
      <c r="H246" s="21">
        <f t="shared" si="32"/>
        <v>44565.25</v>
      </c>
      <c r="I246" s="22">
        <f t="shared" si="31"/>
        <v>-594</v>
      </c>
      <c r="J246" s="16" t="str">
        <f t="shared" si="26"/>
        <v>OVERDUE</v>
      </c>
      <c r="K246" s="30" t="s">
        <v>4226</v>
      </c>
      <c r="L246" s="19"/>
    </row>
    <row r="247" spans="1:12" ht="25.5" customHeight="1">
      <c r="A247" s="16" t="s">
        <v>861</v>
      </c>
      <c r="B247" s="30" t="s">
        <v>4227</v>
      </c>
      <c r="C247" s="30" t="s">
        <v>4269</v>
      </c>
      <c r="D247" s="20">
        <v>6000</v>
      </c>
      <c r="E247" s="12">
        <v>42549</v>
      </c>
      <c r="F247" s="12">
        <v>43753</v>
      </c>
      <c r="G247" s="26">
        <v>13330</v>
      </c>
      <c r="H247" s="21">
        <f t="shared" si="32"/>
        <v>44565.25</v>
      </c>
      <c r="I247" s="22">
        <f t="shared" si="31"/>
        <v>-594</v>
      </c>
      <c r="J247" s="16" t="str">
        <f t="shared" si="26"/>
        <v>OVERDUE</v>
      </c>
      <c r="K247" s="30" t="s">
        <v>4226</v>
      </c>
      <c r="L247" s="19"/>
    </row>
    <row r="248" spans="1:12" ht="15" customHeight="1">
      <c r="A248" s="16" t="s">
        <v>862</v>
      </c>
      <c r="B248" s="30" t="s">
        <v>4270</v>
      </c>
      <c r="C248" s="30" t="s">
        <v>4271</v>
      </c>
      <c r="D248" s="20">
        <v>2000</v>
      </c>
      <c r="E248" s="12">
        <v>42549</v>
      </c>
      <c r="F248" s="12">
        <v>44490</v>
      </c>
      <c r="G248" s="26">
        <v>18698</v>
      </c>
      <c r="H248" s="21">
        <f>IF(I248&lt;=2000,$F$5+(I248/24),"error")</f>
        <v>44622.25</v>
      </c>
      <c r="I248" s="22">
        <f t="shared" si="31"/>
        <v>774</v>
      </c>
      <c r="J248" s="16" t="str">
        <f t="shared" si="26"/>
        <v>NOT DUE</v>
      </c>
      <c r="K248" s="30"/>
      <c r="L248" s="19" t="s">
        <v>4746</v>
      </c>
    </row>
    <row r="249" spans="1:12" ht="15" customHeight="1">
      <c r="A249" s="16" t="s">
        <v>863</v>
      </c>
      <c r="B249" s="30" t="s">
        <v>4272</v>
      </c>
      <c r="C249" s="30" t="s">
        <v>4271</v>
      </c>
      <c r="D249" s="20">
        <v>2000</v>
      </c>
      <c r="E249" s="12">
        <v>42549</v>
      </c>
      <c r="F249" s="12">
        <v>44490</v>
      </c>
      <c r="G249" s="26">
        <v>18698</v>
      </c>
      <c r="H249" s="21">
        <f>IF(I249&lt;=2000,$F$5+(I249/24),"error")</f>
        <v>44622.25</v>
      </c>
      <c r="I249" s="22">
        <f t="shared" si="31"/>
        <v>774</v>
      </c>
      <c r="J249" s="16" t="str">
        <f t="shared" si="26"/>
        <v>NOT DUE</v>
      </c>
      <c r="K249" s="30"/>
      <c r="L249" s="19" t="s">
        <v>4746</v>
      </c>
    </row>
    <row r="250" spans="1:12" ht="25.5" customHeight="1">
      <c r="A250" s="16" t="s">
        <v>864</v>
      </c>
      <c r="B250" s="30" t="s">
        <v>4273</v>
      </c>
      <c r="C250" s="30" t="s">
        <v>4274</v>
      </c>
      <c r="D250" s="20">
        <v>2500</v>
      </c>
      <c r="E250" s="12">
        <v>43720</v>
      </c>
      <c r="F250" s="12">
        <v>44483</v>
      </c>
      <c r="G250" s="26">
        <v>18693</v>
      </c>
      <c r="H250" s="21">
        <f>IF(I250&lt;=2500,$F$5+(I250/24),"error")</f>
        <v>44642.875</v>
      </c>
      <c r="I250" s="22">
        <f>D250-($F$4-G250)</f>
        <v>1269</v>
      </c>
      <c r="J250" s="16" t="str">
        <f>IF(I250="","",IF(I250&lt;0,"OVERDUE","NOT DUE"))</f>
        <v>NOT DUE</v>
      </c>
      <c r="K250" s="30" t="s">
        <v>4275</v>
      </c>
      <c r="L250" s="19" t="s">
        <v>5181</v>
      </c>
    </row>
    <row r="251" spans="1:12" ht="25.5" customHeight="1">
      <c r="A251" s="16" t="s">
        <v>865</v>
      </c>
      <c r="B251" s="30" t="s">
        <v>4276</v>
      </c>
      <c r="C251" s="30" t="s">
        <v>4277</v>
      </c>
      <c r="D251" s="20">
        <v>2500</v>
      </c>
      <c r="E251" s="12">
        <v>43720</v>
      </c>
      <c r="F251" s="12">
        <v>44483</v>
      </c>
      <c r="G251" s="26">
        <v>18693</v>
      </c>
      <c r="H251" s="21">
        <f t="shared" ref="H251" si="33">IF(I251&lt;=2500,$F$5+(I251/24),"error")</f>
        <v>44642.875</v>
      </c>
      <c r="I251" s="22">
        <f t="shared" si="31"/>
        <v>1269</v>
      </c>
      <c r="J251" s="16" t="str">
        <f t="shared" si="26"/>
        <v>NOT DUE</v>
      </c>
      <c r="K251" s="30" t="s">
        <v>4275</v>
      </c>
      <c r="L251" s="19" t="s">
        <v>4572</v>
      </c>
    </row>
    <row r="252" spans="1:12" ht="25.5" customHeight="1">
      <c r="A252" s="16" t="s">
        <v>866</v>
      </c>
      <c r="B252" s="30" t="s">
        <v>4278</v>
      </c>
      <c r="C252" s="30" t="s">
        <v>4183</v>
      </c>
      <c r="D252" s="20">
        <v>2500</v>
      </c>
      <c r="E252" s="12">
        <v>42549</v>
      </c>
      <c r="F252" s="12">
        <v>44483</v>
      </c>
      <c r="G252" s="26">
        <v>18693</v>
      </c>
      <c r="H252" s="21">
        <f>IF(I252&lt;=2500,$F$5+(I252/24),"error")</f>
        <v>44642.875</v>
      </c>
      <c r="I252" s="22">
        <f t="shared" si="31"/>
        <v>1269</v>
      </c>
      <c r="J252" s="16" t="str">
        <f t="shared" si="26"/>
        <v>NOT DUE</v>
      </c>
      <c r="K252" s="30" t="s">
        <v>4275</v>
      </c>
      <c r="L252" s="19" t="s">
        <v>4572</v>
      </c>
    </row>
    <row r="253" spans="1:12" ht="25.5" customHeight="1">
      <c r="A253" s="16" t="s">
        <v>867</v>
      </c>
      <c r="B253" s="30" t="s">
        <v>4279</v>
      </c>
      <c r="C253" s="30" t="s">
        <v>4183</v>
      </c>
      <c r="D253" s="20">
        <v>5000</v>
      </c>
      <c r="E253" s="12">
        <v>42549</v>
      </c>
      <c r="F253" s="12">
        <v>44517</v>
      </c>
      <c r="G253" s="26">
        <v>19021</v>
      </c>
      <c r="H253" s="21">
        <f>IF(I253&lt;=5000,$F$5+(I253/24),"error")</f>
        <v>44760.708333333336</v>
      </c>
      <c r="I253" s="22">
        <f t="shared" si="31"/>
        <v>4097</v>
      </c>
      <c r="J253" s="16" t="str">
        <f t="shared" si="26"/>
        <v>NOT DUE</v>
      </c>
      <c r="K253" s="30" t="s">
        <v>4275</v>
      </c>
      <c r="L253" s="19"/>
    </row>
    <row r="254" spans="1:12" ht="15" customHeight="1">
      <c r="A254" s="16" t="s">
        <v>868</v>
      </c>
      <c r="B254" s="30" t="s">
        <v>4280</v>
      </c>
      <c r="C254" s="30" t="s">
        <v>4281</v>
      </c>
      <c r="D254" s="20">
        <v>1000</v>
      </c>
      <c r="E254" s="12">
        <v>42549</v>
      </c>
      <c r="F254" s="12">
        <v>44517</v>
      </c>
      <c r="G254" s="26">
        <v>19021</v>
      </c>
      <c r="H254" s="21">
        <f>IF(I254&lt;=1000,$F$5+(I254/24),"error")</f>
        <v>44594.041666666664</v>
      </c>
      <c r="I254" s="15">
        <f t="shared" si="31"/>
        <v>97</v>
      </c>
      <c r="J254" s="16" t="str">
        <f t="shared" si="26"/>
        <v>NOT DUE</v>
      </c>
      <c r="K254" s="30" t="s">
        <v>4282</v>
      </c>
      <c r="L254" s="19"/>
    </row>
    <row r="255" spans="1:12" ht="15" customHeight="1">
      <c r="A255" s="16" t="s">
        <v>869</v>
      </c>
      <c r="B255" s="30" t="s">
        <v>4283</v>
      </c>
      <c r="C255" s="30" t="s">
        <v>4284</v>
      </c>
      <c r="D255" s="20">
        <v>12000</v>
      </c>
      <c r="E255" s="12">
        <v>42549</v>
      </c>
      <c r="F255" s="12"/>
      <c r="G255" s="26"/>
      <c r="H255" s="21">
        <f>IF(I255&lt;=12000,$F$5+(I255/24),"error")</f>
        <v>44259.833333333336</v>
      </c>
      <c r="I255" s="22">
        <f t="shared" si="31"/>
        <v>-7924</v>
      </c>
      <c r="J255" s="16" t="str">
        <f t="shared" si="26"/>
        <v>OVERDUE</v>
      </c>
      <c r="K255" s="30" t="s">
        <v>4285</v>
      </c>
      <c r="L255" s="19"/>
    </row>
    <row r="256" spans="1:12">
      <c r="A256" s="16" t="s">
        <v>870</v>
      </c>
      <c r="B256" s="30" t="s">
        <v>4286</v>
      </c>
      <c r="C256" s="30" t="s">
        <v>4287</v>
      </c>
      <c r="D256" s="20">
        <v>5000</v>
      </c>
      <c r="E256" s="12">
        <v>42549</v>
      </c>
      <c r="F256" s="12">
        <v>44200</v>
      </c>
      <c r="G256" s="26">
        <v>19565</v>
      </c>
      <c r="H256" s="21">
        <f>IF(I256&lt;=5000,$F$5+(I256/24),"error")</f>
        <v>44783.375</v>
      </c>
      <c r="I256" s="22">
        <f t="shared" si="31"/>
        <v>4641</v>
      </c>
      <c r="J256" s="16" t="str">
        <f t="shared" si="26"/>
        <v>NOT DUE</v>
      </c>
      <c r="K256" s="30" t="s">
        <v>4288</v>
      </c>
      <c r="L256" s="19"/>
    </row>
    <row r="257" spans="1:12" ht="15" customHeight="1">
      <c r="A257" s="16" t="s">
        <v>871</v>
      </c>
      <c r="B257" s="30" t="s">
        <v>4289</v>
      </c>
      <c r="C257" s="30" t="s">
        <v>4290</v>
      </c>
      <c r="D257" s="41">
        <v>2000</v>
      </c>
      <c r="E257" s="12">
        <v>42549</v>
      </c>
      <c r="F257" s="12">
        <v>44431</v>
      </c>
      <c r="G257" s="26">
        <v>18149</v>
      </c>
      <c r="H257" s="21">
        <f>IF(I257&lt;=2000,$F$5+(I257/24),"error")</f>
        <v>44599.375</v>
      </c>
      <c r="I257" s="22">
        <f t="shared" si="31"/>
        <v>225</v>
      </c>
      <c r="J257" s="16" t="str">
        <f t="shared" si="26"/>
        <v>NOT DUE</v>
      </c>
      <c r="K257" s="30" t="s">
        <v>4291</v>
      </c>
      <c r="L257" s="19"/>
    </row>
    <row r="258" spans="1:12" ht="15" customHeight="1">
      <c r="A258" s="16" t="s">
        <v>872</v>
      </c>
      <c r="B258" s="30" t="s">
        <v>4292</v>
      </c>
      <c r="C258" s="30" t="s">
        <v>4293</v>
      </c>
      <c r="D258" s="41">
        <v>1000</v>
      </c>
      <c r="E258" s="12">
        <v>42549</v>
      </c>
      <c r="F258" s="12">
        <v>44530</v>
      </c>
      <c r="G258" s="26">
        <v>19193</v>
      </c>
      <c r="H258" s="21">
        <f>IF(I258&lt;=1000,$F$5+(I258/24),"error")</f>
        <v>44601.208333333336</v>
      </c>
      <c r="I258" s="22">
        <f t="shared" si="31"/>
        <v>269</v>
      </c>
      <c r="J258" s="16" t="str">
        <f t="shared" si="26"/>
        <v>NOT DUE</v>
      </c>
      <c r="K258" s="30"/>
      <c r="L258" s="19"/>
    </row>
    <row r="259" spans="1:12" ht="25.5" customHeight="1">
      <c r="A259" s="16" t="s">
        <v>873</v>
      </c>
      <c r="B259" s="30" t="s">
        <v>87</v>
      </c>
      <c r="C259" s="30" t="s">
        <v>4294</v>
      </c>
      <c r="D259" s="41">
        <v>6000</v>
      </c>
      <c r="E259" s="12">
        <v>42549</v>
      </c>
      <c r="F259" s="12">
        <v>43883</v>
      </c>
      <c r="G259" s="26">
        <v>14158.9</v>
      </c>
      <c r="H259" s="21">
        <f>IF(I259&lt;=6000,$F$5+(I259/24),"error")</f>
        <v>44599.787499999999</v>
      </c>
      <c r="I259" s="22">
        <f t="shared" si="31"/>
        <v>234.89999999999964</v>
      </c>
      <c r="J259" s="16" t="str">
        <f t="shared" si="26"/>
        <v>NOT DUE</v>
      </c>
      <c r="K259" s="30" t="s">
        <v>4295</v>
      </c>
      <c r="L259" s="19" t="s">
        <v>5203</v>
      </c>
    </row>
    <row r="260" spans="1:12" ht="25.5" customHeight="1">
      <c r="A260" s="16" t="s">
        <v>874</v>
      </c>
      <c r="B260" s="30" t="s">
        <v>88</v>
      </c>
      <c r="C260" s="30" t="s">
        <v>4294</v>
      </c>
      <c r="D260" s="41">
        <v>6000</v>
      </c>
      <c r="E260" s="12">
        <v>42549</v>
      </c>
      <c r="F260" s="12">
        <v>43883</v>
      </c>
      <c r="G260" s="26">
        <v>14158.9</v>
      </c>
      <c r="H260" s="21">
        <f t="shared" ref="H260:H263" si="34">IF(I260&lt;=6000,$F$5+(I260/24),"error")</f>
        <v>44599.787499999999</v>
      </c>
      <c r="I260" s="22">
        <f t="shared" si="31"/>
        <v>234.89999999999964</v>
      </c>
      <c r="J260" s="16" t="str">
        <f t="shared" si="26"/>
        <v>NOT DUE</v>
      </c>
      <c r="K260" s="30" t="s">
        <v>4295</v>
      </c>
      <c r="L260" s="19" t="s">
        <v>5203</v>
      </c>
    </row>
    <row r="261" spans="1:12" ht="25.5" customHeight="1">
      <c r="A261" s="16" t="s">
        <v>875</v>
      </c>
      <c r="B261" s="30" t="s">
        <v>89</v>
      </c>
      <c r="C261" s="30" t="s">
        <v>4294</v>
      </c>
      <c r="D261" s="41">
        <v>6000</v>
      </c>
      <c r="E261" s="12">
        <v>42549</v>
      </c>
      <c r="F261" s="12">
        <v>43883</v>
      </c>
      <c r="G261" s="26">
        <v>14158.9</v>
      </c>
      <c r="H261" s="21">
        <f t="shared" si="34"/>
        <v>44599.787499999999</v>
      </c>
      <c r="I261" s="22">
        <f t="shared" si="31"/>
        <v>234.89999999999964</v>
      </c>
      <c r="J261" s="16" t="str">
        <f t="shared" si="26"/>
        <v>NOT DUE</v>
      </c>
      <c r="K261" s="30" t="s">
        <v>4295</v>
      </c>
      <c r="L261" s="19" t="s">
        <v>5203</v>
      </c>
    </row>
    <row r="262" spans="1:12" ht="25.5" customHeight="1">
      <c r="A262" s="16" t="s">
        <v>876</v>
      </c>
      <c r="B262" s="30" t="s">
        <v>90</v>
      </c>
      <c r="C262" s="30" t="s">
        <v>4294</v>
      </c>
      <c r="D262" s="41">
        <v>6000</v>
      </c>
      <c r="E262" s="12">
        <v>42549</v>
      </c>
      <c r="F262" s="12">
        <v>43883</v>
      </c>
      <c r="G262" s="26">
        <v>14158.9</v>
      </c>
      <c r="H262" s="21">
        <f t="shared" si="34"/>
        <v>44599.787499999999</v>
      </c>
      <c r="I262" s="22">
        <f t="shared" si="31"/>
        <v>234.89999999999964</v>
      </c>
      <c r="J262" s="16" t="str">
        <f t="shared" si="26"/>
        <v>NOT DUE</v>
      </c>
      <c r="K262" s="30" t="s">
        <v>4295</v>
      </c>
      <c r="L262" s="19" t="s">
        <v>5203</v>
      </c>
    </row>
    <row r="263" spans="1:12" ht="25.5" customHeight="1">
      <c r="A263" s="16" t="s">
        <v>877</v>
      </c>
      <c r="B263" s="30" t="s">
        <v>91</v>
      </c>
      <c r="C263" s="30" t="s">
        <v>4294</v>
      </c>
      <c r="D263" s="41">
        <v>6000</v>
      </c>
      <c r="E263" s="12">
        <v>42549</v>
      </c>
      <c r="F263" s="12">
        <v>44551</v>
      </c>
      <c r="G263" s="26">
        <v>19388</v>
      </c>
      <c r="H263" s="21">
        <f t="shared" si="34"/>
        <v>44817.666666666664</v>
      </c>
      <c r="I263" s="22">
        <f t="shared" si="31"/>
        <v>5464</v>
      </c>
      <c r="J263" s="16" t="str">
        <f t="shared" si="26"/>
        <v>NOT DUE</v>
      </c>
      <c r="K263" s="30" t="s">
        <v>4295</v>
      </c>
      <c r="L263" s="19" t="s">
        <v>5203</v>
      </c>
    </row>
    <row r="264" spans="1:12" ht="25.5" customHeight="1">
      <c r="A264" s="16" t="s">
        <v>878</v>
      </c>
      <c r="B264" s="30" t="s">
        <v>92</v>
      </c>
      <c r="C264" s="30" t="s">
        <v>4294</v>
      </c>
      <c r="D264" s="41">
        <v>6000</v>
      </c>
      <c r="E264" s="12">
        <v>42549</v>
      </c>
      <c r="F264" s="12">
        <v>44471</v>
      </c>
      <c r="G264" s="26">
        <v>18547</v>
      </c>
      <c r="H264" s="21">
        <f>IF(I264&lt;=6000,$F$5+(I264/24),"error")</f>
        <v>44782.625</v>
      </c>
      <c r="I264" s="22">
        <f t="shared" si="31"/>
        <v>4623</v>
      </c>
      <c r="J264" s="16" t="str">
        <f t="shared" si="26"/>
        <v>NOT DUE</v>
      </c>
      <c r="K264" s="30" t="s">
        <v>4295</v>
      </c>
      <c r="L264" s="19" t="s">
        <v>5391</v>
      </c>
    </row>
    <row r="265" spans="1:12" s="261" customFormat="1" ht="25.5" customHeight="1">
      <c r="A265" s="259" t="s">
        <v>879</v>
      </c>
      <c r="B265" s="256" t="s">
        <v>4898</v>
      </c>
      <c r="C265" s="256" t="s">
        <v>4899</v>
      </c>
      <c r="D265" s="41">
        <v>500</v>
      </c>
      <c r="E265" s="12">
        <v>42549</v>
      </c>
      <c r="F265" s="12">
        <v>44586</v>
      </c>
      <c r="G265" s="26">
        <v>19883</v>
      </c>
      <c r="H265" s="260">
        <f>IF(I265&lt;=500,$F$5+(I265/24),"error")</f>
        <v>44609.125</v>
      </c>
      <c r="I265" s="22">
        <f t="shared" si="31"/>
        <v>459</v>
      </c>
      <c r="J265" s="259" t="str">
        <f t="shared" si="26"/>
        <v>NOT DUE</v>
      </c>
      <c r="K265" s="256"/>
      <c r="L265" s="266"/>
    </row>
    <row r="266" spans="1:12" ht="24">
      <c r="A266" s="16" t="s">
        <v>880</v>
      </c>
      <c r="B266" s="30" t="s">
        <v>4296</v>
      </c>
      <c r="C266" s="30" t="s">
        <v>4297</v>
      </c>
      <c r="D266" s="41" t="s">
        <v>4</v>
      </c>
      <c r="E266" s="12">
        <v>42549</v>
      </c>
      <c r="F266" s="12">
        <v>44587</v>
      </c>
      <c r="G266" s="72"/>
      <c r="H266" s="14">
        <f>EDATE(F266-1,1)</f>
        <v>44617</v>
      </c>
      <c r="I266" s="15">
        <f ca="1">IF(ISBLANK(H266),"",H266-DATE(YEAR(NOW()),MONTH(NOW()),DAY(NOW())))</f>
        <v>25</v>
      </c>
      <c r="J266" s="16" t="str">
        <f ca="1">IF(I266="","",IF(I266&lt;0,"OVERDUE","NOT DUE"))</f>
        <v>NOT DUE</v>
      </c>
      <c r="K266" s="30"/>
      <c r="L266" s="19" t="s">
        <v>4850</v>
      </c>
    </row>
    <row r="267" spans="1:12" ht="25.5">
      <c r="A267" s="16" t="s">
        <v>881</v>
      </c>
      <c r="B267" s="30" t="s">
        <v>4298</v>
      </c>
      <c r="C267" s="30" t="s">
        <v>390</v>
      </c>
      <c r="D267" s="41" t="s">
        <v>4</v>
      </c>
      <c r="E267" s="12">
        <v>42549</v>
      </c>
      <c r="F267" s="12">
        <v>44587</v>
      </c>
      <c r="G267" s="72"/>
      <c r="H267" s="14">
        <f>EDATE(F267-1,1)</f>
        <v>44617</v>
      </c>
      <c r="I267" s="15">
        <f ca="1">IF(ISBLANK(H267),"",H267-DATE(YEAR(NOW()),MONTH(NOW()),DAY(NOW())))</f>
        <v>25</v>
      </c>
      <c r="J267" s="16" t="str">
        <f t="shared" ca="1" si="26"/>
        <v>NOT DUE</v>
      </c>
      <c r="K267" s="30"/>
      <c r="L267" s="19" t="s">
        <v>4748</v>
      </c>
    </row>
    <row r="268" spans="1:12" ht="25.5">
      <c r="A268" s="16" t="s">
        <v>882</v>
      </c>
      <c r="B268" s="30" t="s">
        <v>4299</v>
      </c>
      <c r="C268" s="30" t="s">
        <v>4300</v>
      </c>
      <c r="D268" s="41" t="s">
        <v>793</v>
      </c>
      <c r="E268" s="12">
        <v>42549</v>
      </c>
      <c r="F268" s="12">
        <v>44587</v>
      </c>
      <c r="G268" s="72"/>
      <c r="H268" s="14">
        <f>DATE(YEAR(F268),MONTH(F268)+6,DAY(F268)-1)</f>
        <v>44767</v>
      </c>
      <c r="I268" s="15">
        <f ca="1">IF(ISBLANK(H268),"",H268-DATE(YEAR(NOW()),MONTH(NOW()),DAY(NOW())))</f>
        <v>175</v>
      </c>
      <c r="J268" s="16" t="str">
        <f t="shared" ca="1" si="26"/>
        <v>NOT DUE</v>
      </c>
      <c r="K268" s="30"/>
      <c r="L268" s="19"/>
    </row>
    <row r="269" spans="1:12" ht="25.5">
      <c r="A269" s="16" t="s">
        <v>907</v>
      </c>
      <c r="B269" s="30" t="s">
        <v>4301</v>
      </c>
      <c r="C269" s="30" t="s">
        <v>396</v>
      </c>
      <c r="D269" s="41" t="s">
        <v>381</v>
      </c>
      <c r="E269" s="12">
        <v>42549</v>
      </c>
      <c r="F269" s="12">
        <v>44281</v>
      </c>
      <c r="G269" s="72"/>
      <c r="H269" s="14">
        <f>DATE(YEAR(F269)+1,MONTH(F269),DAY(F269)-1)</f>
        <v>44645</v>
      </c>
      <c r="I269" s="15">
        <f t="shared" ref="I269:I332" ca="1" si="35">IF(ISBLANK(H269),"",H269-DATE(YEAR(NOW()),MONTH(NOW()),DAY(NOW())))</f>
        <v>53</v>
      </c>
      <c r="J269" s="16" t="str">
        <f t="shared" ca="1" si="26"/>
        <v>NOT DUE</v>
      </c>
      <c r="K269" s="30"/>
      <c r="L269" s="19"/>
    </row>
    <row r="270" spans="1:12" ht="25.5">
      <c r="A270" s="16" t="s">
        <v>908</v>
      </c>
      <c r="B270" s="30" t="s">
        <v>4302</v>
      </c>
      <c r="C270" s="30" t="s">
        <v>4303</v>
      </c>
      <c r="D270" s="41" t="s">
        <v>381</v>
      </c>
      <c r="E270" s="12">
        <v>42549</v>
      </c>
      <c r="F270" s="12">
        <v>44281</v>
      </c>
      <c r="G270" s="72"/>
      <c r="H270" s="14">
        <f>DATE(YEAR(F270)+1,MONTH(F270),DAY(F270)-1)</f>
        <v>44645</v>
      </c>
      <c r="I270" s="15">
        <f t="shared" ca="1" si="35"/>
        <v>53</v>
      </c>
      <c r="J270" s="16" t="str">
        <f t="shared" ca="1" si="26"/>
        <v>NOT DUE</v>
      </c>
      <c r="K270" s="30"/>
      <c r="L270" s="19"/>
    </row>
    <row r="271" spans="1:12" ht="26.45" customHeight="1">
      <c r="A271" s="16" t="s">
        <v>909</v>
      </c>
      <c r="B271" s="30" t="s">
        <v>883</v>
      </c>
      <c r="C271" s="30" t="s">
        <v>884</v>
      </c>
      <c r="D271" s="20" t="s">
        <v>1</v>
      </c>
      <c r="E271" s="12">
        <v>42549</v>
      </c>
      <c r="F271" s="12">
        <v>44590</v>
      </c>
      <c r="G271" s="72"/>
      <c r="H271" s="14">
        <f t="shared" ref="H271:H284" si="36">DATE(YEAR(F271),MONTH(F271),DAY(F271)+1)</f>
        <v>44591</v>
      </c>
      <c r="I271" s="15">
        <f t="shared" ca="1" si="35"/>
        <v>-1</v>
      </c>
      <c r="J271" s="16" t="str">
        <f t="shared" ca="1" si="26"/>
        <v>OVERDUE</v>
      </c>
      <c r="K271" s="30" t="s">
        <v>910</v>
      </c>
      <c r="L271" s="19"/>
    </row>
    <row r="272" spans="1:12" ht="25.5" customHeight="1">
      <c r="A272" s="16" t="s">
        <v>923</v>
      </c>
      <c r="B272" s="30" t="s">
        <v>885</v>
      </c>
      <c r="C272" s="30" t="s">
        <v>886</v>
      </c>
      <c r="D272" s="20" t="s">
        <v>1</v>
      </c>
      <c r="E272" s="12">
        <v>42549</v>
      </c>
      <c r="F272" s="12">
        <v>44590</v>
      </c>
      <c r="G272" s="72"/>
      <c r="H272" s="14">
        <f t="shared" si="36"/>
        <v>44591</v>
      </c>
      <c r="I272" s="15">
        <f t="shared" ca="1" si="35"/>
        <v>-1</v>
      </c>
      <c r="J272" s="16" t="str">
        <f t="shared" ca="1" si="26"/>
        <v>OVERDUE</v>
      </c>
      <c r="K272" s="30" t="s">
        <v>911</v>
      </c>
      <c r="L272" s="19"/>
    </row>
    <row r="273" spans="1:12" ht="25.5" customHeight="1">
      <c r="A273" s="16" t="s">
        <v>924</v>
      </c>
      <c r="B273" s="30" t="s">
        <v>887</v>
      </c>
      <c r="C273" s="30" t="s">
        <v>886</v>
      </c>
      <c r="D273" s="20" t="s">
        <v>1</v>
      </c>
      <c r="E273" s="12">
        <v>42549</v>
      </c>
      <c r="F273" s="12">
        <v>44590</v>
      </c>
      <c r="G273" s="72"/>
      <c r="H273" s="14">
        <f t="shared" si="36"/>
        <v>44591</v>
      </c>
      <c r="I273" s="15">
        <f t="shared" ca="1" si="35"/>
        <v>-1</v>
      </c>
      <c r="J273" s="16" t="str">
        <f t="shared" ca="1" si="26"/>
        <v>OVERDUE</v>
      </c>
      <c r="K273" s="30" t="s">
        <v>912</v>
      </c>
      <c r="L273" s="19"/>
    </row>
    <row r="274" spans="1:12" ht="25.5" customHeight="1">
      <c r="A274" s="16" t="s">
        <v>925</v>
      </c>
      <c r="B274" s="30" t="s">
        <v>888</v>
      </c>
      <c r="C274" s="30" t="s">
        <v>889</v>
      </c>
      <c r="D274" s="20" t="s">
        <v>1</v>
      </c>
      <c r="E274" s="12">
        <v>42549</v>
      </c>
      <c r="F274" s="12">
        <v>44590</v>
      </c>
      <c r="G274" s="72"/>
      <c r="H274" s="14">
        <f t="shared" si="36"/>
        <v>44591</v>
      </c>
      <c r="I274" s="15">
        <f t="shared" ca="1" si="35"/>
        <v>-1</v>
      </c>
      <c r="J274" s="16" t="str">
        <f t="shared" ref="J274:J333" ca="1" si="37">IF(I274="","",IF(I274&lt;0,"OVERDUE","NOT DUE"))</f>
        <v>OVERDUE</v>
      </c>
      <c r="K274" s="30" t="s">
        <v>913</v>
      </c>
      <c r="L274" s="19"/>
    </row>
    <row r="275" spans="1:12" ht="15" customHeight="1">
      <c r="A275" s="16" t="s">
        <v>926</v>
      </c>
      <c r="B275" s="30" t="s">
        <v>890</v>
      </c>
      <c r="C275" s="30" t="s">
        <v>891</v>
      </c>
      <c r="D275" s="20" t="s">
        <v>1</v>
      </c>
      <c r="E275" s="12">
        <v>42549</v>
      </c>
      <c r="F275" s="12">
        <v>44590</v>
      </c>
      <c r="G275" s="72"/>
      <c r="H275" s="14">
        <f t="shared" si="36"/>
        <v>44591</v>
      </c>
      <c r="I275" s="15">
        <f t="shared" ca="1" si="35"/>
        <v>-1</v>
      </c>
      <c r="J275" s="16" t="str">
        <f t="shared" ca="1" si="37"/>
        <v>OVERDUE</v>
      </c>
      <c r="K275" s="30" t="s">
        <v>914</v>
      </c>
      <c r="L275" s="19"/>
    </row>
    <row r="276" spans="1:12" ht="25.5" customHeight="1">
      <c r="A276" s="16" t="s">
        <v>927</v>
      </c>
      <c r="B276" s="30" t="s">
        <v>892</v>
      </c>
      <c r="C276" s="30" t="s">
        <v>893</v>
      </c>
      <c r="D276" s="20" t="s">
        <v>1</v>
      </c>
      <c r="E276" s="12">
        <v>42549</v>
      </c>
      <c r="F276" s="12">
        <v>44590</v>
      </c>
      <c r="G276" s="72"/>
      <c r="H276" s="14">
        <f t="shared" si="36"/>
        <v>44591</v>
      </c>
      <c r="I276" s="15">
        <f t="shared" ca="1" si="35"/>
        <v>-1</v>
      </c>
      <c r="J276" s="16" t="str">
        <f t="shared" ca="1" si="37"/>
        <v>OVERDUE</v>
      </c>
      <c r="K276" s="30" t="s">
        <v>915</v>
      </c>
      <c r="L276" s="19"/>
    </row>
    <row r="277" spans="1:12" ht="25.5" customHeight="1">
      <c r="A277" s="16" t="s">
        <v>928</v>
      </c>
      <c r="B277" s="30" t="s">
        <v>894</v>
      </c>
      <c r="C277" s="30" t="s">
        <v>895</v>
      </c>
      <c r="D277" s="20" t="s">
        <v>1</v>
      </c>
      <c r="E277" s="12">
        <v>42549</v>
      </c>
      <c r="F277" s="12">
        <v>44590</v>
      </c>
      <c r="G277" s="72"/>
      <c r="H277" s="14">
        <f t="shared" si="36"/>
        <v>44591</v>
      </c>
      <c r="I277" s="15">
        <f t="shared" ca="1" si="35"/>
        <v>-1</v>
      </c>
      <c r="J277" s="16" t="str">
        <f t="shared" ca="1" si="37"/>
        <v>OVERDUE</v>
      </c>
      <c r="K277" s="30" t="s">
        <v>916</v>
      </c>
      <c r="L277" s="19"/>
    </row>
    <row r="278" spans="1:12" ht="25.5" customHeight="1">
      <c r="A278" s="16" t="s">
        <v>929</v>
      </c>
      <c r="B278" s="30" t="s">
        <v>896</v>
      </c>
      <c r="C278" s="30" t="s">
        <v>897</v>
      </c>
      <c r="D278" s="20" t="s">
        <v>1</v>
      </c>
      <c r="E278" s="12">
        <v>42549</v>
      </c>
      <c r="F278" s="12">
        <v>44590</v>
      </c>
      <c r="G278" s="72"/>
      <c r="H278" s="14">
        <f t="shared" si="36"/>
        <v>44591</v>
      </c>
      <c r="I278" s="15">
        <f t="shared" ca="1" si="35"/>
        <v>-1</v>
      </c>
      <c r="J278" s="16" t="str">
        <f t="shared" ca="1" si="37"/>
        <v>OVERDUE</v>
      </c>
      <c r="K278" s="30" t="s">
        <v>917</v>
      </c>
      <c r="L278" s="19"/>
    </row>
    <row r="279" spans="1:12" ht="26.45" customHeight="1">
      <c r="A279" s="16" t="s">
        <v>930</v>
      </c>
      <c r="B279" s="30" t="s">
        <v>898</v>
      </c>
      <c r="C279" s="30" t="s">
        <v>899</v>
      </c>
      <c r="D279" s="20" t="s">
        <v>1</v>
      </c>
      <c r="E279" s="12">
        <v>42549</v>
      </c>
      <c r="F279" s="12">
        <v>44590</v>
      </c>
      <c r="G279" s="72"/>
      <c r="H279" s="14">
        <f t="shared" si="36"/>
        <v>44591</v>
      </c>
      <c r="I279" s="15">
        <f t="shared" ca="1" si="35"/>
        <v>-1</v>
      </c>
      <c r="J279" s="16" t="str">
        <f t="shared" ca="1" si="37"/>
        <v>OVERDUE</v>
      </c>
      <c r="K279" s="30" t="s">
        <v>918</v>
      </c>
      <c r="L279" s="19"/>
    </row>
    <row r="280" spans="1:12" ht="15" customHeight="1">
      <c r="A280" s="16" t="s">
        <v>931</v>
      </c>
      <c r="B280" s="30" t="s">
        <v>900</v>
      </c>
      <c r="C280" s="30" t="s">
        <v>901</v>
      </c>
      <c r="D280" s="20" t="s">
        <v>1</v>
      </c>
      <c r="E280" s="12">
        <v>42549</v>
      </c>
      <c r="F280" s="12">
        <v>44590</v>
      </c>
      <c r="G280" s="72"/>
      <c r="H280" s="14">
        <f t="shared" si="36"/>
        <v>44591</v>
      </c>
      <c r="I280" s="15">
        <f t="shared" ca="1" si="35"/>
        <v>-1</v>
      </c>
      <c r="J280" s="16" t="str">
        <f t="shared" ca="1" si="37"/>
        <v>OVERDUE</v>
      </c>
      <c r="K280" s="30" t="s">
        <v>919</v>
      </c>
      <c r="L280" s="19"/>
    </row>
    <row r="281" spans="1:12" ht="15" customHeight="1">
      <c r="A281" s="16" t="s">
        <v>932</v>
      </c>
      <c r="B281" s="30" t="s">
        <v>902</v>
      </c>
      <c r="C281" s="30" t="s">
        <v>901</v>
      </c>
      <c r="D281" s="20" t="s">
        <v>1</v>
      </c>
      <c r="E281" s="12">
        <v>42549</v>
      </c>
      <c r="F281" s="12">
        <v>44590</v>
      </c>
      <c r="G281" s="72"/>
      <c r="H281" s="14">
        <f t="shared" si="36"/>
        <v>44591</v>
      </c>
      <c r="I281" s="15">
        <f t="shared" ca="1" si="35"/>
        <v>-1</v>
      </c>
      <c r="J281" s="16" t="str">
        <f t="shared" ca="1" si="37"/>
        <v>OVERDUE</v>
      </c>
      <c r="K281" s="30" t="s">
        <v>920</v>
      </c>
      <c r="L281" s="19"/>
    </row>
    <row r="282" spans="1:12" ht="15" customHeight="1">
      <c r="A282" s="16" t="s">
        <v>933</v>
      </c>
      <c r="B282" s="30" t="s">
        <v>903</v>
      </c>
      <c r="C282" s="30" t="s">
        <v>904</v>
      </c>
      <c r="D282" s="20" t="s">
        <v>1</v>
      </c>
      <c r="E282" s="12">
        <v>42549</v>
      </c>
      <c r="F282" s="12">
        <v>44590</v>
      </c>
      <c r="G282" s="72"/>
      <c r="H282" s="14">
        <f t="shared" si="36"/>
        <v>44591</v>
      </c>
      <c r="I282" s="15">
        <f t="shared" ca="1" si="35"/>
        <v>-1</v>
      </c>
      <c r="J282" s="16" t="str">
        <f t="shared" ca="1" si="37"/>
        <v>OVERDUE</v>
      </c>
      <c r="K282" s="30" t="s">
        <v>917</v>
      </c>
      <c r="L282" s="19"/>
    </row>
    <row r="283" spans="1:12" ht="15" customHeight="1">
      <c r="A283" s="16" t="s">
        <v>944</v>
      </c>
      <c r="B283" s="30" t="s">
        <v>905</v>
      </c>
      <c r="C283" s="30" t="s">
        <v>901</v>
      </c>
      <c r="D283" s="20" t="s">
        <v>1</v>
      </c>
      <c r="E283" s="12">
        <v>43547</v>
      </c>
      <c r="F283" s="12">
        <v>44590</v>
      </c>
      <c r="G283" s="72"/>
      <c r="H283" s="14">
        <f t="shared" si="36"/>
        <v>44591</v>
      </c>
      <c r="I283" s="15">
        <f t="shared" ca="1" si="35"/>
        <v>-1</v>
      </c>
      <c r="J283" s="16" t="str">
        <f t="shared" ca="1" si="37"/>
        <v>OVERDUE</v>
      </c>
      <c r="K283" s="30" t="s">
        <v>921</v>
      </c>
      <c r="L283" s="19"/>
    </row>
    <row r="284" spans="1:12" ht="15" customHeight="1">
      <c r="A284" s="16" t="s">
        <v>945</v>
      </c>
      <c r="B284" s="30" t="s">
        <v>906</v>
      </c>
      <c r="C284" s="30" t="s">
        <v>901</v>
      </c>
      <c r="D284" s="20" t="s">
        <v>1</v>
      </c>
      <c r="E284" s="12">
        <v>42549</v>
      </c>
      <c r="F284" s="12">
        <v>44590</v>
      </c>
      <c r="G284" s="72"/>
      <c r="H284" s="14">
        <f t="shared" si="36"/>
        <v>44591</v>
      </c>
      <c r="I284" s="15">
        <f t="shared" ca="1" si="35"/>
        <v>-1</v>
      </c>
      <c r="J284" s="16" t="str">
        <f t="shared" ca="1" si="37"/>
        <v>OVERDUE</v>
      </c>
      <c r="K284" s="30" t="s">
        <v>922</v>
      </c>
      <c r="L284" s="19"/>
    </row>
    <row r="285" spans="1:12" ht="25.5">
      <c r="A285" s="16" t="s">
        <v>946</v>
      </c>
      <c r="B285" s="30" t="s">
        <v>894</v>
      </c>
      <c r="C285" s="30" t="s">
        <v>934</v>
      </c>
      <c r="D285" s="20" t="s">
        <v>26</v>
      </c>
      <c r="E285" s="12">
        <v>42549</v>
      </c>
      <c r="F285" s="12">
        <v>44588</v>
      </c>
      <c r="G285" s="72"/>
      <c r="H285" s="14">
        <f>DATE(YEAR(F285),MONTH(F285),DAY(F285)+7)</f>
        <v>44595</v>
      </c>
      <c r="I285" s="15">
        <f t="shared" ca="1" si="35"/>
        <v>3</v>
      </c>
      <c r="J285" s="16" t="str">
        <f t="shared" ca="1" si="37"/>
        <v>NOT DUE</v>
      </c>
      <c r="K285" s="30" t="s">
        <v>916</v>
      </c>
      <c r="L285" s="19"/>
    </row>
    <row r="286" spans="1:12" ht="15" customHeight="1">
      <c r="A286" s="16" t="s">
        <v>947</v>
      </c>
      <c r="B286" s="30" t="s">
        <v>935</v>
      </c>
      <c r="C286" s="30" t="s">
        <v>936</v>
      </c>
      <c r="D286" s="20" t="s">
        <v>26</v>
      </c>
      <c r="E286" s="12">
        <v>42549</v>
      </c>
      <c r="F286" s="12">
        <v>44588</v>
      </c>
      <c r="G286" s="72"/>
      <c r="H286" s="14">
        <f>DATE(YEAR(F286),MONTH(F286),DAY(F286)+7)</f>
        <v>44595</v>
      </c>
      <c r="I286" s="15">
        <f t="shared" ca="1" si="35"/>
        <v>3</v>
      </c>
      <c r="J286" s="16" t="str">
        <f t="shared" ca="1" si="37"/>
        <v>NOT DUE</v>
      </c>
      <c r="K286" s="30" t="s">
        <v>940</v>
      </c>
      <c r="L286" s="19"/>
    </row>
    <row r="287" spans="1:12" ht="15" customHeight="1">
      <c r="A287" s="16" t="s">
        <v>948</v>
      </c>
      <c r="B287" s="30" t="s">
        <v>937</v>
      </c>
      <c r="C287" s="30" t="s">
        <v>901</v>
      </c>
      <c r="D287" s="20" t="s">
        <v>26</v>
      </c>
      <c r="E287" s="12">
        <v>42549</v>
      </c>
      <c r="F287" s="12">
        <v>44588</v>
      </c>
      <c r="G287" s="72"/>
      <c r="H287" s="14">
        <f>DATE(YEAR(F287),MONTH(F287),DAY(F287)+7)</f>
        <v>44595</v>
      </c>
      <c r="I287" s="15">
        <f t="shared" ca="1" si="35"/>
        <v>3</v>
      </c>
      <c r="J287" s="16" t="str">
        <f t="shared" ca="1" si="37"/>
        <v>NOT DUE</v>
      </c>
      <c r="K287" s="30" t="s">
        <v>941</v>
      </c>
      <c r="L287" s="19"/>
    </row>
    <row r="288" spans="1:12" ht="15" customHeight="1">
      <c r="A288" s="16" t="s">
        <v>953</v>
      </c>
      <c r="B288" s="30" t="s">
        <v>938</v>
      </c>
      <c r="C288" s="30" t="s">
        <v>939</v>
      </c>
      <c r="D288" s="20" t="s">
        <v>26</v>
      </c>
      <c r="E288" s="12">
        <v>42549</v>
      </c>
      <c r="F288" s="12">
        <v>44588</v>
      </c>
      <c r="G288" s="72"/>
      <c r="H288" s="14">
        <f>DATE(YEAR(F288),MONTH(F288),DAY(F288)+7)</f>
        <v>44595</v>
      </c>
      <c r="I288" s="15">
        <f t="shared" ca="1" si="35"/>
        <v>3</v>
      </c>
      <c r="J288" s="16" t="str">
        <f t="shared" ca="1" si="37"/>
        <v>NOT DUE</v>
      </c>
      <c r="K288" s="30" t="s">
        <v>942</v>
      </c>
      <c r="L288" s="19"/>
    </row>
    <row r="289" spans="1:12" ht="15" customHeight="1">
      <c r="A289" s="16" t="s">
        <v>954</v>
      </c>
      <c r="B289" s="30" t="s">
        <v>4304</v>
      </c>
      <c r="C289" s="30" t="s">
        <v>393</v>
      </c>
      <c r="D289" s="20" t="s">
        <v>4</v>
      </c>
      <c r="E289" s="12">
        <v>42549</v>
      </c>
      <c r="F289" s="12">
        <v>44588</v>
      </c>
      <c r="G289" s="72"/>
      <c r="H289" s="14">
        <f>EDATE(F289-1,1)</f>
        <v>44618</v>
      </c>
      <c r="I289" s="15">
        <f t="shared" ca="1" si="35"/>
        <v>26</v>
      </c>
      <c r="J289" s="16" t="str">
        <f t="shared" ca="1" si="37"/>
        <v>NOT DUE</v>
      </c>
      <c r="K289" s="30" t="s">
        <v>943</v>
      </c>
      <c r="L289" s="19"/>
    </row>
    <row r="290" spans="1:12">
      <c r="A290" s="16" t="s">
        <v>955</v>
      </c>
      <c r="B290" s="30" t="s">
        <v>949</v>
      </c>
      <c r="C290" s="30" t="s">
        <v>901</v>
      </c>
      <c r="D290" s="20" t="s">
        <v>4</v>
      </c>
      <c r="E290" s="12">
        <v>42549</v>
      </c>
      <c r="F290" s="12">
        <v>44588</v>
      </c>
      <c r="G290" s="72"/>
      <c r="H290" s="14">
        <f>EDATE(F290-1,1)</f>
        <v>44618</v>
      </c>
      <c r="I290" s="15">
        <f t="shared" ca="1" si="35"/>
        <v>26</v>
      </c>
      <c r="J290" s="16" t="str">
        <f t="shared" ca="1" si="37"/>
        <v>NOT DUE</v>
      </c>
      <c r="K290" s="30" t="s">
        <v>916</v>
      </c>
      <c r="L290" s="19"/>
    </row>
    <row r="291" spans="1:12" ht="26.45" customHeight="1">
      <c r="A291" s="16" t="s">
        <v>956</v>
      </c>
      <c r="B291" s="30" t="s">
        <v>950</v>
      </c>
      <c r="C291" s="30" t="s">
        <v>901</v>
      </c>
      <c r="D291" s="20" t="s">
        <v>4</v>
      </c>
      <c r="E291" s="12">
        <v>42549</v>
      </c>
      <c r="F291" s="12">
        <v>44588</v>
      </c>
      <c r="G291" s="72"/>
      <c r="H291" s="14">
        <f>EDATE(F291-1,1)</f>
        <v>44618</v>
      </c>
      <c r="I291" s="15">
        <f t="shared" ca="1" si="35"/>
        <v>26</v>
      </c>
      <c r="J291" s="16" t="str">
        <f t="shared" ca="1" si="37"/>
        <v>NOT DUE</v>
      </c>
      <c r="K291" s="30" t="s">
        <v>957</v>
      </c>
      <c r="L291" s="19"/>
    </row>
    <row r="292" spans="1:12" ht="15" customHeight="1">
      <c r="A292" s="16" t="s">
        <v>962</v>
      </c>
      <c r="B292" s="30" t="s">
        <v>937</v>
      </c>
      <c r="C292" s="30" t="s">
        <v>901</v>
      </c>
      <c r="D292" s="20" t="s">
        <v>4</v>
      </c>
      <c r="E292" s="12">
        <v>42549</v>
      </c>
      <c r="F292" s="12">
        <v>44588</v>
      </c>
      <c r="G292" s="72"/>
      <c r="H292" s="14">
        <f>EDATE(F292-1,1)</f>
        <v>44618</v>
      </c>
      <c r="I292" s="15">
        <f t="shared" ca="1" si="35"/>
        <v>26</v>
      </c>
      <c r="J292" s="16" t="str">
        <f t="shared" ca="1" si="37"/>
        <v>NOT DUE</v>
      </c>
      <c r="K292" s="30" t="s">
        <v>958</v>
      </c>
      <c r="L292" s="19"/>
    </row>
    <row r="293" spans="1:12" ht="25.5">
      <c r="A293" s="16" t="s">
        <v>963</v>
      </c>
      <c r="B293" s="30" t="s">
        <v>951</v>
      </c>
      <c r="C293" s="30" t="s">
        <v>952</v>
      </c>
      <c r="D293" s="20" t="s">
        <v>4</v>
      </c>
      <c r="E293" s="12">
        <v>42549</v>
      </c>
      <c r="F293" s="12">
        <v>44588</v>
      </c>
      <c r="G293" s="72"/>
      <c r="H293" s="14">
        <f>EDATE(F293-1,1)</f>
        <v>44618</v>
      </c>
      <c r="I293" s="15">
        <f t="shared" ca="1" si="35"/>
        <v>26</v>
      </c>
      <c r="J293" s="16" t="str">
        <f t="shared" ca="1" si="37"/>
        <v>NOT DUE</v>
      </c>
      <c r="K293" s="30" t="s">
        <v>959</v>
      </c>
      <c r="L293" s="19"/>
    </row>
    <row r="294" spans="1:12" ht="26.45" customHeight="1">
      <c r="A294" s="16" t="s">
        <v>985</v>
      </c>
      <c r="B294" s="30" t="s">
        <v>960</v>
      </c>
      <c r="C294" s="30" t="s">
        <v>4305</v>
      </c>
      <c r="D294" s="20" t="s">
        <v>793</v>
      </c>
      <c r="E294" s="12">
        <v>42549</v>
      </c>
      <c r="F294" s="12">
        <v>44431</v>
      </c>
      <c r="G294" s="72"/>
      <c r="H294" s="14">
        <f>DATE(YEAR(F294),MONTH(F294)+6,DAY(F294)-1)</f>
        <v>44614</v>
      </c>
      <c r="I294" s="15">
        <f t="shared" ca="1" si="35"/>
        <v>22</v>
      </c>
      <c r="J294" s="16" t="str">
        <f t="shared" ca="1" si="37"/>
        <v>NOT DUE</v>
      </c>
      <c r="K294" s="30" t="s">
        <v>964</v>
      </c>
      <c r="L294" s="19" t="s">
        <v>5180</v>
      </c>
    </row>
    <row r="295" spans="1:12" ht="15" customHeight="1">
      <c r="A295" s="16" t="s">
        <v>986</v>
      </c>
      <c r="B295" s="30" t="s">
        <v>961</v>
      </c>
      <c r="C295" s="30" t="s">
        <v>952</v>
      </c>
      <c r="D295" s="20" t="s">
        <v>793</v>
      </c>
      <c r="E295" s="12">
        <v>42549</v>
      </c>
      <c r="F295" s="12">
        <v>44456</v>
      </c>
      <c r="G295" s="72"/>
      <c r="H295" s="14">
        <f>DATE(YEAR(F295),MONTH(F295)+6,DAY(F295)-1)</f>
        <v>44636</v>
      </c>
      <c r="I295" s="15">
        <f t="shared" ca="1" si="35"/>
        <v>44</v>
      </c>
      <c r="J295" s="16" t="str">
        <f t="shared" ca="1" si="37"/>
        <v>NOT DUE</v>
      </c>
      <c r="K295" s="30" t="s">
        <v>965</v>
      </c>
      <c r="L295" s="19" t="s">
        <v>4756</v>
      </c>
    </row>
    <row r="296" spans="1:12" ht="26.45" customHeight="1">
      <c r="A296" s="16" t="s">
        <v>987</v>
      </c>
      <c r="B296" s="30" t="s">
        <v>966</v>
      </c>
      <c r="C296" s="30" t="s">
        <v>901</v>
      </c>
      <c r="D296" s="20" t="s">
        <v>381</v>
      </c>
      <c r="E296" s="12">
        <v>42549</v>
      </c>
      <c r="F296" s="12">
        <v>44260</v>
      </c>
      <c r="G296" s="72"/>
      <c r="H296" s="14">
        <f t="shared" ref="H296:H304" si="38">DATE(YEAR(F296)+1,MONTH(F296),DAY(F296)-1)</f>
        <v>44624</v>
      </c>
      <c r="I296" s="15">
        <f t="shared" ca="1" si="35"/>
        <v>32</v>
      </c>
      <c r="J296" s="16" t="str">
        <f t="shared" ca="1" si="37"/>
        <v>NOT DUE</v>
      </c>
      <c r="K296" s="30" t="s">
        <v>977</v>
      </c>
      <c r="L296" s="19" t="s">
        <v>4756</v>
      </c>
    </row>
    <row r="297" spans="1:12" ht="25.5">
      <c r="A297" s="16" t="s">
        <v>988</v>
      </c>
      <c r="B297" s="30" t="s">
        <v>967</v>
      </c>
      <c r="C297" s="30" t="s">
        <v>901</v>
      </c>
      <c r="D297" s="20" t="s">
        <v>381</v>
      </c>
      <c r="E297" s="12">
        <v>42549</v>
      </c>
      <c r="F297" s="12">
        <v>44260</v>
      </c>
      <c r="G297" s="72"/>
      <c r="H297" s="14">
        <f t="shared" si="38"/>
        <v>44624</v>
      </c>
      <c r="I297" s="15">
        <f t="shared" ca="1" si="35"/>
        <v>32</v>
      </c>
      <c r="J297" s="16" t="str">
        <f t="shared" ca="1" si="37"/>
        <v>NOT DUE</v>
      </c>
      <c r="K297" s="30" t="s">
        <v>978</v>
      </c>
      <c r="L297" s="19" t="s">
        <v>4756</v>
      </c>
    </row>
    <row r="298" spans="1:12" ht="26.45" customHeight="1">
      <c r="A298" s="16" t="s">
        <v>989</v>
      </c>
      <c r="B298" s="30" t="s">
        <v>968</v>
      </c>
      <c r="C298" s="30" t="s">
        <v>901</v>
      </c>
      <c r="D298" s="20" t="s">
        <v>381</v>
      </c>
      <c r="E298" s="12">
        <v>43531</v>
      </c>
      <c r="F298" s="12">
        <v>44260</v>
      </c>
      <c r="G298" s="72"/>
      <c r="H298" s="14">
        <f t="shared" si="38"/>
        <v>44624</v>
      </c>
      <c r="I298" s="15">
        <f t="shared" ca="1" si="35"/>
        <v>32</v>
      </c>
      <c r="J298" s="16" t="str">
        <f t="shared" ca="1" si="37"/>
        <v>NOT DUE</v>
      </c>
      <c r="K298" s="30" t="s">
        <v>979</v>
      </c>
      <c r="L298" s="19" t="s">
        <v>4756</v>
      </c>
    </row>
    <row r="299" spans="1:12" ht="15" customHeight="1">
      <c r="A299" s="16" t="s">
        <v>990</v>
      </c>
      <c r="B299" s="30" t="s">
        <v>969</v>
      </c>
      <c r="C299" s="30" t="s">
        <v>901</v>
      </c>
      <c r="D299" s="20" t="s">
        <v>381</v>
      </c>
      <c r="E299" s="12">
        <v>42549</v>
      </c>
      <c r="F299" s="12">
        <v>44260</v>
      </c>
      <c r="G299" s="72"/>
      <c r="H299" s="14">
        <f t="shared" si="38"/>
        <v>44624</v>
      </c>
      <c r="I299" s="15">
        <f t="shared" ca="1" si="35"/>
        <v>32</v>
      </c>
      <c r="J299" s="16" t="str">
        <f t="shared" ca="1" si="37"/>
        <v>NOT DUE</v>
      </c>
      <c r="K299" s="30" t="s">
        <v>980</v>
      </c>
      <c r="L299" s="19" t="s">
        <v>4756</v>
      </c>
    </row>
    <row r="300" spans="1:12" ht="15" customHeight="1">
      <c r="A300" s="16" t="s">
        <v>991</v>
      </c>
      <c r="B300" s="30" t="s">
        <v>970</v>
      </c>
      <c r="C300" s="30" t="s">
        <v>901</v>
      </c>
      <c r="D300" s="20" t="s">
        <v>381</v>
      </c>
      <c r="E300" s="12">
        <v>42549</v>
      </c>
      <c r="F300" s="12">
        <v>44260</v>
      </c>
      <c r="G300" s="72"/>
      <c r="H300" s="14">
        <f t="shared" si="38"/>
        <v>44624</v>
      </c>
      <c r="I300" s="15">
        <f t="shared" ca="1" si="35"/>
        <v>32</v>
      </c>
      <c r="J300" s="16" t="str">
        <f t="shared" ca="1" si="37"/>
        <v>NOT DUE</v>
      </c>
      <c r="K300" s="30" t="s">
        <v>978</v>
      </c>
      <c r="L300" s="19" t="s">
        <v>4756</v>
      </c>
    </row>
    <row r="301" spans="1:12" ht="15" customHeight="1">
      <c r="A301" s="16" t="s">
        <v>992</v>
      </c>
      <c r="B301" s="30" t="s">
        <v>971</v>
      </c>
      <c r="C301" s="30" t="s">
        <v>901</v>
      </c>
      <c r="D301" s="20" t="s">
        <v>381</v>
      </c>
      <c r="E301" s="12">
        <v>42549</v>
      </c>
      <c r="F301" s="12">
        <v>44260</v>
      </c>
      <c r="G301" s="72"/>
      <c r="H301" s="14">
        <f t="shared" si="38"/>
        <v>44624</v>
      </c>
      <c r="I301" s="15">
        <f t="shared" ca="1" si="35"/>
        <v>32</v>
      </c>
      <c r="J301" s="16" t="str">
        <f t="shared" ca="1" si="37"/>
        <v>NOT DUE</v>
      </c>
      <c r="K301" s="30" t="s">
        <v>981</v>
      </c>
      <c r="L301" s="19" t="s">
        <v>4756</v>
      </c>
    </row>
    <row r="302" spans="1:12" ht="15" customHeight="1">
      <c r="A302" s="16" t="s">
        <v>993</v>
      </c>
      <c r="B302" s="30" t="s">
        <v>972</v>
      </c>
      <c r="C302" s="30" t="s">
        <v>973</v>
      </c>
      <c r="D302" s="20" t="s">
        <v>381</v>
      </c>
      <c r="E302" s="12">
        <v>42549</v>
      </c>
      <c r="F302" s="12">
        <v>44260</v>
      </c>
      <c r="G302" s="72"/>
      <c r="H302" s="14">
        <f t="shared" si="38"/>
        <v>44624</v>
      </c>
      <c r="I302" s="15">
        <f t="shared" ca="1" si="35"/>
        <v>32</v>
      </c>
      <c r="J302" s="16" t="str">
        <f t="shared" ca="1" si="37"/>
        <v>NOT DUE</v>
      </c>
      <c r="K302" s="30" t="s">
        <v>982</v>
      </c>
      <c r="L302" s="19" t="s">
        <v>4756</v>
      </c>
    </row>
    <row r="303" spans="1:12" ht="36">
      <c r="A303" s="16" t="s">
        <v>1030</v>
      </c>
      <c r="B303" s="30" t="s">
        <v>974</v>
      </c>
      <c r="C303" s="30" t="s">
        <v>975</v>
      </c>
      <c r="D303" s="20" t="s">
        <v>381</v>
      </c>
      <c r="E303" s="12">
        <v>42549</v>
      </c>
      <c r="F303" s="12">
        <v>44260</v>
      </c>
      <c r="G303" s="72"/>
      <c r="H303" s="14">
        <f t="shared" si="38"/>
        <v>44624</v>
      </c>
      <c r="I303" s="15">
        <f t="shared" ca="1" si="35"/>
        <v>32</v>
      </c>
      <c r="J303" s="16" t="str">
        <f t="shared" ca="1" si="37"/>
        <v>NOT DUE</v>
      </c>
      <c r="K303" s="30" t="s">
        <v>983</v>
      </c>
      <c r="L303" s="19" t="s">
        <v>5209</v>
      </c>
    </row>
    <row r="304" spans="1:12" ht="26.45" customHeight="1">
      <c r="A304" s="16" t="s">
        <v>1031</v>
      </c>
      <c r="B304" s="30" t="s">
        <v>976</v>
      </c>
      <c r="C304" s="30" t="s">
        <v>901</v>
      </c>
      <c r="D304" s="20" t="s">
        <v>381</v>
      </c>
      <c r="E304" s="12">
        <v>42549</v>
      </c>
      <c r="F304" s="12">
        <v>44260</v>
      </c>
      <c r="G304" s="72"/>
      <c r="H304" s="14">
        <f t="shared" si="38"/>
        <v>44624</v>
      </c>
      <c r="I304" s="15">
        <f t="shared" ca="1" si="35"/>
        <v>32</v>
      </c>
      <c r="J304" s="16" t="str">
        <f t="shared" ca="1" si="37"/>
        <v>NOT DUE</v>
      </c>
      <c r="K304" s="30" t="s">
        <v>984</v>
      </c>
      <c r="L304" s="19" t="s">
        <v>4756</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399</v>
      </c>
      <c r="J305" s="16" t="str">
        <f t="shared" ca="1" si="37"/>
        <v>NOT DUE</v>
      </c>
      <c r="K305" s="30" t="s">
        <v>1058</v>
      </c>
      <c r="L305" s="19" t="s">
        <v>4756</v>
      </c>
    </row>
    <row r="306" spans="1:12" ht="15" customHeight="1">
      <c r="A306" s="16" t="s">
        <v>1033</v>
      </c>
      <c r="B306" s="30" t="s">
        <v>995</v>
      </c>
      <c r="C306" s="30" t="s">
        <v>996</v>
      </c>
      <c r="D306" s="20" t="s">
        <v>1080</v>
      </c>
      <c r="E306" s="12">
        <v>42549</v>
      </c>
      <c r="F306" s="12">
        <v>43531</v>
      </c>
      <c r="G306" s="72"/>
      <c r="H306" s="14">
        <f t="shared" si="39"/>
        <v>44991</v>
      </c>
      <c r="I306" s="15">
        <f t="shared" ca="1" si="35"/>
        <v>399</v>
      </c>
      <c r="J306" s="16" t="str">
        <f t="shared" ca="1" si="37"/>
        <v>NOT DUE</v>
      </c>
      <c r="K306" s="30" t="s">
        <v>1059</v>
      </c>
      <c r="L306" s="19" t="s">
        <v>4756</v>
      </c>
    </row>
    <row r="307" spans="1:12" ht="15" customHeight="1">
      <c r="A307" s="16" t="s">
        <v>1034</v>
      </c>
      <c r="B307" s="30" t="s">
        <v>997</v>
      </c>
      <c r="C307" s="30" t="s">
        <v>952</v>
      </c>
      <c r="D307" s="20" t="s">
        <v>1080</v>
      </c>
      <c r="E307" s="12">
        <v>42549</v>
      </c>
      <c r="F307" s="12">
        <v>43531</v>
      </c>
      <c r="G307" s="72"/>
      <c r="H307" s="14">
        <f t="shared" si="39"/>
        <v>44991</v>
      </c>
      <c r="I307" s="15">
        <f t="shared" ca="1" si="35"/>
        <v>399</v>
      </c>
      <c r="J307" s="16" t="str">
        <f t="shared" ca="1" si="37"/>
        <v>NOT DUE</v>
      </c>
      <c r="K307" s="30" t="s">
        <v>1060</v>
      </c>
      <c r="L307" s="19" t="s">
        <v>4756</v>
      </c>
    </row>
    <row r="308" spans="1:12" ht="15" customHeight="1">
      <c r="A308" s="16" t="s">
        <v>1035</v>
      </c>
      <c r="B308" s="30" t="s">
        <v>998</v>
      </c>
      <c r="C308" s="30" t="s">
        <v>952</v>
      </c>
      <c r="D308" s="20" t="s">
        <v>1080</v>
      </c>
      <c r="E308" s="12">
        <v>42549</v>
      </c>
      <c r="F308" s="12">
        <v>43531</v>
      </c>
      <c r="G308" s="72"/>
      <c r="H308" s="14">
        <f t="shared" si="39"/>
        <v>44991</v>
      </c>
      <c r="I308" s="15">
        <f t="shared" ca="1" si="35"/>
        <v>399</v>
      </c>
      <c r="J308" s="16" t="str">
        <f t="shared" ca="1" si="37"/>
        <v>NOT DUE</v>
      </c>
      <c r="K308" s="30" t="s">
        <v>1061</v>
      </c>
      <c r="L308" s="19" t="s">
        <v>4756</v>
      </c>
    </row>
    <row r="309" spans="1:12" ht="15" customHeight="1">
      <c r="A309" s="16" t="s">
        <v>1036</v>
      </c>
      <c r="B309" s="30" t="s">
        <v>949</v>
      </c>
      <c r="C309" s="30" t="s">
        <v>952</v>
      </c>
      <c r="D309" s="20" t="s">
        <v>1080</v>
      </c>
      <c r="E309" s="12">
        <v>42549</v>
      </c>
      <c r="F309" s="12">
        <v>43531</v>
      </c>
      <c r="G309" s="72"/>
      <c r="H309" s="14">
        <f t="shared" si="39"/>
        <v>44991</v>
      </c>
      <c r="I309" s="15">
        <f t="shared" ca="1" si="35"/>
        <v>399</v>
      </c>
      <c r="J309" s="16" t="str">
        <f t="shared" ca="1" si="37"/>
        <v>NOT DUE</v>
      </c>
      <c r="K309" s="30" t="s">
        <v>1062</v>
      </c>
      <c r="L309" s="19" t="s">
        <v>4756</v>
      </c>
    </row>
    <row r="310" spans="1:12" ht="26.45" customHeight="1">
      <c r="A310" s="16" t="s">
        <v>1037</v>
      </c>
      <c r="B310" s="30" t="s">
        <v>950</v>
      </c>
      <c r="C310" s="30" t="s">
        <v>999</v>
      </c>
      <c r="D310" s="20" t="s">
        <v>1080</v>
      </c>
      <c r="E310" s="12">
        <v>42549</v>
      </c>
      <c r="F310" s="12">
        <v>43609</v>
      </c>
      <c r="G310" s="72"/>
      <c r="H310" s="14">
        <f t="shared" si="39"/>
        <v>45069</v>
      </c>
      <c r="I310" s="15">
        <f t="shared" ca="1" si="35"/>
        <v>477</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399</v>
      </c>
      <c r="J311" s="16" t="str">
        <f t="shared" ca="1" si="37"/>
        <v>NOT DUE</v>
      </c>
      <c r="K311" s="30" t="s">
        <v>1064</v>
      </c>
      <c r="L311" s="19" t="s">
        <v>4756</v>
      </c>
    </row>
    <row r="312" spans="1:12" ht="15" customHeight="1">
      <c r="A312" s="16" t="s">
        <v>1039</v>
      </c>
      <c r="B312" s="30" t="s">
        <v>1001</v>
      </c>
      <c r="C312" s="30" t="s">
        <v>1002</v>
      </c>
      <c r="D312" s="20" t="s">
        <v>1080</v>
      </c>
      <c r="E312" s="12">
        <v>42549</v>
      </c>
      <c r="F312" s="12">
        <v>43531</v>
      </c>
      <c r="G312" s="72"/>
      <c r="H312" s="14">
        <f t="shared" si="39"/>
        <v>44991</v>
      </c>
      <c r="I312" s="15">
        <f t="shared" ca="1" si="35"/>
        <v>399</v>
      </c>
      <c r="J312" s="16" t="str">
        <f t="shared" ca="1" si="37"/>
        <v>NOT DUE</v>
      </c>
      <c r="K312" s="30" t="s">
        <v>1064</v>
      </c>
      <c r="L312" s="19" t="s">
        <v>4756</v>
      </c>
    </row>
    <row r="313" spans="1:12" ht="25.5">
      <c r="A313" s="16" t="s">
        <v>1040</v>
      </c>
      <c r="B313" s="30" t="s">
        <v>1003</v>
      </c>
      <c r="C313" s="30" t="s">
        <v>901</v>
      </c>
      <c r="D313" s="20" t="s">
        <v>1080</v>
      </c>
      <c r="E313" s="12">
        <v>42549</v>
      </c>
      <c r="F313" s="12">
        <v>43531</v>
      </c>
      <c r="G313" s="72"/>
      <c r="H313" s="14">
        <f t="shared" si="39"/>
        <v>44991</v>
      </c>
      <c r="I313" s="15">
        <f t="shared" ca="1" si="35"/>
        <v>399</v>
      </c>
      <c r="J313" s="16" t="str">
        <f t="shared" ca="1" si="37"/>
        <v>NOT DUE</v>
      </c>
      <c r="K313" s="30" t="s">
        <v>1065</v>
      </c>
      <c r="L313" s="19" t="s">
        <v>4756</v>
      </c>
    </row>
    <row r="314" spans="1:12" ht="15" customHeight="1">
      <c r="A314" s="16" t="s">
        <v>1041</v>
      </c>
      <c r="B314" s="30" t="s">
        <v>1004</v>
      </c>
      <c r="C314" s="30" t="s">
        <v>1002</v>
      </c>
      <c r="D314" s="20" t="s">
        <v>1080</v>
      </c>
      <c r="E314" s="12">
        <v>42549</v>
      </c>
      <c r="F314" s="12">
        <v>43531</v>
      </c>
      <c r="G314" s="72"/>
      <c r="H314" s="14">
        <f t="shared" si="39"/>
        <v>44991</v>
      </c>
      <c r="I314" s="15">
        <f t="shared" ca="1" si="35"/>
        <v>399</v>
      </c>
      <c r="J314" s="16" t="str">
        <f t="shared" ca="1" si="37"/>
        <v>NOT DUE</v>
      </c>
      <c r="K314" s="30" t="s">
        <v>1058</v>
      </c>
      <c r="L314" s="19" t="s">
        <v>4756</v>
      </c>
    </row>
    <row r="315" spans="1:12" ht="15" customHeight="1">
      <c r="A315" s="16" t="s">
        <v>1042</v>
      </c>
      <c r="B315" s="30" t="s">
        <v>1005</v>
      </c>
      <c r="C315" s="30" t="s">
        <v>1002</v>
      </c>
      <c r="D315" s="20" t="s">
        <v>1080</v>
      </c>
      <c r="E315" s="12">
        <v>42549</v>
      </c>
      <c r="F315" s="12">
        <v>43531</v>
      </c>
      <c r="G315" s="72"/>
      <c r="H315" s="14">
        <f t="shared" si="39"/>
        <v>44991</v>
      </c>
      <c r="I315" s="15">
        <f t="shared" ca="1" si="35"/>
        <v>399</v>
      </c>
      <c r="J315" s="16" t="str">
        <f t="shared" ca="1" si="37"/>
        <v>NOT DUE</v>
      </c>
      <c r="K315" s="30" t="s">
        <v>1066</v>
      </c>
      <c r="L315" s="19" t="s">
        <v>4756</v>
      </c>
    </row>
    <row r="316" spans="1:12" ht="15" customHeight="1">
      <c r="A316" s="16" t="s">
        <v>1043</v>
      </c>
      <c r="B316" s="30" t="s">
        <v>1006</v>
      </c>
      <c r="C316" s="30" t="s">
        <v>1002</v>
      </c>
      <c r="D316" s="20" t="s">
        <v>1080</v>
      </c>
      <c r="E316" s="12">
        <v>42549</v>
      </c>
      <c r="F316" s="12">
        <v>43531</v>
      </c>
      <c r="G316" s="72"/>
      <c r="H316" s="14">
        <f t="shared" si="39"/>
        <v>44991</v>
      </c>
      <c r="I316" s="15">
        <f t="shared" ca="1" si="35"/>
        <v>399</v>
      </c>
      <c r="J316" s="16" t="str">
        <f t="shared" ca="1" si="37"/>
        <v>NOT DUE</v>
      </c>
      <c r="K316" s="30" t="s">
        <v>1067</v>
      </c>
      <c r="L316" s="19" t="s">
        <v>4756</v>
      </c>
    </row>
    <row r="317" spans="1:12" ht="26.45" customHeight="1">
      <c r="A317" s="16" t="s">
        <v>1044</v>
      </c>
      <c r="B317" s="30" t="s">
        <v>1007</v>
      </c>
      <c r="C317" s="30" t="s">
        <v>1002</v>
      </c>
      <c r="D317" s="20" t="s">
        <v>1080</v>
      </c>
      <c r="E317" s="12">
        <v>42549</v>
      </c>
      <c r="F317" s="12">
        <v>43531</v>
      </c>
      <c r="G317" s="72"/>
      <c r="H317" s="14">
        <f t="shared" si="39"/>
        <v>44991</v>
      </c>
      <c r="I317" s="15">
        <f t="shared" ca="1" si="35"/>
        <v>399</v>
      </c>
      <c r="J317" s="16" t="str">
        <f t="shared" ca="1" si="37"/>
        <v>NOT DUE</v>
      </c>
      <c r="K317" s="30" t="s">
        <v>1063</v>
      </c>
      <c r="L317" s="19" t="s">
        <v>4756</v>
      </c>
    </row>
    <row r="318" spans="1:12" ht="15" customHeight="1">
      <c r="A318" s="16" t="s">
        <v>1045</v>
      </c>
      <c r="B318" s="30" t="s">
        <v>1008</v>
      </c>
      <c r="C318" s="30" t="s">
        <v>901</v>
      </c>
      <c r="D318" s="20" t="s">
        <v>1080</v>
      </c>
      <c r="E318" s="12">
        <v>42549</v>
      </c>
      <c r="F318" s="12">
        <v>43531</v>
      </c>
      <c r="G318" s="72"/>
      <c r="H318" s="14">
        <f t="shared" si="39"/>
        <v>44991</v>
      </c>
      <c r="I318" s="15">
        <f t="shared" ca="1" si="35"/>
        <v>399</v>
      </c>
      <c r="J318" s="16" t="str">
        <f t="shared" ca="1" si="37"/>
        <v>NOT DUE</v>
      </c>
      <c r="K318" s="30" t="s">
        <v>1064</v>
      </c>
      <c r="L318" s="19" t="s">
        <v>4756</v>
      </c>
    </row>
    <row r="319" spans="1:12" ht="15" customHeight="1">
      <c r="A319" s="16" t="s">
        <v>1046</v>
      </c>
      <c r="B319" s="30" t="s">
        <v>1009</v>
      </c>
      <c r="C319" s="30" t="s">
        <v>1002</v>
      </c>
      <c r="D319" s="20" t="s">
        <v>1080</v>
      </c>
      <c r="E319" s="12">
        <v>42549</v>
      </c>
      <c r="F319" s="12">
        <v>43531</v>
      </c>
      <c r="G319" s="72"/>
      <c r="H319" s="14">
        <f t="shared" si="39"/>
        <v>44991</v>
      </c>
      <c r="I319" s="15">
        <f t="shared" ca="1" si="35"/>
        <v>399</v>
      </c>
      <c r="J319" s="16" t="str">
        <f t="shared" ca="1" si="37"/>
        <v>NOT DUE</v>
      </c>
      <c r="K319" s="30" t="s">
        <v>1064</v>
      </c>
      <c r="L319" s="19" t="s">
        <v>4756</v>
      </c>
    </row>
    <row r="320" spans="1:12" ht="24">
      <c r="A320" s="16" t="s">
        <v>1047</v>
      </c>
      <c r="B320" s="30" t="s">
        <v>1010</v>
      </c>
      <c r="C320" s="30" t="s">
        <v>901</v>
      </c>
      <c r="D320" s="20" t="s">
        <v>1080</v>
      </c>
      <c r="E320" s="12">
        <v>42549</v>
      </c>
      <c r="F320" s="12">
        <v>43531</v>
      </c>
      <c r="G320" s="72"/>
      <c r="H320" s="14">
        <f t="shared" si="39"/>
        <v>44991</v>
      </c>
      <c r="I320" s="15">
        <f t="shared" ca="1" si="35"/>
        <v>399</v>
      </c>
      <c r="J320" s="16" t="str">
        <f t="shared" ca="1" si="37"/>
        <v>NOT DUE</v>
      </c>
      <c r="K320" s="30" t="s">
        <v>1065</v>
      </c>
      <c r="L320" s="19" t="s">
        <v>4756</v>
      </c>
    </row>
    <row r="321" spans="1:12" ht="25.5">
      <c r="A321" s="16" t="s">
        <v>1048</v>
      </c>
      <c r="B321" s="30" t="s">
        <v>1011</v>
      </c>
      <c r="C321" s="30" t="s">
        <v>901</v>
      </c>
      <c r="D321" s="20" t="s">
        <v>1080</v>
      </c>
      <c r="E321" s="12">
        <v>42549</v>
      </c>
      <c r="F321" s="12">
        <v>43531</v>
      </c>
      <c r="G321" s="72"/>
      <c r="H321" s="14">
        <f t="shared" si="39"/>
        <v>44991</v>
      </c>
      <c r="I321" s="15">
        <f t="shared" ca="1" si="35"/>
        <v>399</v>
      </c>
      <c r="J321" s="16" t="str">
        <f t="shared" ca="1" si="37"/>
        <v>NOT DUE</v>
      </c>
      <c r="K321" s="30" t="s">
        <v>1068</v>
      </c>
      <c r="L321" s="19" t="s">
        <v>4756</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1283</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477</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1283</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399</v>
      </c>
      <c r="J325" s="16" t="str">
        <f t="shared" ca="1" si="37"/>
        <v>NOT DUE</v>
      </c>
      <c r="K325" s="30" t="s">
        <v>964</v>
      </c>
      <c r="L325" s="19" t="s">
        <v>4756</v>
      </c>
    </row>
    <row r="326" spans="1:12" ht="15" customHeight="1">
      <c r="A326" s="16" t="s">
        <v>1053</v>
      </c>
      <c r="B326" s="30" t="s">
        <v>937</v>
      </c>
      <c r="C326" s="30" t="s">
        <v>901</v>
      </c>
      <c r="D326" s="20" t="s">
        <v>1080</v>
      </c>
      <c r="E326" s="12">
        <v>42549</v>
      </c>
      <c r="F326" s="12">
        <v>43531</v>
      </c>
      <c r="G326" s="72"/>
      <c r="H326" s="14">
        <f t="shared" si="39"/>
        <v>44991</v>
      </c>
      <c r="I326" s="15">
        <f t="shared" ca="1" si="35"/>
        <v>399</v>
      </c>
      <c r="J326" s="16" t="str">
        <f t="shared" ca="1" si="37"/>
        <v>NOT DUE</v>
      </c>
      <c r="K326" s="30" t="s">
        <v>1072</v>
      </c>
      <c r="L326" s="19" t="s">
        <v>4756</v>
      </c>
    </row>
    <row r="327" spans="1:12" ht="15" customHeight="1">
      <c r="A327" s="16" t="s">
        <v>1054</v>
      </c>
      <c r="B327" s="30" t="s">
        <v>1019</v>
      </c>
      <c r="C327" s="30" t="s">
        <v>1020</v>
      </c>
      <c r="D327" s="20" t="s">
        <v>1080</v>
      </c>
      <c r="E327" s="12">
        <v>42549</v>
      </c>
      <c r="F327" s="12">
        <v>44415</v>
      </c>
      <c r="G327" s="72"/>
      <c r="H327" s="14">
        <f t="shared" si="39"/>
        <v>45875</v>
      </c>
      <c r="I327" s="15">
        <f t="shared" ca="1" si="35"/>
        <v>1283</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399</v>
      </c>
      <c r="J328" s="16" t="str">
        <f t="shared" ca="1" si="37"/>
        <v>NOT DUE</v>
      </c>
      <c r="K328" s="30" t="s">
        <v>1074</v>
      </c>
      <c r="L328" s="19" t="s">
        <v>4756</v>
      </c>
    </row>
    <row r="329" spans="1:12" ht="26.45" customHeight="1">
      <c r="A329" s="16" t="s">
        <v>1056</v>
      </c>
      <c r="B329" s="30" t="s">
        <v>1022</v>
      </c>
      <c r="C329" s="30" t="s">
        <v>901</v>
      </c>
      <c r="D329" s="20" t="s">
        <v>1080</v>
      </c>
      <c r="E329" s="12">
        <v>42549</v>
      </c>
      <c r="F329" s="12">
        <v>43531</v>
      </c>
      <c r="G329" s="72"/>
      <c r="H329" s="14">
        <f t="shared" si="39"/>
        <v>44991</v>
      </c>
      <c r="I329" s="15">
        <f t="shared" ca="1" si="35"/>
        <v>399</v>
      </c>
      <c r="J329" s="16" t="str">
        <f t="shared" ca="1" si="37"/>
        <v>NOT DUE</v>
      </c>
      <c r="K329" s="30" t="s">
        <v>1075</v>
      </c>
      <c r="L329" s="19" t="s">
        <v>4756</v>
      </c>
    </row>
    <row r="330" spans="1:12" ht="25.5">
      <c r="A330" s="16" t="s">
        <v>1057</v>
      </c>
      <c r="B330" s="30" t="s">
        <v>1023</v>
      </c>
      <c r="C330" s="30" t="s">
        <v>901</v>
      </c>
      <c r="D330" s="20" t="s">
        <v>1080</v>
      </c>
      <c r="E330" s="12">
        <v>42549</v>
      </c>
      <c r="F330" s="12">
        <v>43531</v>
      </c>
      <c r="G330" s="72"/>
      <c r="H330" s="14">
        <f t="shared" si="39"/>
        <v>44991</v>
      </c>
      <c r="I330" s="15">
        <f t="shared" ca="1" si="35"/>
        <v>399</v>
      </c>
      <c r="J330" s="16" t="str">
        <f t="shared" ca="1" si="37"/>
        <v>NOT DUE</v>
      </c>
      <c r="K330" s="30" t="s">
        <v>1076</v>
      </c>
      <c r="L330" s="19" t="s">
        <v>4756</v>
      </c>
    </row>
    <row r="331" spans="1:12" ht="38.25" customHeight="1">
      <c r="A331" s="16" t="s">
        <v>4306</v>
      </c>
      <c r="B331" s="30" t="s">
        <v>1024</v>
      </c>
      <c r="C331" s="30" t="s">
        <v>1025</v>
      </c>
      <c r="D331" s="20" t="s">
        <v>1080</v>
      </c>
      <c r="E331" s="12">
        <v>42549</v>
      </c>
      <c r="F331" s="12">
        <v>43614</v>
      </c>
      <c r="G331" s="72"/>
      <c r="H331" s="14">
        <f t="shared" si="39"/>
        <v>45074</v>
      </c>
      <c r="I331" s="15">
        <f t="shared" ca="1" si="35"/>
        <v>482</v>
      </c>
      <c r="J331" s="16" t="str">
        <f t="shared" ca="1" si="37"/>
        <v>NOT DUE</v>
      </c>
      <c r="K331" s="30" t="s">
        <v>1077</v>
      </c>
      <c r="L331" s="19" t="s">
        <v>4759</v>
      </c>
    </row>
    <row r="332" spans="1:12" ht="48">
      <c r="A332" s="16" t="s">
        <v>4897</v>
      </c>
      <c r="B332" s="30" t="s">
        <v>1026</v>
      </c>
      <c r="C332" s="30" t="s">
        <v>1027</v>
      </c>
      <c r="D332" s="20" t="s">
        <v>1080</v>
      </c>
      <c r="E332" s="12">
        <v>42549</v>
      </c>
      <c r="F332" s="12">
        <v>43614</v>
      </c>
      <c r="G332" s="72"/>
      <c r="H332" s="14">
        <f t="shared" si="39"/>
        <v>45074</v>
      </c>
      <c r="I332" s="15">
        <f t="shared" ca="1" si="35"/>
        <v>482</v>
      </c>
      <c r="J332" s="16" t="str">
        <f t="shared" ca="1" si="37"/>
        <v>NOT DUE</v>
      </c>
      <c r="K332" s="30" t="s">
        <v>1078</v>
      </c>
      <c r="L332" s="19" t="s">
        <v>4759</v>
      </c>
    </row>
    <row r="333" spans="1:12" ht="38.25" customHeight="1">
      <c r="A333" s="16" t="s">
        <v>4900</v>
      </c>
      <c r="B333" s="30" t="s">
        <v>1028</v>
      </c>
      <c r="C333" s="30" t="s">
        <v>1029</v>
      </c>
      <c r="D333" s="20" t="s">
        <v>1080</v>
      </c>
      <c r="E333" s="12">
        <v>42549</v>
      </c>
      <c r="F333" s="12">
        <v>43614</v>
      </c>
      <c r="G333" s="72"/>
      <c r="H333" s="14">
        <f t="shared" si="39"/>
        <v>45074</v>
      </c>
      <c r="I333" s="15">
        <f t="shared" ref="I333" ca="1" si="40">IF(ISBLANK(H333),"",H333-DATE(YEAR(NOW()),MONTH(NOW()),DAY(NOW())))</f>
        <v>482</v>
      </c>
      <c r="J333" s="16" t="str">
        <f t="shared" ca="1" si="37"/>
        <v>NOT DUE</v>
      </c>
      <c r="K333" s="30" t="s">
        <v>1079</v>
      </c>
      <c r="L333" s="19" t="s">
        <v>4759</v>
      </c>
    </row>
    <row r="336" spans="1:12">
      <c r="H336" s="356"/>
      <c r="I336" s="356"/>
      <c r="J336" s="356"/>
    </row>
    <row r="337" spans="2:10">
      <c r="B337" s="357" t="s">
        <v>5250</v>
      </c>
      <c r="D337" s="47" t="s">
        <v>4635</v>
      </c>
      <c r="G337" s="299" t="s">
        <v>4636</v>
      </c>
      <c r="H337" s="361"/>
      <c r="I337" s="361"/>
      <c r="J337" s="361"/>
    </row>
    <row r="338" spans="2:10">
      <c r="B338" s="358"/>
      <c r="C338" s="360"/>
      <c r="E338" s="460"/>
      <c r="F338" s="460"/>
      <c r="H338" s="460"/>
      <c r="I338" s="460"/>
      <c r="J338" s="460"/>
    </row>
    <row r="339" spans="2:10">
      <c r="C339" s="359" t="s">
        <v>5371</v>
      </c>
      <c r="E339" s="456" t="s">
        <v>5372</v>
      </c>
      <c r="F339" s="456"/>
      <c r="H339" s="456" t="s">
        <v>5373</v>
      </c>
      <c r="I339" s="456"/>
      <c r="J339" s="456"/>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7" type="noConversion"/>
  <conditionalFormatting sqref="J206:J208 J210:J212 J214:J216 J218:J220 J222:J230 J8:J22 J24:J25 J27:J28 J33:J34 J37:J204 J30:J31 J232:J245 J248:J257 J259:J333">
    <cfRule type="cellIs" dxfId="226" priority="15" operator="equal">
      <formula>"overdue"</formula>
    </cfRule>
  </conditionalFormatting>
  <conditionalFormatting sqref="J231">
    <cfRule type="cellIs" dxfId="225" priority="14" operator="equal">
      <formula>"overdue"</formula>
    </cfRule>
  </conditionalFormatting>
  <conditionalFormatting sqref="J205">
    <cfRule type="cellIs" dxfId="224" priority="13" operator="equal">
      <formula>"overdue"</formula>
    </cfRule>
  </conditionalFormatting>
  <conditionalFormatting sqref="J209">
    <cfRule type="cellIs" dxfId="223" priority="12" operator="equal">
      <formula>"overdue"</formula>
    </cfRule>
  </conditionalFormatting>
  <conditionalFormatting sqref="J213">
    <cfRule type="cellIs" dxfId="222" priority="11" operator="equal">
      <formula>"overdue"</formula>
    </cfRule>
  </conditionalFormatting>
  <conditionalFormatting sqref="J217">
    <cfRule type="cellIs" dxfId="221" priority="10" operator="equal">
      <formula>"overdue"</formula>
    </cfRule>
  </conditionalFormatting>
  <conditionalFormatting sqref="J221">
    <cfRule type="cellIs" dxfId="220" priority="9" operator="equal">
      <formula>"overdue"</formula>
    </cfRule>
  </conditionalFormatting>
  <conditionalFormatting sqref="J23">
    <cfRule type="cellIs" dxfId="219" priority="8" operator="equal">
      <formula>"overdue"</formula>
    </cfRule>
  </conditionalFormatting>
  <conditionalFormatting sqref="J26">
    <cfRule type="cellIs" dxfId="218" priority="7" operator="equal">
      <formula>"overdue"</formula>
    </cfRule>
  </conditionalFormatting>
  <conditionalFormatting sqref="J32">
    <cfRule type="cellIs" dxfId="217" priority="6" operator="equal">
      <formula>"overdue"</formula>
    </cfRule>
  </conditionalFormatting>
  <conditionalFormatting sqref="J35">
    <cfRule type="cellIs" dxfId="216" priority="5" operator="equal">
      <formula>"overdue"</formula>
    </cfRule>
  </conditionalFormatting>
  <conditionalFormatting sqref="J29">
    <cfRule type="cellIs" dxfId="215" priority="4" operator="equal">
      <formula>"overdue"</formula>
    </cfRule>
  </conditionalFormatting>
  <conditionalFormatting sqref="J246:J247">
    <cfRule type="cellIs" dxfId="214" priority="3" operator="equal">
      <formula>"overdue"</formula>
    </cfRule>
  </conditionalFormatting>
  <conditionalFormatting sqref="J258">
    <cfRule type="cellIs" dxfId="213" priority="2" operator="equal">
      <formula>"overdue"</formula>
    </cfRule>
  </conditionalFormatting>
  <conditionalFormatting sqref="J36">
    <cfRule type="cellIs" dxfId="212"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72" sqref="F272:F28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1081</v>
      </c>
      <c r="D3" s="380" t="s">
        <v>12</v>
      </c>
      <c r="E3" s="380"/>
      <c r="F3" s="4" t="s">
        <v>1083</v>
      </c>
    </row>
    <row r="4" spans="1:12" ht="18" customHeight="1">
      <c r="A4" s="379" t="s">
        <v>77</v>
      </c>
      <c r="B4" s="379"/>
      <c r="C4" s="36" t="s">
        <v>4134</v>
      </c>
      <c r="D4" s="380" t="s">
        <v>14</v>
      </c>
      <c r="E4" s="380"/>
      <c r="F4" s="5">
        <f>'Running Hours'!B8</f>
        <v>18708</v>
      </c>
    </row>
    <row r="5" spans="1:12" ht="18" customHeight="1">
      <c r="A5" s="379" t="s">
        <v>78</v>
      </c>
      <c r="B5" s="379"/>
      <c r="C5" s="37" t="s">
        <v>4135</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4136</v>
      </c>
      <c r="C8" s="30" t="s">
        <v>4137</v>
      </c>
      <c r="D8" s="20" t="s">
        <v>1</v>
      </c>
      <c r="E8" s="12">
        <v>42549</v>
      </c>
      <c r="F8" s="12">
        <v>44590</v>
      </c>
      <c r="G8" s="72"/>
      <c r="H8" s="14">
        <f t="shared" ref="H8:H16" si="0">DATE(YEAR(F8),MONTH(F8),DAY(F8)+1)</f>
        <v>44591</v>
      </c>
      <c r="I8" s="15">
        <f t="shared" ref="I8:I13" ca="1" si="1">IF(ISBLANK(H8),"",H8-DATE(YEAR(NOW()),MONTH(NOW()),DAY(NOW())))</f>
        <v>-1</v>
      </c>
      <c r="J8" s="16" t="str">
        <f t="shared" ref="J8:J77" ca="1" si="2">IF(I8="","",IF(I8&lt;0,"OVERDUE","NOT DUE"))</f>
        <v>OVERDUE</v>
      </c>
      <c r="K8" s="30" t="s">
        <v>609</v>
      </c>
      <c r="L8" s="301"/>
    </row>
    <row r="9" spans="1:12" ht="39.75" customHeight="1">
      <c r="A9" s="16" t="s">
        <v>1150</v>
      </c>
      <c r="B9" s="30" t="s">
        <v>4138</v>
      </c>
      <c r="C9" s="30" t="s">
        <v>4139</v>
      </c>
      <c r="D9" s="20" t="s">
        <v>1</v>
      </c>
      <c r="E9" s="12">
        <v>42549</v>
      </c>
      <c r="F9" s="12">
        <v>44590</v>
      </c>
      <c r="G9" s="72"/>
      <c r="H9" s="14">
        <f t="shared" si="0"/>
        <v>44591</v>
      </c>
      <c r="I9" s="15">
        <f t="shared" ca="1" si="1"/>
        <v>-1</v>
      </c>
      <c r="J9" s="16" t="str">
        <f t="shared" ca="1" si="2"/>
        <v>OVERDUE</v>
      </c>
      <c r="K9" s="30" t="s">
        <v>609</v>
      </c>
      <c r="L9" s="19"/>
    </row>
    <row r="10" spans="1:12" ht="15" customHeight="1">
      <c r="A10" s="16" t="s">
        <v>1151</v>
      </c>
      <c r="B10" s="30" t="s">
        <v>4140</v>
      </c>
      <c r="C10" s="30" t="s">
        <v>4141</v>
      </c>
      <c r="D10" s="20" t="s">
        <v>1</v>
      </c>
      <c r="E10" s="12">
        <v>42549</v>
      </c>
      <c r="F10" s="12">
        <v>44590</v>
      </c>
      <c r="G10" s="72"/>
      <c r="H10" s="14">
        <f t="shared" si="0"/>
        <v>44591</v>
      </c>
      <c r="I10" s="15">
        <f t="shared" ca="1" si="1"/>
        <v>-1</v>
      </c>
      <c r="J10" s="16" t="str">
        <f t="shared" ca="1" si="2"/>
        <v>OVERDUE</v>
      </c>
      <c r="K10" s="30" t="s">
        <v>609</v>
      </c>
      <c r="L10" s="17"/>
    </row>
    <row r="11" spans="1:12" ht="15" customHeight="1">
      <c r="A11" s="16" t="s">
        <v>1152</v>
      </c>
      <c r="B11" s="30" t="s">
        <v>858</v>
      </c>
      <c r="C11" s="30" t="s">
        <v>4142</v>
      </c>
      <c r="D11" s="20" t="s">
        <v>1</v>
      </c>
      <c r="E11" s="12">
        <v>42549</v>
      </c>
      <c r="F11" s="12">
        <v>44590</v>
      </c>
      <c r="G11" s="72"/>
      <c r="H11" s="14">
        <f t="shared" si="0"/>
        <v>44591</v>
      </c>
      <c r="I11" s="15">
        <f t="shared" ca="1" si="1"/>
        <v>-1</v>
      </c>
      <c r="J11" s="16" t="str">
        <f t="shared" ca="1" si="2"/>
        <v>OVERDUE</v>
      </c>
      <c r="K11" s="30" t="s">
        <v>609</v>
      </c>
      <c r="L11" s="19"/>
    </row>
    <row r="12" spans="1:12" ht="15" customHeight="1">
      <c r="A12" s="16" t="s">
        <v>1153</v>
      </c>
      <c r="B12" s="30" t="s">
        <v>4143</v>
      </c>
      <c r="C12" s="30" t="s">
        <v>4144</v>
      </c>
      <c r="D12" s="20" t="s">
        <v>1</v>
      </c>
      <c r="E12" s="12">
        <v>42549</v>
      </c>
      <c r="F12" s="12">
        <v>44590</v>
      </c>
      <c r="G12" s="72"/>
      <c r="H12" s="14">
        <f t="shared" si="0"/>
        <v>44591</v>
      </c>
      <c r="I12" s="15">
        <f t="shared" ca="1" si="1"/>
        <v>-1</v>
      </c>
      <c r="J12" s="16" t="str">
        <f t="shared" ca="1" si="2"/>
        <v>OVERDUE</v>
      </c>
      <c r="K12" s="30" t="s">
        <v>609</v>
      </c>
      <c r="L12" s="19"/>
    </row>
    <row r="13" spans="1:12" ht="15" customHeight="1">
      <c r="A13" s="16" t="s">
        <v>1154</v>
      </c>
      <c r="B13" s="30" t="s">
        <v>4145</v>
      </c>
      <c r="C13" s="30" t="s">
        <v>4144</v>
      </c>
      <c r="D13" s="20" t="s">
        <v>1</v>
      </c>
      <c r="E13" s="12">
        <v>42549</v>
      </c>
      <c r="F13" s="12">
        <v>44590</v>
      </c>
      <c r="G13" s="72"/>
      <c r="H13" s="14">
        <f t="shared" si="0"/>
        <v>44591</v>
      </c>
      <c r="I13" s="15">
        <f t="shared" ca="1" si="1"/>
        <v>-1</v>
      </c>
      <c r="J13" s="16" t="str">
        <f t="shared" ca="1" si="2"/>
        <v>OVERDUE</v>
      </c>
      <c r="K13" s="30" t="s">
        <v>609</v>
      </c>
      <c r="L13" s="19"/>
    </row>
    <row r="14" spans="1:12" ht="38.25">
      <c r="A14" s="16" t="s">
        <v>1155</v>
      </c>
      <c r="B14" s="30" t="s">
        <v>4146</v>
      </c>
      <c r="C14" s="30" t="s">
        <v>4147</v>
      </c>
      <c r="D14" s="20" t="s">
        <v>1</v>
      </c>
      <c r="E14" s="12">
        <v>42549</v>
      </c>
      <c r="F14" s="12">
        <v>44590</v>
      </c>
      <c r="G14" s="72"/>
      <c r="H14" s="14">
        <f t="shared" si="0"/>
        <v>44591</v>
      </c>
      <c r="I14" s="15">
        <f ca="1">IF(ISBLANK(H14),"",H14-DATE(YEAR(NOW()),MONTH(NOW()),DAY(NOW())))</f>
        <v>-1</v>
      </c>
      <c r="J14" s="16" t="str">
        <f t="shared" ca="1" si="2"/>
        <v>OVERDUE</v>
      </c>
      <c r="K14" s="30" t="s">
        <v>609</v>
      </c>
      <c r="L14" s="17"/>
    </row>
    <row r="15" spans="1:12">
      <c r="A15" s="16" t="s">
        <v>1156</v>
      </c>
      <c r="B15" s="30" t="s">
        <v>4148</v>
      </c>
      <c r="C15" s="30" t="s">
        <v>4149</v>
      </c>
      <c r="D15" s="20" t="s">
        <v>1</v>
      </c>
      <c r="E15" s="12">
        <v>42549</v>
      </c>
      <c r="F15" s="12">
        <v>44590</v>
      </c>
      <c r="G15" s="72"/>
      <c r="H15" s="14">
        <f t="shared" si="0"/>
        <v>44591</v>
      </c>
      <c r="I15" s="15">
        <f ca="1">IF(ISBLANK(H15),"",H15-DATE(YEAR(NOW()),MONTH(NOW()),DAY(NOW())))</f>
        <v>-1</v>
      </c>
      <c r="J15" s="16" t="str">
        <f t="shared" ca="1" si="2"/>
        <v>OVERDUE</v>
      </c>
      <c r="K15" s="30" t="s">
        <v>609</v>
      </c>
      <c r="L15" s="17"/>
    </row>
    <row r="16" spans="1:12" ht="15" customHeight="1">
      <c r="A16" s="16" t="s">
        <v>1157</v>
      </c>
      <c r="B16" s="30" t="s">
        <v>4150</v>
      </c>
      <c r="C16" s="30" t="s">
        <v>4151</v>
      </c>
      <c r="D16" s="20" t="s">
        <v>1</v>
      </c>
      <c r="E16" s="12">
        <v>42549</v>
      </c>
      <c r="F16" s="12">
        <v>44590</v>
      </c>
      <c r="G16" s="72"/>
      <c r="H16" s="14">
        <f t="shared" si="0"/>
        <v>44591</v>
      </c>
      <c r="I16" s="15">
        <f t="shared" ref="I16:I35" ca="1" si="3">IF(ISBLANK(H16),"",H16-DATE(YEAR(NOW()),MONTH(NOW()),DAY(NOW())))</f>
        <v>-1</v>
      </c>
      <c r="J16" s="16" t="str">
        <f t="shared" ca="1" si="2"/>
        <v>OVERDUE</v>
      </c>
      <c r="K16" s="30" t="s">
        <v>609</v>
      </c>
      <c r="L16" s="17"/>
    </row>
    <row r="17" spans="1:12" ht="15" customHeight="1">
      <c r="A17" s="16" t="s">
        <v>1158</v>
      </c>
      <c r="B17" s="30" t="s">
        <v>4150</v>
      </c>
      <c r="C17" s="30" t="s">
        <v>4152</v>
      </c>
      <c r="D17" s="20" t="s">
        <v>4</v>
      </c>
      <c r="E17" s="12">
        <v>42549</v>
      </c>
      <c r="F17" s="12">
        <v>44566</v>
      </c>
      <c r="G17" s="72"/>
      <c r="H17" s="14">
        <f t="shared" ref="H17:H35" si="4">EDATE(F17-1,1)</f>
        <v>44596</v>
      </c>
      <c r="I17" s="15">
        <f t="shared" ca="1" si="3"/>
        <v>4</v>
      </c>
      <c r="J17" s="16" t="str">
        <f t="shared" ca="1" si="2"/>
        <v>NOT DUE</v>
      </c>
      <c r="K17" s="30" t="s">
        <v>4153</v>
      </c>
      <c r="L17" s="17" t="s">
        <v>4736</v>
      </c>
    </row>
    <row r="18" spans="1:12" ht="15" customHeight="1">
      <c r="A18" s="16" t="s">
        <v>1159</v>
      </c>
      <c r="B18" s="30" t="s">
        <v>4154</v>
      </c>
      <c r="C18" s="30" t="s">
        <v>4155</v>
      </c>
      <c r="D18" s="20" t="s">
        <v>4</v>
      </c>
      <c r="E18" s="12">
        <v>42549</v>
      </c>
      <c r="F18" s="12">
        <v>44566</v>
      </c>
      <c r="G18" s="72"/>
      <c r="H18" s="14">
        <f t="shared" si="4"/>
        <v>44596</v>
      </c>
      <c r="I18" s="15">
        <f t="shared" ca="1" si="3"/>
        <v>4</v>
      </c>
      <c r="J18" s="16" t="str">
        <f t="shared" ca="1" si="2"/>
        <v>NOT DUE</v>
      </c>
      <c r="K18" s="30" t="s">
        <v>4153</v>
      </c>
      <c r="L18" s="17" t="s">
        <v>4736</v>
      </c>
    </row>
    <row r="19" spans="1:12" ht="15" customHeight="1">
      <c r="A19" s="16" t="s">
        <v>1160</v>
      </c>
      <c r="B19" s="30" t="s">
        <v>4154</v>
      </c>
      <c r="C19" s="30" t="s">
        <v>4156</v>
      </c>
      <c r="D19" s="20" t="s">
        <v>4</v>
      </c>
      <c r="E19" s="12">
        <v>42549</v>
      </c>
      <c r="F19" s="12">
        <v>44566</v>
      </c>
      <c r="G19" s="72"/>
      <c r="H19" s="14">
        <f t="shared" si="4"/>
        <v>44596</v>
      </c>
      <c r="I19" s="15">
        <f t="shared" ca="1" si="3"/>
        <v>4</v>
      </c>
      <c r="J19" s="16" t="str">
        <f t="shared" ca="1" si="2"/>
        <v>NOT DUE</v>
      </c>
      <c r="K19" s="30" t="s">
        <v>4153</v>
      </c>
      <c r="L19" s="17" t="s">
        <v>4736</v>
      </c>
    </row>
    <row r="20" spans="1:12" ht="15" customHeight="1">
      <c r="A20" s="16" t="s">
        <v>1161</v>
      </c>
      <c r="B20" s="30" t="s">
        <v>4154</v>
      </c>
      <c r="C20" s="30" t="s">
        <v>4157</v>
      </c>
      <c r="D20" s="20" t="s">
        <v>4</v>
      </c>
      <c r="E20" s="12">
        <v>42549</v>
      </c>
      <c r="F20" s="12">
        <v>44566</v>
      </c>
      <c r="G20" s="72"/>
      <c r="H20" s="14">
        <f t="shared" si="4"/>
        <v>44596</v>
      </c>
      <c r="I20" s="15">
        <f t="shared" ca="1" si="3"/>
        <v>4</v>
      </c>
      <c r="J20" s="16" t="str">
        <f t="shared" ca="1" si="2"/>
        <v>NOT DUE</v>
      </c>
      <c r="K20" s="30" t="s">
        <v>4153</v>
      </c>
      <c r="L20" s="17" t="s">
        <v>4736</v>
      </c>
    </row>
    <row r="21" spans="1:12" ht="15" customHeight="1">
      <c r="A21" s="16" t="s">
        <v>1162</v>
      </c>
      <c r="B21" s="30" t="s">
        <v>4158</v>
      </c>
      <c r="C21" s="30" t="s">
        <v>4155</v>
      </c>
      <c r="D21" s="20" t="s">
        <v>4</v>
      </c>
      <c r="E21" s="12">
        <v>42549</v>
      </c>
      <c r="F21" s="12">
        <v>44566</v>
      </c>
      <c r="G21" s="72"/>
      <c r="H21" s="14">
        <f t="shared" si="4"/>
        <v>44596</v>
      </c>
      <c r="I21" s="15">
        <f t="shared" ca="1" si="3"/>
        <v>4</v>
      </c>
      <c r="J21" s="16" t="str">
        <f t="shared" ca="1" si="2"/>
        <v>NOT DUE</v>
      </c>
      <c r="K21" s="30" t="s">
        <v>4153</v>
      </c>
      <c r="L21" s="17" t="s">
        <v>4736</v>
      </c>
    </row>
    <row r="22" spans="1:12" ht="15" customHeight="1">
      <c r="A22" s="16" t="s">
        <v>1163</v>
      </c>
      <c r="B22" s="30" t="s">
        <v>4158</v>
      </c>
      <c r="C22" s="30" t="s">
        <v>4156</v>
      </c>
      <c r="D22" s="20" t="s">
        <v>4</v>
      </c>
      <c r="E22" s="12">
        <v>42549</v>
      </c>
      <c r="F22" s="12">
        <v>44566</v>
      </c>
      <c r="G22" s="72"/>
      <c r="H22" s="14">
        <f t="shared" si="4"/>
        <v>44596</v>
      </c>
      <c r="I22" s="15">
        <f t="shared" ca="1" si="3"/>
        <v>4</v>
      </c>
      <c r="J22" s="16" t="str">
        <f t="shared" ca="1" si="2"/>
        <v>NOT DUE</v>
      </c>
      <c r="K22" s="30" t="s">
        <v>4153</v>
      </c>
      <c r="L22" s="17" t="s">
        <v>4736</v>
      </c>
    </row>
    <row r="23" spans="1:12" ht="15" customHeight="1">
      <c r="A23" s="16" t="s">
        <v>1164</v>
      </c>
      <c r="B23" s="30" t="s">
        <v>4158</v>
      </c>
      <c r="C23" s="30" t="s">
        <v>4157</v>
      </c>
      <c r="D23" s="20" t="s">
        <v>4</v>
      </c>
      <c r="E23" s="12">
        <v>42549</v>
      </c>
      <c r="F23" s="12">
        <v>44566</v>
      </c>
      <c r="G23" s="72"/>
      <c r="H23" s="14">
        <f t="shared" si="4"/>
        <v>44596</v>
      </c>
      <c r="I23" s="15">
        <f t="shared" ca="1" si="3"/>
        <v>4</v>
      </c>
      <c r="J23" s="16" t="str">
        <f t="shared" ca="1" si="2"/>
        <v>NOT DUE</v>
      </c>
      <c r="K23" s="30" t="s">
        <v>4153</v>
      </c>
      <c r="L23" s="17" t="s">
        <v>4736</v>
      </c>
    </row>
    <row r="24" spans="1:12" ht="15" customHeight="1">
      <c r="A24" s="16" t="s">
        <v>1165</v>
      </c>
      <c r="B24" s="30" t="s">
        <v>4159</v>
      </c>
      <c r="C24" s="30" t="s">
        <v>4155</v>
      </c>
      <c r="D24" s="20" t="s">
        <v>4</v>
      </c>
      <c r="E24" s="12">
        <v>42549</v>
      </c>
      <c r="F24" s="12">
        <v>44566</v>
      </c>
      <c r="G24" s="72"/>
      <c r="H24" s="14">
        <f t="shared" si="4"/>
        <v>44596</v>
      </c>
      <c r="I24" s="15">
        <f t="shared" ca="1" si="3"/>
        <v>4</v>
      </c>
      <c r="J24" s="16" t="str">
        <f t="shared" ca="1" si="2"/>
        <v>NOT DUE</v>
      </c>
      <c r="K24" s="30" t="s">
        <v>4153</v>
      </c>
      <c r="L24" s="17" t="s">
        <v>4736</v>
      </c>
    </row>
    <row r="25" spans="1:12" ht="15" customHeight="1">
      <c r="A25" s="16" t="s">
        <v>1166</v>
      </c>
      <c r="B25" s="30" t="s">
        <v>4159</v>
      </c>
      <c r="C25" s="30" t="s">
        <v>4156</v>
      </c>
      <c r="D25" s="20" t="s">
        <v>4</v>
      </c>
      <c r="E25" s="12">
        <v>42549</v>
      </c>
      <c r="F25" s="12">
        <v>44566</v>
      </c>
      <c r="G25" s="72"/>
      <c r="H25" s="14">
        <f t="shared" si="4"/>
        <v>44596</v>
      </c>
      <c r="I25" s="15">
        <f t="shared" ca="1" si="3"/>
        <v>4</v>
      </c>
      <c r="J25" s="16" t="str">
        <f t="shared" ca="1" si="2"/>
        <v>NOT DUE</v>
      </c>
      <c r="K25" s="30" t="s">
        <v>4153</v>
      </c>
      <c r="L25" s="17" t="s">
        <v>4736</v>
      </c>
    </row>
    <row r="26" spans="1:12" ht="15" customHeight="1">
      <c r="A26" s="16" t="s">
        <v>1167</v>
      </c>
      <c r="B26" s="30" t="s">
        <v>4159</v>
      </c>
      <c r="C26" s="30" t="s">
        <v>4157</v>
      </c>
      <c r="D26" s="20" t="s">
        <v>4</v>
      </c>
      <c r="E26" s="12">
        <v>42549</v>
      </c>
      <c r="F26" s="12">
        <v>44566</v>
      </c>
      <c r="G26" s="72"/>
      <c r="H26" s="14">
        <f t="shared" si="4"/>
        <v>44596</v>
      </c>
      <c r="I26" s="15">
        <f t="shared" ca="1" si="3"/>
        <v>4</v>
      </c>
      <c r="J26" s="16" t="str">
        <f t="shared" ca="1" si="2"/>
        <v>NOT DUE</v>
      </c>
      <c r="K26" s="30" t="s">
        <v>4153</v>
      </c>
      <c r="L26" s="17" t="s">
        <v>4736</v>
      </c>
    </row>
    <row r="27" spans="1:12" ht="15" customHeight="1">
      <c r="A27" s="16" t="s">
        <v>1168</v>
      </c>
      <c r="B27" s="30" t="s">
        <v>4160</v>
      </c>
      <c r="C27" s="30" t="s">
        <v>4155</v>
      </c>
      <c r="D27" s="20" t="s">
        <v>4</v>
      </c>
      <c r="E27" s="12">
        <v>42549</v>
      </c>
      <c r="F27" s="12">
        <v>44566</v>
      </c>
      <c r="G27" s="72"/>
      <c r="H27" s="14">
        <f t="shared" si="4"/>
        <v>44596</v>
      </c>
      <c r="I27" s="15">
        <f t="shared" ca="1" si="3"/>
        <v>4</v>
      </c>
      <c r="J27" s="16" t="str">
        <f t="shared" ca="1" si="2"/>
        <v>NOT DUE</v>
      </c>
      <c r="K27" s="30" t="s">
        <v>4153</v>
      </c>
      <c r="L27" s="17" t="s">
        <v>4736</v>
      </c>
    </row>
    <row r="28" spans="1:12" ht="15" customHeight="1">
      <c r="A28" s="16" t="s">
        <v>1169</v>
      </c>
      <c r="B28" s="30" t="s">
        <v>4160</v>
      </c>
      <c r="C28" s="30" t="s">
        <v>4156</v>
      </c>
      <c r="D28" s="20" t="s">
        <v>4</v>
      </c>
      <c r="E28" s="12">
        <v>42549</v>
      </c>
      <c r="F28" s="12">
        <v>44566</v>
      </c>
      <c r="G28" s="72"/>
      <c r="H28" s="14">
        <f t="shared" si="4"/>
        <v>44596</v>
      </c>
      <c r="I28" s="15">
        <f t="shared" ca="1" si="3"/>
        <v>4</v>
      </c>
      <c r="J28" s="16" t="str">
        <f t="shared" ca="1" si="2"/>
        <v>NOT DUE</v>
      </c>
      <c r="K28" s="30" t="s">
        <v>4153</v>
      </c>
      <c r="L28" s="17" t="s">
        <v>4736</v>
      </c>
    </row>
    <row r="29" spans="1:12" ht="15" customHeight="1">
      <c r="A29" s="16" t="s">
        <v>1170</v>
      </c>
      <c r="B29" s="30" t="s">
        <v>4160</v>
      </c>
      <c r="C29" s="30" t="s">
        <v>4157</v>
      </c>
      <c r="D29" s="20" t="s">
        <v>4</v>
      </c>
      <c r="E29" s="12">
        <v>42549</v>
      </c>
      <c r="F29" s="12">
        <v>44566</v>
      </c>
      <c r="G29" s="72"/>
      <c r="H29" s="14">
        <f t="shared" si="4"/>
        <v>44596</v>
      </c>
      <c r="I29" s="15">
        <f t="shared" ca="1" si="3"/>
        <v>4</v>
      </c>
      <c r="J29" s="16" t="str">
        <f t="shared" ca="1" si="2"/>
        <v>NOT DUE</v>
      </c>
      <c r="K29" s="30" t="s">
        <v>4153</v>
      </c>
      <c r="L29" s="17" t="s">
        <v>4736</v>
      </c>
    </row>
    <row r="30" spans="1:12" ht="15" customHeight="1">
      <c r="A30" s="16" t="s">
        <v>1171</v>
      </c>
      <c r="B30" s="30" t="s">
        <v>4161</v>
      </c>
      <c r="C30" s="30" t="s">
        <v>4155</v>
      </c>
      <c r="D30" s="20" t="s">
        <v>4</v>
      </c>
      <c r="E30" s="12">
        <v>42549</v>
      </c>
      <c r="F30" s="12">
        <v>44566</v>
      </c>
      <c r="G30" s="72"/>
      <c r="H30" s="14">
        <f t="shared" si="4"/>
        <v>44596</v>
      </c>
      <c r="I30" s="15">
        <f t="shared" ca="1" si="3"/>
        <v>4</v>
      </c>
      <c r="J30" s="16" t="str">
        <f t="shared" ca="1" si="2"/>
        <v>NOT DUE</v>
      </c>
      <c r="K30" s="30" t="s">
        <v>4153</v>
      </c>
      <c r="L30" s="17" t="s">
        <v>4736</v>
      </c>
    </row>
    <row r="31" spans="1:12" ht="15" customHeight="1">
      <c r="A31" s="16" t="s">
        <v>1172</v>
      </c>
      <c r="B31" s="30" t="s">
        <v>4161</v>
      </c>
      <c r="C31" s="30" t="s">
        <v>4156</v>
      </c>
      <c r="D31" s="20" t="s">
        <v>4</v>
      </c>
      <c r="E31" s="12">
        <v>42549</v>
      </c>
      <c r="F31" s="12">
        <v>44566</v>
      </c>
      <c r="G31" s="72"/>
      <c r="H31" s="14">
        <f t="shared" si="4"/>
        <v>44596</v>
      </c>
      <c r="I31" s="15">
        <f t="shared" ca="1" si="3"/>
        <v>4</v>
      </c>
      <c r="J31" s="16" t="str">
        <f t="shared" ca="1" si="2"/>
        <v>NOT DUE</v>
      </c>
      <c r="K31" s="30" t="s">
        <v>4153</v>
      </c>
      <c r="L31" s="17" t="s">
        <v>4736</v>
      </c>
    </row>
    <row r="32" spans="1:12" ht="15" customHeight="1">
      <c r="A32" s="16" t="s">
        <v>1173</v>
      </c>
      <c r="B32" s="30" t="s">
        <v>4161</v>
      </c>
      <c r="C32" s="30" t="s">
        <v>4157</v>
      </c>
      <c r="D32" s="20" t="s">
        <v>4</v>
      </c>
      <c r="E32" s="12">
        <v>42549</v>
      </c>
      <c r="F32" s="12">
        <v>44566</v>
      </c>
      <c r="G32" s="72"/>
      <c r="H32" s="14">
        <f t="shared" si="4"/>
        <v>44596</v>
      </c>
      <c r="I32" s="15">
        <f t="shared" ca="1" si="3"/>
        <v>4</v>
      </c>
      <c r="J32" s="16" t="str">
        <f t="shared" ca="1" si="2"/>
        <v>NOT DUE</v>
      </c>
      <c r="K32" s="30" t="s">
        <v>4153</v>
      </c>
      <c r="L32" s="17" t="s">
        <v>4736</v>
      </c>
    </row>
    <row r="33" spans="1:12" ht="15" customHeight="1">
      <c r="A33" s="16" t="s">
        <v>1174</v>
      </c>
      <c r="B33" s="30" t="s">
        <v>4162</v>
      </c>
      <c r="C33" s="30" t="s">
        <v>4155</v>
      </c>
      <c r="D33" s="20" t="s">
        <v>4</v>
      </c>
      <c r="E33" s="12">
        <v>42549</v>
      </c>
      <c r="F33" s="12">
        <v>44566</v>
      </c>
      <c r="G33" s="72"/>
      <c r="H33" s="14">
        <f t="shared" si="4"/>
        <v>44596</v>
      </c>
      <c r="I33" s="15">
        <f t="shared" ca="1" si="3"/>
        <v>4</v>
      </c>
      <c r="J33" s="16" t="str">
        <f t="shared" ca="1" si="2"/>
        <v>NOT DUE</v>
      </c>
      <c r="K33" s="30" t="s">
        <v>4153</v>
      </c>
      <c r="L33" s="17" t="s">
        <v>4736</v>
      </c>
    </row>
    <row r="34" spans="1:12" ht="15" customHeight="1">
      <c r="A34" s="16" t="s">
        <v>1175</v>
      </c>
      <c r="B34" s="30" t="s">
        <v>4162</v>
      </c>
      <c r="C34" s="30" t="s">
        <v>4156</v>
      </c>
      <c r="D34" s="20" t="s">
        <v>4</v>
      </c>
      <c r="E34" s="12">
        <v>42549</v>
      </c>
      <c r="F34" s="12">
        <v>44566</v>
      </c>
      <c r="G34" s="72"/>
      <c r="H34" s="14">
        <f t="shared" si="4"/>
        <v>44596</v>
      </c>
      <c r="I34" s="15">
        <f t="shared" ca="1" si="3"/>
        <v>4</v>
      </c>
      <c r="J34" s="16" t="str">
        <f t="shared" ca="1" si="2"/>
        <v>NOT DUE</v>
      </c>
      <c r="K34" s="30" t="s">
        <v>4153</v>
      </c>
      <c r="L34" s="17" t="s">
        <v>4736</v>
      </c>
    </row>
    <row r="35" spans="1:12" ht="15" customHeight="1">
      <c r="A35" s="16" t="s">
        <v>1176</v>
      </c>
      <c r="B35" s="30" t="s">
        <v>4162</v>
      </c>
      <c r="C35" s="30" t="s">
        <v>4157</v>
      </c>
      <c r="D35" s="20" t="s">
        <v>4</v>
      </c>
      <c r="E35" s="12">
        <v>42549</v>
      </c>
      <c r="F35" s="12">
        <v>44566</v>
      </c>
      <c r="G35" s="72"/>
      <c r="H35" s="14">
        <f t="shared" si="4"/>
        <v>44596</v>
      </c>
      <c r="I35" s="15">
        <f t="shared" ca="1" si="3"/>
        <v>4</v>
      </c>
      <c r="J35" s="16" t="str">
        <f t="shared" ca="1" si="2"/>
        <v>NOT DUE</v>
      </c>
      <c r="K35" s="30" t="s">
        <v>4153</v>
      </c>
      <c r="L35" s="17" t="s">
        <v>4736</v>
      </c>
    </row>
    <row r="36" spans="1:12" ht="15" customHeight="1">
      <c r="A36" s="16" t="s">
        <v>1177</v>
      </c>
      <c r="B36" s="30" t="s">
        <v>570</v>
      </c>
      <c r="C36" s="30" t="s">
        <v>4568</v>
      </c>
      <c r="D36" s="20">
        <v>200</v>
      </c>
      <c r="E36" s="12">
        <v>42549</v>
      </c>
      <c r="F36" s="12">
        <v>44566</v>
      </c>
      <c r="G36" s="26">
        <v>18607</v>
      </c>
      <c r="H36" s="21">
        <f>IF(I36&lt;=200,$F$5+(I36/24),"error")</f>
        <v>44594.125</v>
      </c>
      <c r="I36" s="22">
        <f>D36-($F$4-G36)</f>
        <v>99</v>
      </c>
      <c r="J36" s="16" t="str">
        <f>IF(I36="","",IF(I36&lt;0,"OVERDUE","NOT DUE"))</f>
        <v>NOT DUE</v>
      </c>
      <c r="K36" s="30" t="s">
        <v>609</v>
      </c>
      <c r="L36" s="19"/>
    </row>
    <row r="37" spans="1:12" ht="15" customHeight="1">
      <c r="A37" s="16" t="s">
        <v>1178</v>
      </c>
      <c r="B37" s="30" t="s">
        <v>570</v>
      </c>
      <c r="C37" s="30" t="s">
        <v>4569</v>
      </c>
      <c r="D37" s="20">
        <v>2000</v>
      </c>
      <c r="E37" s="12">
        <v>42549</v>
      </c>
      <c r="F37" s="12">
        <v>44407</v>
      </c>
      <c r="G37" s="26">
        <v>17410</v>
      </c>
      <c r="H37" s="21">
        <f>IF(I37&lt;=2000,$F$5+(I37/24),"error")</f>
        <v>44619.25</v>
      </c>
      <c r="I37" s="22">
        <f>D37-($F$4-G37)</f>
        <v>702</v>
      </c>
      <c r="J37" s="16" t="str">
        <f>IF(I37="","",IF(I37&lt;0,"OVERDUE","NOT DUE"))</f>
        <v>NOT DUE</v>
      </c>
      <c r="K37" s="30" t="s">
        <v>4163</v>
      </c>
      <c r="L37" s="19"/>
    </row>
    <row r="38" spans="1:12" ht="15" customHeight="1">
      <c r="A38" s="16" t="s">
        <v>1179</v>
      </c>
      <c r="B38" s="30" t="s">
        <v>570</v>
      </c>
      <c r="C38" s="30" t="s">
        <v>4164</v>
      </c>
      <c r="D38" s="20">
        <v>200</v>
      </c>
      <c r="E38" s="12">
        <v>42549</v>
      </c>
      <c r="F38" s="12">
        <v>44565</v>
      </c>
      <c r="G38" s="26">
        <v>18607</v>
      </c>
      <c r="H38" s="21">
        <f>IF(I38&lt;=200,$F$5+(I38/24),"error")</f>
        <v>44594.125</v>
      </c>
      <c r="I38" s="22">
        <f>D38-($F$4-G38)</f>
        <v>99</v>
      </c>
      <c r="J38" s="16" t="str">
        <f>IF(I38="","",IF(I38&lt;0,"OVERDUE","NOT DUE"))</f>
        <v>NOT DUE</v>
      </c>
      <c r="K38" s="30" t="s">
        <v>609</v>
      </c>
      <c r="L38" s="19"/>
    </row>
    <row r="39" spans="1:12" ht="15" customHeight="1">
      <c r="A39" s="16" t="s">
        <v>1180</v>
      </c>
      <c r="B39" s="30" t="s">
        <v>570</v>
      </c>
      <c r="C39" s="30" t="s">
        <v>4165</v>
      </c>
      <c r="D39" s="20">
        <v>100</v>
      </c>
      <c r="E39" s="12">
        <v>42549</v>
      </c>
      <c r="F39" s="12">
        <v>44565</v>
      </c>
      <c r="G39" s="26">
        <v>18607</v>
      </c>
      <c r="H39" s="21">
        <f>IF(I39&lt;=100,$F$5+(I39/24),"error")</f>
        <v>44589.958333333336</v>
      </c>
      <c r="I39" s="22">
        <f>D39-($F$4-G39)</f>
        <v>-1</v>
      </c>
      <c r="J39" s="16" t="str">
        <f>IF(I39="","",IF(I39&lt;0,"OVERDUE","NOT DUE"))</f>
        <v>OVERDUE</v>
      </c>
      <c r="K39" s="30" t="s">
        <v>609</v>
      </c>
      <c r="L39" s="19"/>
    </row>
    <row r="40" spans="1:12" ht="25.5" customHeight="1">
      <c r="A40" s="16" t="s">
        <v>1181</v>
      </c>
      <c r="B40" s="30" t="s">
        <v>570</v>
      </c>
      <c r="C40" s="30" t="s">
        <v>4166</v>
      </c>
      <c r="D40" s="20">
        <v>8000</v>
      </c>
      <c r="E40" s="12">
        <v>42549</v>
      </c>
      <c r="F40" s="12">
        <v>44407</v>
      </c>
      <c r="G40" s="26">
        <v>17410</v>
      </c>
      <c r="H40" s="21">
        <f>IF(I40&lt;=8000,$F$5+(I40/24),"error")</f>
        <v>44869.25</v>
      </c>
      <c r="I40" s="22">
        <f t="shared" ref="I40:I103" si="5">D40-($F$4-G40)</f>
        <v>6702</v>
      </c>
      <c r="J40" s="16" t="str">
        <f t="shared" ref="J40:J44" si="6">IF(I40="","",IF(I40&lt;0,"OVERDUE","NOT DUE"))</f>
        <v>NOT DUE</v>
      </c>
      <c r="K40" s="30" t="s">
        <v>4163</v>
      </c>
      <c r="L40" s="19"/>
    </row>
    <row r="41" spans="1:12" ht="15" customHeight="1">
      <c r="A41" s="16" t="s">
        <v>1182</v>
      </c>
      <c r="B41" s="30" t="s">
        <v>570</v>
      </c>
      <c r="C41" s="30" t="s">
        <v>4167</v>
      </c>
      <c r="D41" s="20">
        <v>8000</v>
      </c>
      <c r="E41" s="12">
        <v>42549</v>
      </c>
      <c r="F41" s="12">
        <v>44407</v>
      </c>
      <c r="G41" s="26">
        <v>17410</v>
      </c>
      <c r="H41" s="21">
        <f t="shared" ref="H41" si="7">IF(I41&lt;=8000,$F$5+(I41/24),"error")</f>
        <v>44869.25</v>
      </c>
      <c r="I41" s="22">
        <f t="shared" si="5"/>
        <v>6702</v>
      </c>
      <c r="J41" s="16" t="str">
        <f t="shared" si="6"/>
        <v>NOT DUE</v>
      </c>
      <c r="K41" s="30" t="s">
        <v>4163</v>
      </c>
      <c r="L41" s="19"/>
    </row>
    <row r="42" spans="1:12" ht="15" customHeight="1">
      <c r="A42" s="16" t="s">
        <v>1183</v>
      </c>
      <c r="B42" s="30" t="s">
        <v>570</v>
      </c>
      <c r="C42" s="30" t="s">
        <v>4168</v>
      </c>
      <c r="D42" s="20">
        <v>8000</v>
      </c>
      <c r="E42" s="12">
        <v>42549</v>
      </c>
      <c r="F42" s="12">
        <v>44407</v>
      </c>
      <c r="G42" s="26">
        <v>17410</v>
      </c>
      <c r="H42" s="21">
        <f>IF(I42&lt;=8000,$F$5+(I42/24),"error")</f>
        <v>44869.25</v>
      </c>
      <c r="I42" s="22">
        <f t="shared" si="5"/>
        <v>6702</v>
      </c>
      <c r="J42" s="16" t="str">
        <f t="shared" si="6"/>
        <v>NOT DUE</v>
      </c>
      <c r="K42" s="30" t="s">
        <v>4163</v>
      </c>
      <c r="L42" s="19"/>
    </row>
    <row r="43" spans="1:12" ht="15" customHeight="1">
      <c r="A43" s="16" t="s">
        <v>1184</v>
      </c>
      <c r="B43" s="30" t="s">
        <v>4169</v>
      </c>
      <c r="C43" s="30" t="s">
        <v>4570</v>
      </c>
      <c r="D43" s="20">
        <v>6000</v>
      </c>
      <c r="E43" s="12">
        <v>42549</v>
      </c>
      <c r="F43" s="12">
        <v>44166</v>
      </c>
      <c r="G43" s="26">
        <v>15842</v>
      </c>
      <c r="H43" s="21">
        <f>IF(I43&lt;=6000,$F$5+(I43/24),"error")</f>
        <v>44720.583333333336</v>
      </c>
      <c r="I43" s="22">
        <f t="shared" si="5"/>
        <v>3134</v>
      </c>
      <c r="J43" s="16" t="str">
        <f t="shared" si="6"/>
        <v>NOT DUE</v>
      </c>
      <c r="K43" s="30" t="s">
        <v>4163</v>
      </c>
      <c r="L43" s="19"/>
    </row>
    <row r="44" spans="1:12" ht="15" customHeight="1">
      <c r="A44" s="16" t="s">
        <v>1185</v>
      </c>
      <c r="B44" s="30" t="s">
        <v>4169</v>
      </c>
      <c r="C44" s="30" t="s">
        <v>4170</v>
      </c>
      <c r="D44" s="20">
        <v>6000</v>
      </c>
      <c r="E44" s="12">
        <v>42549</v>
      </c>
      <c r="F44" s="12">
        <v>44166</v>
      </c>
      <c r="G44" s="26">
        <v>15842</v>
      </c>
      <c r="H44" s="21">
        <f>IF(I44&lt;=6000,$F$5+(I44/24),"error")</f>
        <v>44720.583333333336</v>
      </c>
      <c r="I44" s="22">
        <f t="shared" si="5"/>
        <v>3134</v>
      </c>
      <c r="J44" s="16" t="str">
        <f t="shared" si="6"/>
        <v>NOT DUE</v>
      </c>
      <c r="K44" s="30" t="s">
        <v>4163</v>
      </c>
      <c r="L44" s="19"/>
    </row>
    <row r="45" spans="1:12" ht="15" customHeight="1">
      <c r="A45" s="16" t="s">
        <v>1186</v>
      </c>
      <c r="B45" s="30" t="s">
        <v>4171</v>
      </c>
      <c r="C45" s="30" t="s">
        <v>4172</v>
      </c>
      <c r="D45" s="20">
        <v>1500</v>
      </c>
      <c r="E45" s="12">
        <v>42549</v>
      </c>
      <c r="F45" s="12">
        <v>44431</v>
      </c>
      <c r="G45" s="26">
        <v>17527</v>
      </c>
      <c r="H45" s="21">
        <f>IF(I45&lt;=1500,$F$5+(I45/24),"error")</f>
        <v>44603.291666666664</v>
      </c>
      <c r="I45" s="22">
        <f t="shared" si="5"/>
        <v>319</v>
      </c>
      <c r="J45" s="16" t="str">
        <f t="shared" si="2"/>
        <v>NOT DUE</v>
      </c>
      <c r="K45" s="30" t="s">
        <v>4173</v>
      </c>
      <c r="L45" s="19"/>
    </row>
    <row r="46" spans="1:12" ht="15" customHeight="1">
      <c r="A46" s="16" t="s">
        <v>1187</v>
      </c>
      <c r="B46" s="30" t="s">
        <v>4174</v>
      </c>
      <c r="C46" s="30" t="s">
        <v>4172</v>
      </c>
      <c r="D46" s="20">
        <v>1500</v>
      </c>
      <c r="E46" s="12">
        <v>42549</v>
      </c>
      <c r="F46" s="12">
        <v>44431</v>
      </c>
      <c r="G46" s="26">
        <v>17527</v>
      </c>
      <c r="H46" s="21">
        <f t="shared" ref="H46:H49" si="8">IF(I46&lt;=1500,$F$5+(I46/24),"error")</f>
        <v>44603.291666666664</v>
      </c>
      <c r="I46" s="22">
        <f t="shared" si="5"/>
        <v>319</v>
      </c>
      <c r="J46" s="16" t="str">
        <f t="shared" si="2"/>
        <v>NOT DUE</v>
      </c>
      <c r="K46" s="30" t="s">
        <v>4173</v>
      </c>
      <c r="L46" s="19"/>
    </row>
    <row r="47" spans="1:12" ht="15" customHeight="1">
      <c r="A47" s="16" t="s">
        <v>1188</v>
      </c>
      <c r="B47" s="30" t="s">
        <v>4175</v>
      </c>
      <c r="C47" s="30" t="s">
        <v>4172</v>
      </c>
      <c r="D47" s="20">
        <v>1500</v>
      </c>
      <c r="E47" s="12">
        <v>42549</v>
      </c>
      <c r="F47" s="12">
        <v>44431</v>
      </c>
      <c r="G47" s="26">
        <v>17527</v>
      </c>
      <c r="H47" s="21">
        <f t="shared" si="8"/>
        <v>44603.291666666664</v>
      </c>
      <c r="I47" s="22">
        <f t="shared" si="5"/>
        <v>319</v>
      </c>
      <c r="J47" s="16" t="str">
        <f t="shared" si="2"/>
        <v>NOT DUE</v>
      </c>
      <c r="K47" s="30" t="s">
        <v>4173</v>
      </c>
      <c r="L47" s="19"/>
    </row>
    <row r="48" spans="1:12">
      <c r="A48" s="16" t="s">
        <v>1189</v>
      </c>
      <c r="B48" s="30" t="s">
        <v>4176</v>
      </c>
      <c r="C48" s="30" t="s">
        <v>4172</v>
      </c>
      <c r="D48" s="20">
        <v>1500</v>
      </c>
      <c r="E48" s="12">
        <v>42549</v>
      </c>
      <c r="F48" s="12">
        <v>44431</v>
      </c>
      <c r="G48" s="26">
        <v>17527</v>
      </c>
      <c r="H48" s="21">
        <f t="shared" si="8"/>
        <v>44603.291666666664</v>
      </c>
      <c r="I48" s="22">
        <f t="shared" si="5"/>
        <v>319</v>
      </c>
      <c r="J48" s="16" t="str">
        <f t="shared" si="2"/>
        <v>NOT DUE</v>
      </c>
      <c r="K48" s="30" t="s">
        <v>4173</v>
      </c>
      <c r="L48" s="19"/>
    </row>
    <row r="49" spans="1:12" ht="15" customHeight="1">
      <c r="A49" s="16" t="s">
        <v>1190</v>
      </c>
      <c r="B49" s="30" t="s">
        <v>4177</v>
      </c>
      <c r="C49" s="30" t="s">
        <v>4172</v>
      </c>
      <c r="D49" s="20">
        <v>1500</v>
      </c>
      <c r="E49" s="12">
        <v>42549</v>
      </c>
      <c r="F49" s="12">
        <v>44431</v>
      </c>
      <c r="G49" s="26">
        <v>17527</v>
      </c>
      <c r="H49" s="21">
        <f t="shared" si="8"/>
        <v>44603.291666666664</v>
      </c>
      <c r="I49" s="22">
        <f t="shared" si="5"/>
        <v>319</v>
      </c>
      <c r="J49" s="16" t="str">
        <f t="shared" si="2"/>
        <v>NOT DUE</v>
      </c>
      <c r="K49" s="30" t="s">
        <v>4173</v>
      </c>
      <c r="L49" s="19"/>
    </row>
    <row r="50" spans="1:12" ht="15" customHeight="1">
      <c r="A50" s="16" t="s">
        <v>1191</v>
      </c>
      <c r="B50" s="30" t="s">
        <v>4178</v>
      </c>
      <c r="C50" s="30" t="s">
        <v>4172</v>
      </c>
      <c r="D50" s="20">
        <v>1500</v>
      </c>
      <c r="E50" s="12">
        <v>42549</v>
      </c>
      <c r="F50" s="12">
        <v>44431</v>
      </c>
      <c r="G50" s="26">
        <v>17527</v>
      </c>
      <c r="H50" s="21">
        <f>IF(I50&lt;=1500,$F$5+(I50/24),"error")</f>
        <v>44603.291666666664</v>
      </c>
      <c r="I50" s="22">
        <f t="shared" si="5"/>
        <v>319</v>
      </c>
      <c r="J50" s="16" t="str">
        <f t="shared" si="2"/>
        <v>NOT DUE</v>
      </c>
      <c r="K50" s="30" t="s">
        <v>4173</v>
      </c>
      <c r="L50" s="19"/>
    </row>
    <row r="51" spans="1:12" ht="24" customHeight="1">
      <c r="A51" s="16" t="s">
        <v>1192</v>
      </c>
      <c r="B51" s="30" t="s">
        <v>682</v>
      </c>
      <c r="C51" s="30" t="s">
        <v>4179</v>
      </c>
      <c r="D51" s="20">
        <v>1500</v>
      </c>
      <c r="E51" s="12">
        <v>42549</v>
      </c>
      <c r="F51" s="12">
        <v>44431</v>
      </c>
      <c r="G51" s="26">
        <v>17527</v>
      </c>
      <c r="H51" s="21">
        <f>IF(I51&lt;=1500,$F$5+(I51/24),"error")</f>
        <v>44603.291666666664</v>
      </c>
      <c r="I51" s="22">
        <f t="shared" si="5"/>
        <v>319</v>
      </c>
      <c r="J51" s="16" t="str">
        <f t="shared" si="2"/>
        <v>NOT DUE</v>
      </c>
      <c r="K51" s="30" t="s">
        <v>4180</v>
      </c>
      <c r="L51" s="19" t="s">
        <v>4851</v>
      </c>
    </row>
    <row r="52" spans="1:12" ht="15" customHeight="1">
      <c r="A52" s="16" t="s">
        <v>1193</v>
      </c>
      <c r="B52" s="30" t="s">
        <v>682</v>
      </c>
      <c r="C52" s="30" t="s">
        <v>4181</v>
      </c>
      <c r="D52" s="20">
        <v>12000</v>
      </c>
      <c r="E52" s="12">
        <v>42549</v>
      </c>
      <c r="F52" s="12">
        <v>44166</v>
      </c>
      <c r="G52" s="26">
        <v>15842</v>
      </c>
      <c r="H52" s="21">
        <f>IF(I52&lt;=12000,$F$5+(I52/24),"error")</f>
        <v>44970.583333333336</v>
      </c>
      <c r="I52" s="22">
        <f t="shared" si="5"/>
        <v>9134</v>
      </c>
      <c r="J52" s="16" t="str">
        <f t="shared" si="2"/>
        <v>NOT DUE</v>
      </c>
      <c r="K52" s="30" t="s">
        <v>4180</v>
      </c>
      <c r="L52" s="19"/>
    </row>
    <row r="53" spans="1:12" ht="15" customHeight="1">
      <c r="A53" s="16" t="s">
        <v>1194</v>
      </c>
      <c r="B53" s="30" t="s">
        <v>682</v>
      </c>
      <c r="C53" s="30" t="s">
        <v>4182</v>
      </c>
      <c r="D53" s="20">
        <v>12000</v>
      </c>
      <c r="E53" s="12">
        <v>42549</v>
      </c>
      <c r="F53" s="12">
        <v>44166</v>
      </c>
      <c r="G53" s="26">
        <v>15842</v>
      </c>
      <c r="H53" s="21">
        <f t="shared" ref="H53:H57" si="9">IF(I53&lt;=12000,$F$5+(I53/24),"error")</f>
        <v>44970.583333333336</v>
      </c>
      <c r="I53" s="22">
        <f t="shared" si="5"/>
        <v>9134</v>
      </c>
      <c r="J53" s="16" t="str">
        <f t="shared" si="2"/>
        <v>NOT DUE</v>
      </c>
      <c r="K53" s="30" t="s">
        <v>4180</v>
      </c>
      <c r="L53" s="19"/>
    </row>
    <row r="54" spans="1:12" ht="15" customHeight="1">
      <c r="A54" s="16" t="s">
        <v>1195</v>
      </c>
      <c r="B54" s="30" t="s">
        <v>682</v>
      </c>
      <c r="C54" s="30" t="s">
        <v>4183</v>
      </c>
      <c r="D54" s="20">
        <v>12000</v>
      </c>
      <c r="E54" s="12">
        <v>42549</v>
      </c>
      <c r="F54" s="12">
        <v>44166</v>
      </c>
      <c r="G54" s="26">
        <v>15842</v>
      </c>
      <c r="H54" s="21">
        <f t="shared" si="9"/>
        <v>44970.583333333336</v>
      </c>
      <c r="I54" s="22">
        <f t="shared" si="5"/>
        <v>9134</v>
      </c>
      <c r="J54" s="16" t="str">
        <f t="shared" si="2"/>
        <v>NOT DUE</v>
      </c>
      <c r="K54" s="30" t="s">
        <v>4180</v>
      </c>
      <c r="L54" s="19"/>
    </row>
    <row r="55" spans="1:12" ht="15" customHeight="1">
      <c r="A55" s="16" t="s">
        <v>1196</v>
      </c>
      <c r="B55" s="30" t="s">
        <v>682</v>
      </c>
      <c r="C55" s="30" t="s">
        <v>4184</v>
      </c>
      <c r="D55" s="20">
        <v>12000</v>
      </c>
      <c r="E55" s="12">
        <v>42549</v>
      </c>
      <c r="F55" s="12">
        <v>44166</v>
      </c>
      <c r="G55" s="26">
        <v>15842</v>
      </c>
      <c r="H55" s="21">
        <f t="shared" si="9"/>
        <v>44970.583333333336</v>
      </c>
      <c r="I55" s="22">
        <f t="shared" si="5"/>
        <v>9134</v>
      </c>
      <c r="J55" s="16" t="str">
        <f t="shared" si="2"/>
        <v>NOT DUE</v>
      </c>
      <c r="K55" s="30" t="s">
        <v>4180</v>
      </c>
      <c r="L55" s="19"/>
    </row>
    <row r="56" spans="1:12" ht="15" customHeight="1">
      <c r="A56" s="16" t="s">
        <v>1197</v>
      </c>
      <c r="B56" s="30" t="s">
        <v>682</v>
      </c>
      <c r="C56" s="30" t="s">
        <v>4185</v>
      </c>
      <c r="D56" s="20">
        <v>12000</v>
      </c>
      <c r="E56" s="12">
        <v>42549</v>
      </c>
      <c r="F56" s="12">
        <v>44166</v>
      </c>
      <c r="G56" s="26">
        <v>15842</v>
      </c>
      <c r="H56" s="21">
        <f t="shared" si="9"/>
        <v>44970.583333333336</v>
      </c>
      <c r="I56" s="22">
        <f t="shared" si="5"/>
        <v>9134</v>
      </c>
      <c r="J56" s="16" t="str">
        <f t="shared" si="2"/>
        <v>NOT DUE</v>
      </c>
      <c r="K56" s="30" t="s">
        <v>4180</v>
      </c>
      <c r="L56" s="19"/>
    </row>
    <row r="57" spans="1:12" ht="15" customHeight="1">
      <c r="A57" s="16" t="s">
        <v>1198</v>
      </c>
      <c r="B57" s="30" t="s">
        <v>682</v>
      </c>
      <c r="C57" s="30" t="s">
        <v>4186</v>
      </c>
      <c r="D57" s="20">
        <v>12000</v>
      </c>
      <c r="E57" s="12">
        <v>42549</v>
      </c>
      <c r="F57" s="12">
        <v>44166</v>
      </c>
      <c r="G57" s="26">
        <v>15842</v>
      </c>
      <c r="H57" s="21">
        <f t="shared" si="9"/>
        <v>44970.583333333336</v>
      </c>
      <c r="I57" s="22">
        <f t="shared" si="5"/>
        <v>9134</v>
      </c>
      <c r="J57" s="16" t="str">
        <f t="shared" si="2"/>
        <v>NOT DUE</v>
      </c>
      <c r="K57" s="30" t="s">
        <v>4180</v>
      </c>
      <c r="L57" s="19"/>
    </row>
    <row r="58" spans="1:12" ht="15" customHeight="1">
      <c r="A58" s="16" t="s">
        <v>1199</v>
      </c>
      <c r="B58" s="30" t="s">
        <v>682</v>
      </c>
      <c r="C58" s="30" t="s">
        <v>4187</v>
      </c>
      <c r="D58" s="20">
        <v>12000</v>
      </c>
      <c r="E58" s="12">
        <v>42549</v>
      </c>
      <c r="F58" s="12">
        <v>44166</v>
      </c>
      <c r="G58" s="26">
        <v>15842</v>
      </c>
      <c r="H58" s="21">
        <f>IF(I58&lt;=12000,$F$5+(I58/24),"error")</f>
        <v>44970.583333333336</v>
      </c>
      <c r="I58" s="22">
        <f t="shared" si="5"/>
        <v>9134</v>
      </c>
      <c r="J58" s="16" t="str">
        <f t="shared" si="2"/>
        <v>NOT DUE</v>
      </c>
      <c r="K58" s="30" t="s">
        <v>4180</v>
      </c>
      <c r="L58" s="19"/>
    </row>
    <row r="59" spans="1:12" ht="25.5" customHeight="1">
      <c r="A59" s="16" t="s">
        <v>1200</v>
      </c>
      <c r="B59" s="30" t="s">
        <v>683</v>
      </c>
      <c r="C59" s="30" t="s">
        <v>4179</v>
      </c>
      <c r="D59" s="20">
        <v>1500</v>
      </c>
      <c r="E59" s="12">
        <v>42549</v>
      </c>
      <c r="F59" s="12">
        <v>44431</v>
      </c>
      <c r="G59" s="26">
        <v>17527</v>
      </c>
      <c r="H59" s="21">
        <f>IF(I59&lt;=1500,$F$5+(I59/24),"error")</f>
        <v>44603.291666666664</v>
      </c>
      <c r="I59" s="22">
        <f t="shared" si="5"/>
        <v>319</v>
      </c>
      <c r="J59" s="16" t="str">
        <f t="shared" si="2"/>
        <v>NOT DUE</v>
      </c>
      <c r="K59" s="30" t="s">
        <v>4180</v>
      </c>
      <c r="L59" s="19" t="s">
        <v>4851</v>
      </c>
    </row>
    <row r="60" spans="1:12" ht="15" customHeight="1">
      <c r="A60" s="16" t="s">
        <v>1201</v>
      </c>
      <c r="B60" s="30" t="s">
        <v>683</v>
      </c>
      <c r="C60" s="30" t="s">
        <v>4181</v>
      </c>
      <c r="D60" s="20">
        <v>12000</v>
      </c>
      <c r="E60" s="12">
        <v>42549</v>
      </c>
      <c r="F60" s="12">
        <v>44166</v>
      </c>
      <c r="G60" s="26">
        <v>15842</v>
      </c>
      <c r="H60" s="21">
        <f>IF(I60&lt;=12000,$F$5+(I60/24),"error")</f>
        <v>44970.583333333336</v>
      </c>
      <c r="I60" s="22">
        <f t="shared" si="5"/>
        <v>9134</v>
      </c>
      <c r="J60" s="16" t="str">
        <f t="shared" si="2"/>
        <v>NOT DUE</v>
      </c>
      <c r="K60" s="30" t="s">
        <v>4180</v>
      </c>
      <c r="L60" s="19"/>
    </row>
    <row r="61" spans="1:12" ht="15" customHeight="1">
      <c r="A61" s="16" t="s">
        <v>1202</v>
      </c>
      <c r="B61" s="30" t="s">
        <v>683</v>
      </c>
      <c r="C61" s="30" t="s">
        <v>4182</v>
      </c>
      <c r="D61" s="20">
        <v>12000</v>
      </c>
      <c r="E61" s="12">
        <v>42549</v>
      </c>
      <c r="F61" s="12">
        <v>44166</v>
      </c>
      <c r="G61" s="26">
        <v>15842</v>
      </c>
      <c r="H61" s="21">
        <f>IF(I61&lt;=12000,$F$5+(I61/24),"error")</f>
        <v>44970.583333333336</v>
      </c>
      <c r="I61" s="22">
        <f t="shared" si="5"/>
        <v>9134</v>
      </c>
      <c r="J61" s="16" t="str">
        <f t="shared" si="2"/>
        <v>NOT DUE</v>
      </c>
      <c r="K61" s="30" t="s">
        <v>4180</v>
      </c>
      <c r="L61" s="19"/>
    </row>
    <row r="62" spans="1:12" ht="15" customHeight="1">
      <c r="A62" s="16" t="s">
        <v>1203</v>
      </c>
      <c r="B62" s="30" t="s">
        <v>683</v>
      </c>
      <c r="C62" s="30" t="s">
        <v>4183</v>
      </c>
      <c r="D62" s="20">
        <v>12000</v>
      </c>
      <c r="E62" s="12">
        <v>42549</v>
      </c>
      <c r="F62" s="12">
        <v>44166</v>
      </c>
      <c r="G62" s="26">
        <v>15842</v>
      </c>
      <c r="H62" s="21">
        <f>IF(I62&lt;=12000,$F$5+(I62/24),"error")</f>
        <v>44970.583333333336</v>
      </c>
      <c r="I62" s="22">
        <f t="shared" si="5"/>
        <v>9134</v>
      </c>
      <c r="J62" s="16" t="str">
        <f t="shared" si="2"/>
        <v>NOT DUE</v>
      </c>
      <c r="K62" s="30" t="s">
        <v>4180</v>
      </c>
      <c r="L62" s="19"/>
    </row>
    <row r="63" spans="1:12" ht="15" customHeight="1">
      <c r="A63" s="16" t="s">
        <v>1204</v>
      </c>
      <c r="B63" s="30" t="s">
        <v>683</v>
      </c>
      <c r="C63" s="30" t="s">
        <v>4184</v>
      </c>
      <c r="D63" s="20">
        <v>12000</v>
      </c>
      <c r="E63" s="12">
        <v>42549</v>
      </c>
      <c r="F63" s="12">
        <v>44166</v>
      </c>
      <c r="G63" s="26">
        <v>15842</v>
      </c>
      <c r="H63" s="21">
        <f t="shared" ref="H63:H65" si="10">IF(I63&lt;=12000,$F$5+(I63/24),"error")</f>
        <v>44970.583333333336</v>
      </c>
      <c r="I63" s="22">
        <f t="shared" si="5"/>
        <v>9134</v>
      </c>
      <c r="J63" s="16" t="str">
        <f t="shared" si="2"/>
        <v>NOT DUE</v>
      </c>
      <c r="K63" s="30" t="s">
        <v>4180</v>
      </c>
      <c r="L63" s="19"/>
    </row>
    <row r="64" spans="1:12" ht="15" customHeight="1">
      <c r="A64" s="16" t="s">
        <v>1205</v>
      </c>
      <c r="B64" s="30" t="s">
        <v>683</v>
      </c>
      <c r="C64" s="30" t="s">
        <v>4185</v>
      </c>
      <c r="D64" s="20">
        <v>12000</v>
      </c>
      <c r="E64" s="12">
        <v>42549</v>
      </c>
      <c r="F64" s="12">
        <v>44166</v>
      </c>
      <c r="G64" s="26">
        <v>15842</v>
      </c>
      <c r="H64" s="21">
        <f t="shared" si="10"/>
        <v>44970.583333333336</v>
      </c>
      <c r="I64" s="22">
        <f t="shared" si="5"/>
        <v>9134</v>
      </c>
      <c r="J64" s="16" t="str">
        <f t="shared" si="2"/>
        <v>NOT DUE</v>
      </c>
      <c r="K64" s="30" t="s">
        <v>4180</v>
      </c>
      <c r="L64" s="19"/>
    </row>
    <row r="65" spans="1:12" ht="15" customHeight="1">
      <c r="A65" s="16" t="s">
        <v>1206</v>
      </c>
      <c r="B65" s="30" t="s">
        <v>683</v>
      </c>
      <c r="C65" s="30" t="s">
        <v>4186</v>
      </c>
      <c r="D65" s="20">
        <v>12000</v>
      </c>
      <c r="E65" s="12">
        <v>42549</v>
      </c>
      <c r="F65" s="12">
        <v>44166</v>
      </c>
      <c r="G65" s="26">
        <v>15842</v>
      </c>
      <c r="H65" s="21">
        <f t="shared" si="10"/>
        <v>44970.583333333336</v>
      </c>
      <c r="I65" s="22">
        <f t="shared" si="5"/>
        <v>9134</v>
      </c>
      <c r="J65" s="16" t="str">
        <f t="shared" si="2"/>
        <v>NOT DUE</v>
      </c>
      <c r="K65" s="30" t="s">
        <v>4180</v>
      </c>
      <c r="L65" s="19"/>
    </row>
    <row r="66" spans="1:12" ht="15" customHeight="1">
      <c r="A66" s="16" t="s">
        <v>1207</v>
      </c>
      <c r="B66" s="30" t="s">
        <v>683</v>
      </c>
      <c r="C66" s="30" t="s">
        <v>4187</v>
      </c>
      <c r="D66" s="20">
        <v>12000</v>
      </c>
      <c r="E66" s="12">
        <v>42549</v>
      </c>
      <c r="F66" s="12">
        <v>44166</v>
      </c>
      <c r="G66" s="26">
        <v>15842</v>
      </c>
      <c r="H66" s="21">
        <f>IF(I66&lt;=12000,$F$5+(I66/24),"error")</f>
        <v>44970.583333333336</v>
      </c>
      <c r="I66" s="22">
        <f t="shared" si="5"/>
        <v>9134</v>
      </c>
      <c r="J66" s="16" t="str">
        <f t="shared" si="2"/>
        <v>NOT DUE</v>
      </c>
      <c r="K66" s="30" t="s">
        <v>4180</v>
      </c>
      <c r="L66" s="19"/>
    </row>
    <row r="67" spans="1:12" ht="25.5" customHeight="1">
      <c r="A67" s="16" t="s">
        <v>1208</v>
      </c>
      <c r="B67" s="30" t="s">
        <v>684</v>
      </c>
      <c r="C67" s="30" t="s">
        <v>4179</v>
      </c>
      <c r="D67" s="20">
        <v>1500</v>
      </c>
      <c r="E67" s="12">
        <v>42549</v>
      </c>
      <c r="F67" s="12">
        <v>44431</v>
      </c>
      <c r="G67" s="26">
        <v>17527</v>
      </c>
      <c r="H67" s="21">
        <f>IF(I67&lt;=1500,$F$5+(I67/24),"error")</f>
        <v>44603.291666666664</v>
      </c>
      <c r="I67" s="22">
        <f t="shared" si="5"/>
        <v>319</v>
      </c>
      <c r="J67" s="16" t="str">
        <f t="shared" si="2"/>
        <v>NOT DUE</v>
      </c>
      <c r="K67" s="30" t="s">
        <v>4180</v>
      </c>
      <c r="L67" s="19" t="s">
        <v>4851</v>
      </c>
    </row>
    <row r="68" spans="1:12" ht="15" customHeight="1">
      <c r="A68" s="16" t="s">
        <v>1209</v>
      </c>
      <c r="B68" s="30" t="s">
        <v>684</v>
      </c>
      <c r="C68" s="30" t="s">
        <v>4181</v>
      </c>
      <c r="D68" s="20">
        <v>12000</v>
      </c>
      <c r="E68" s="12">
        <v>42549</v>
      </c>
      <c r="F68" s="12">
        <v>44166</v>
      </c>
      <c r="G68" s="26">
        <v>15842</v>
      </c>
      <c r="H68" s="21">
        <f>IF(I68&lt;=12000,$F$5+(I68/24),"error")</f>
        <v>44970.583333333336</v>
      </c>
      <c r="I68" s="22">
        <f t="shared" si="5"/>
        <v>9134</v>
      </c>
      <c r="J68" s="16" t="str">
        <f t="shared" si="2"/>
        <v>NOT DUE</v>
      </c>
      <c r="K68" s="30" t="s">
        <v>4180</v>
      </c>
      <c r="L68" s="19"/>
    </row>
    <row r="69" spans="1:12" ht="15" customHeight="1">
      <c r="A69" s="16" t="s">
        <v>1210</v>
      </c>
      <c r="B69" s="30" t="s">
        <v>684</v>
      </c>
      <c r="C69" s="30" t="s">
        <v>4182</v>
      </c>
      <c r="D69" s="20">
        <v>12000</v>
      </c>
      <c r="E69" s="12">
        <v>42549</v>
      </c>
      <c r="F69" s="12">
        <v>44166</v>
      </c>
      <c r="G69" s="26">
        <v>15842</v>
      </c>
      <c r="H69" s="21">
        <f t="shared" ref="H69:H131" si="11">IF(I69&lt;=12000,$F$5+(I69/24),"error")</f>
        <v>44970.583333333336</v>
      </c>
      <c r="I69" s="22">
        <f t="shared" si="5"/>
        <v>9134</v>
      </c>
      <c r="J69" s="16" t="str">
        <f t="shared" si="2"/>
        <v>NOT DUE</v>
      </c>
      <c r="K69" s="30" t="s">
        <v>4180</v>
      </c>
      <c r="L69" s="19"/>
    </row>
    <row r="70" spans="1:12" ht="15" customHeight="1">
      <c r="A70" s="16" t="s">
        <v>1211</v>
      </c>
      <c r="B70" s="30" t="s">
        <v>684</v>
      </c>
      <c r="C70" s="30" t="s">
        <v>4183</v>
      </c>
      <c r="D70" s="20">
        <v>12000</v>
      </c>
      <c r="E70" s="12">
        <v>42549</v>
      </c>
      <c r="F70" s="12">
        <v>44166</v>
      </c>
      <c r="G70" s="26">
        <v>15842</v>
      </c>
      <c r="H70" s="21">
        <f t="shared" si="11"/>
        <v>44970.583333333336</v>
      </c>
      <c r="I70" s="22">
        <f t="shared" si="5"/>
        <v>9134</v>
      </c>
      <c r="J70" s="16" t="str">
        <f t="shared" si="2"/>
        <v>NOT DUE</v>
      </c>
      <c r="K70" s="30" t="s">
        <v>4180</v>
      </c>
      <c r="L70" s="19"/>
    </row>
    <row r="71" spans="1:12" ht="15" customHeight="1">
      <c r="A71" s="16" t="s">
        <v>1212</v>
      </c>
      <c r="B71" s="30" t="s">
        <v>684</v>
      </c>
      <c r="C71" s="30" t="s">
        <v>4184</v>
      </c>
      <c r="D71" s="20">
        <v>12000</v>
      </c>
      <c r="E71" s="12">
        <v>42549</v>
      </c>
      <c r="F71" s="12">
        <v>44166</v>
      </c>
      <c r="G71" s="26">
        <v>15842</v>
      </c>
      <c r="H71" s="21">
        <f t="shared" si="11"/>
        <v>44970.583333333336</v>
      </c>
      <c r="I71" s="22">
        <f t="shared" si="5"/>
        <v>9134</v>
      </c>
      <c r="J71" s="16" t="str">
        <f t="shared" si="2"/>
        <v>NOT DUE</v>
      </c>
      <c r="K71" s="30" t="s">
        <v>4180</v>
      </c>
      <c r="L71" s="19"/>
    </row>
    <row r="72" spans="1:12" ht="15" customHeight="1">
      <c r="A72" s="16" t="s">
        <v>1213</v>
      </c>
      <c r="B72" s="30" t="s">
        <v>684</v>
      </c>
      <c r="C72" s="30" t="s">
        <v>4185</v>
      </c>
      <c r="D72" s="20">
        <v>12000</v>
      </c>
      <c r="E72" s="12">
        <v>42549</v>
      </c>
      <c r="F72" s="12">
        <v>44166</v>
      </c>
      <c r="G72" s="26">
        <v>15842</v>
      </c>
      <c r="H72" s="21">
        <f t="shared" si="11"/>
        <v>44970.583333333336</v>
      </c>
      <c r="I72" s="22">
        <f t="shared" si="5"/>
        <v>9134</v>
      </c>
      <c r="J72" s="16" t="str">
        <f t="shared" si="2"/>
        <v>NOT DUE</v>
      </c>
      <c r="K72" s="30" t="s">
        <v>4180</v>
      </c>
      <c r="L72" s="19"/>
    </row>
    <row r="73" spans="1:12" ht="15" customHeight="1">
      <c r="A73" s="16" t="s">
        <v>1214</v>
      </c>
      <c r="B73" s="30" t="s">
        <v>684</v>
      </c>
      <c r="C73" s="30" t="s">
        <v>4186</v>
      </c>
      <c r="D73" s="20">
        <v>12000</v>
      </c>
      <c r="E73" s="12">
        <v>42549</v>
      </c>
      <c r="F73" s="12">
        <v>44166</v>
      </c>
      <c r="G73" s="26">
        <v>15842</v>
      </c>
      <c r="H73" s="21">
        <f t="shared" si="11"/>
        <v>44970.583333333336</v>
      </c>
      <c r="I73" s="22">
        <f t="shared" si="5"/>
        <v>9134</v>
      </c>
      <c r="J73" s="16" t="str">
        <f t="shared" si="2"/>
        <v>NOT DUE</v>
      </c>
      <c r="K73" s="30" t="s">
        <v>4180</v>
      </c>
      <c r="L73" s="19"/>
    </row>
    <row r="74" spans="1:12" ht="15" customHeight="1">
      <c r="A74" s="16" t="s">
        <v>1215</v>
      </c>
      <c r="B74" s="30" t="s">
        <v>684</v>
      </c>
      <c r="C74" s="30" t="s">
        <v>4187</v>
      </c>
      <c r="D74" s="20">
        <v>12000</v>
      </c>
      <c r="E74" s="12">
        <v>42549</v>
      </c>
      <c r="F74" s="12">
        <v>44166</v>
      </c>
      <c r="G74" s="26">
        <v>15842</v>
      </c>
      <c r="H74" s="21">
        <f t="shared" si="11"/>
        <v>44970.583333333336</v>
      </c>
      <c r="I74" s="22">
        <f t="shared" si="5"/>
        <v>9134</v>
      </c>
      <c r="J74" s="16" t="str">
        <f t="shared" si="2"/>
        <v>NOT DUE</v>
      </c>
      <c r="K74" s="30" t="s">
        <v>4180</v>
      </c>
      <c r="L74" s="19"/>
    </row>
    <row r="75" spans="1:12" ht="25.5" customHeight="1">
      <c r="A75" s="16" t="s">
        <v>1216</v>
      </c>
      <c r="B75" s="30" t="s">
        <v>685</v>
      </c>
      <c r="C75" s="30" t="s">
        <v>4179</v>
      </c>
      <c r="D75" s="20">
        <v>1500</v>
      </c>
      <c r="E75" s="12">
        <v>42549</v>
      </c>
      <c r="F75" s="12">
        <v>44431</v>
      </c>
      <c r="G75" s="26">
        <v>17527</v>
      </c>
      <c r="H75" s="21">
        <f>IF(I75&lt;=1500,$F$5+(I75/24),"error")</f>
        <v>44603.291666666664</v>
      </c>
      <c r="I75" s="22">
        <f t="shared" si="5"/>
        <v>319</v>
      </c>
      <c r="J75" s="16" t="str">
        <f t="shared" si="2"/>
        <v>NOT DUE</v>
      </c>
      <c r="K75" s="30" t="s">
        <v>4180</v>
      </c>
      <c r="L75" s="19" t="s">
        <v>4851</v>
      </c>
    </row>
    <row r="76" spans="1:12" ht="15" customHeight="1">
      <c r="A76" s="16" t="s">
        <v>1217</v>
      </c>
      <c r="B76" s="30" t="s">
        <v>685</v>
      </c>
      <c r="C76" s="30" t="s">
        <v>4181</v>
      </c>
      <c r="D76" s="20">
        <v>12000</v>
      </c>
      <c r="E76" s="12">
        <v>42549</v>
      </c>
      <c r="F76" s="12">
        <v>44166</v>
      </c>
      <c r="G76" s="26">
        <v>15842</v>
      </c>
      <c r="H76" s="21">
        <f t="shared" si="11"/>
        <v>44970.583333333336</v>
      </c>
      <c r="I76" s="22">
        <f t="shared" si="5"/>
        <v>9134</v>
      </c>
      <c r="J76" s="16" t="str">
        <f t="shared" si="2"/>
        <v>NOT DUE</v>
      </c>
      <c r="K76" s="30" t="s">
        <v>4180</v>
      </c>
      <c r="L76" s="19"/>
    </row>
    <row r="77" spans="1:12" ht="15" customHeight="1">
      <c r="A77" s="16" t="s">
        <v>1218</v>
      </c>
      <c r="B77" s="30" t="s">
        <v>685</v>
      </c>
      <c r="C77" s="30" t="s">
        <v>4182</v>
      </c>
      <c r="D77" s="20">
        <v>12000</v>
      </c>
      <c r="E77" s="12">
        <v>42549</v>
      </c>
      <c r="F77" s="12">
        <v>44166</v>
      </c>
      <c r="G77" s="26">
        <v>15842</v>
      </c>
      <c r="H77" s="21">
        <f t="shared" si="11"/>
        <v>44970.583333333336</v>
      </c>
      <c r="I77" s="22">
        <f t="shared" si="5"/>
        <v>9134</v>
      </c>
      <c r="J77" s="16" t="str">
        <f t="shared" si="2"/>
        <v>NOT DUE</v>
      </c>
      <c r="K77" s="30" t="s">
        <v>4180</v>
      </c>
      <c r="L77" s="19"/>
    </row>
    <row r="78" spans="1:12" ht="15" customHeight="1">
      <c r="A78" s="16" t="s">
        <v>1219</v>
      </c>
      <c r="B78" s="30" t="s">
        <v>685</v>
      </c>
      <c r="C78" s="30" t="s">
        <v>4183</v>
      </c>
      <c r="D78" s="20">
        <v>12000</v>
      </c>
      <c r="E78" s="12">
        <v>42549</v>
      </c>
      <c r="F78" s="12">
        <v>44166</v>
      </c>
      <c r="G78" s="26">
        <v>15842</v>
      </c>
      <c r="H78" s="21">
        <f t="shared" si="11"/>
        <v>44970.583333333336</v>
      </c>
      <c r="I78" s="22">
        <f t="shared" si="5"/>
        <v>9134</v>
      </c>
      <c r="J78" s="16" t="str">
        <f t="shared" ref="J78:J141" si="12">IF(I78="","",IF(I78&lt;0,"OVERDUE","NOT DUE"))</f>
        <v>NOT DUE</v>
      </c>
      <c r="K78" s="30" t="s">
        <v>4180</v>
      </c>
      <c r="L78" s="19"/>
    </row>
    <row r="79" spans="1:12" ht="15" customHeight="1">
      <c r="A79" s="16" t="s">
        <v>1220</v>
      </c>
      <c r="B79" s="30" t="s">
        <v>685</v>
      </c>
      <c r="C79" s="30" t="s">
        <v>4184</v>
      </c>
      <c r="D79" s="20">
        <v>12000</v>
      </c>
      <c r="E79" s="12">
        <v>42549</v>
      </c>
      <c r="F79" s="12">
        <v>44166</v>
      </c>
      <c r="G79" s="26">
        <v>15842</v>
      </c>
      <c r="H79" s="21">
        <f t="shared" si="11"/>
        <v>44970.583333333336</v>
      </c>
      <c r="I79" s="22">
        <f t="shared" si="5"/>
        <v>9134</v>
      </c>
      <c r="J79" s="16" t="str">
        <f t="shared" si="12"/>
        <v>NOT DUE</v>
      </c>
      <c r="K79" s="30" t="s">
        <v>4180</v>
      </c>
      <c r="L79" s="19"/>
    </row>
    <row r="80" spans="1:12" ht="15" customHeight="1">
      <c r="A80" s="16" t="s">
        <v>1221</v>
      </c>
      <c r="B80" s="30" t="s">
        <v>685</v>
      </c>
      <c r="C80" s="30" t="s">
        <v>4185</v>
      </c>
      <c r="D80" s="20">
        <v>12000</v>
      </c>
      <c r="E80" s="12">
        <v>42549</v>
      </c>
      <c r="F80" s="12">
        <v>44166</v>
      </c>
      <c r="G80" s="26">
        <v>15842</v>
      </c>
      <c r="H80" s="21">
        <f t="shared" si="11"/>
        <v>44970.583333333336</v>
      </c>
      <c r="I80" s="22">
        <f t="shared" si="5"/>
        <v>9134</v>
      </c>
      <c r="J80" s="16" t="str">
        <f t="shared" si="12"/>
        <v>NOT DUE</v>
      </c>
      <c r="K80" s="30" t="s">
        <v>4180</v>
      </c>
      <c r="L80" s="19"/>
    </row>
    <row r="81" spans="1:12" ht="15" customHeight="1">
      <c r="A81" s="16" t="s">
        <v>1222</v>
      </c>
      <c r="B81" s="30" t="s">
        <v>685</v>
      </c>
      <c r="C81" s="30" t="s">
        <v>4186</v>
      </c>
      <c r="D81" s="20">
        <v>12000</v>
      </c>
      <c r="E81" s="12">
        <v>42549</v>
      </c>
      <c r="F81" s="12">
        <v>44166</v>
      </c>
      <c r="G81" s="26">
        <v>15842</v>
      </c>
      <c r="H81" s="21">
        <f t="shared" si="11"/>
        <v>44970.583333333336</v>
      </c>
      <c r="I81" s="22">
        <f t="shared" si="5"/>
        <v>9134</v>
      </c>
      <c r="J81" s="16" t="str">
        <f t="shared" si="12"/>
        <v>NOT DUE</v>
      </c>
      <c r="K81" s="30" t="s">
        <v>4180</v>
      </c>
      <c r="L81" s="19"/>
    </row>
    <row r="82" spans="1:12" ht="15" customHeight="1">
      <c r="A82" s="16" t="s">
        <v>1223</v>
      </c>
      <c r="B82" s="30" t="s">
        <v>685</v>
      </c>
      <c r="C82" s="30" t="s">
        <v>4187</v>
      </c>
      <c r="D82" s="20">
        <v>12000</v>
      </c>
      <c r="E82" s="12">
        <v>42549</v>
      </c>
      <c r="F82" s="12">
        <v>44166</v>
      </c>
      <c r="G82" s="26">
        <v>15842</v>
      </c>
      <c r="H82" s="21">
        <f t="shared" si="11"/>
        <v>44970.583333333336</v>
      </c>
      <c r="I82" s="22">
        <f t="shared" si="5"/>
        <v>9134</v>
      </c>
      <c r="J82" s="16" t="str">
        <f t="shared" si="12"/>
        <v>NOT DUE</v>
      </c>
      <c r="K82" s="30" t="s">
        <v>4180</v>
      </c>
      <c r="L82" s="19"/>
    </row>
    <row r="83" spans="1:12" ht="25.5" customHeight="1">
      <c r="A83" s="16" t="s">
        <v>1224</v>
      </c>
      <c r="B83" s="30" t="s">
        <v>686</v>
      </c>
      <c r="C83" s="30" t="s">
        <v>4179</v>
      </c>
      <c r="D83" s="20">
        <v>1500</v>
      </c>
      <c r="E83" s="12">
        <v>42549</v>
      </c>
      <c r="F83" s="12">
        <v>44431</v>
      </c>
      <c r="G83" s="26">
        <v>17527</v>
      </c>
      <c r="H83" s="21">
        <f>IF(I83&lt;=1500,$F$5+(I83/24),"error")</f>
        <v>44603.291666666664</v>
      </c>
      <c r="I83" s="22">
        <f t="shared" si="5"/>
        <v>319</v>
      </c>
      <c r="J83" s="16" t="str">
        <f t="shared" si="12"/>
        <v>NOT DUE</v>
      </c>
      <c r="K83" s="30" t="s">
        <v>4180</v>
      </c>
      <c r="L83" s="19" t="s">
        <v>4851</v>
      </c>
    </row>
    <row r="84" spans="1:12" ht="15" customHeight="1">
      <c r="A84" s="16" t="s">
        <v>1225</v>
      </c>
      <c r="B84" s="30" t="s">
        <v>686</v>
      </c>
      <c r="C84" s="30" t="s">
        <v>4181</v>
      </c>
      <c r="D84" s="20">
        <v>12000</v>
      </c>
      <c r="E84" s="12">
        <v>42549</v>
      </c>
      <c r="F84" s="12">
        <v>44166</v>
      </c>
      <c r="G84" s="26">
        <v>15842</v>
      </c>
      <c r="H84" s="21">
        <f t="shared" si="11"/>
        <v>44970.583333333336</v>
      </c>
      <c r="I84" s="22">
        <f t="shared" si="5"/>
        <v>9134</v>
      </c>
      <c r="J84" s="16" t="str">
        <f t="shared" si="12"/>
        <v>NOT DUE</v>
      </c>
      <c r="K84" s="30" t="s">
        <v>4180</v>
      </c>
      <c r="L84" s="19"/>
    </row>
    <row r="85" spans="1:12" ht="15" customHeight="1">
      <c r="A85" s="16" t="s">
        <v>1226</v>
      </c>
      <c r="B85" s="30" t="s">
        <v>686</v>
      </c>
      <c r="C85" s="30" t="s">
        <v>4182</v>
      </c>
      <c r="D85" s="20">
        <v>12000</v>
      </c>
      <c r="E85" s="12">
        <v>42549</v>
      </c>
      <c r="F85" s="12">
        <v>44166</v>
      </c>
      <c r="G85" s="26">
        <v>15842</v>
      </c>
      <c r="H85" s="21">
        <f t="shared" si="11"/>
        <v>44970.583333333336</v>
      </c>
      <c r="I85" s="22">
        <f t="shared" si="5"/>
        <v>9134</v>
      </c>
      <c r="J85" s="16" t="str">
        <f t="shared" si="12"/>
        <v>NOT DUE</v>
      </c>
      <c r="K85" s="30" t="s">
        <v>4180</v>
      </c>
      <c r="L85" s="19"/>
    </row>
    <row r="86" spans="1:12" ht="15" customHeight="1">
      <c r="A86" s="16" t="s">
        <v>1227</v>
      </c>
      <c r="B86" s="30" t="s">
        <v>686</v>
      </c>
      <c r="C86" s="30" t="s">
        <v>4183</v>
      </c>
      <c r="D86" s="20">
        <v>12000</v>
      </c>
      <c r="E86" s="12">
        <v>42549</v>
      </c>
      <c r="F86" s="12">
        <v>44166</v>
      </c>
      <c r="G86" s="26">
        <v>15842</v>
      </c>
      <c r="H86" s="21">
        <f t="shared" si="11"/>
        <v>44970.583333333336</v>
      </c>
      <c r="I86" s="22">
        <f t="shared" si="5"/>
        <v>9134</v>
      </c>
      <c r="J86" s="16" t="str">
        <f t="shared" si="12"/>
        <v>NOT DUE</v>
      </c>
      <c r="K86" s="30" t="s">
        <v>4180</v>
      </c>
      <c r="L86" s="19"/>
    </row>
    <row r="87" spans="1:12" ht="15" customHeight="1">
      <c r="A87" s="16" t="s">
        <v>1228</v>
      </c>
      <c r="B87" s="30" t="s">
        <v>686</v>
      </c>
      <c r="C87" s="30" t="s">
        <v>4184</v>
      </c>
      <c r="D87" s="20">
        <v>12000</v>
      </c>
      <c r="E87" s="12">
        <v>42549</v>
      </c>
      <c r="F87" s="12">
        <v>44166</v>
      </c>
      <c r="G87" s="26">
        <v>15842</v>
      </c>
      <c r="H87" s="21">
        <f t="shared" si="11"/>
        <v>44970.583333333336</v>
      </c>
      <c r="I87" s="22">
        <f t="shared" si="5"/>
        <v>9134</v>
      </c>
      <c r="J87" s="16" t="str">
        <f t="shared" si="12"/>
        <v>NOT DUE</v>
      </c>
      <c r="K87" s="30" t="s">
        <v>4180</v>
      </c>
      <c r="L87" s="19"/>
    </row>
    <row r="88" spans="1:12" ht="15" customHeight="1">
      <c r="A88" s="16" t="s">
        <v>1229</v>
      </c>
      <c r="B88" s="30" t="s">
        <v>686</v>
      </c>
      <c r="C88" s="30" t="s">
        <v>4185</v>
      </c>
      <c r="D88" s="20">
        <v>12000</v>
      </c>
      <c r="E88" s="12">
        <v>42549</v>
      </c>
      <c r="F88" s="12">
        <v>44166</v>
      </c>
      <c r="G88" s="26">
        <v>15842</v>
      </c>
      <c r="H88" s="21">
        <f t="shared" si="11"/>
        <v>44970.583333333336</v>
      </c>
      <c r="I88" s="22">
        <f t="shared" si="5"/>
        <v>9134</v>
      </c>
      <c r="J88" s="16" t="str">
        <f t="shared" si="12"/>
        <v>NOT DUE</v>
      </c>
      <c r="K88" s="30" t="s">
        <v>4180</v>
      </c>
      <c r="L88" s="19"/>
    </row>
    <row r="89" spans="1:12" ht="15" customHeight="1">
      <c r="A89" s="16" t="s">
        <v>1230</v>
      </c>
      <c r="B89" s="30" t="s">
        <v>686</v>
      </c>
      <c r="C89" s="30" t="s">
        <v>4186</v>
      </c>
      <c r="D89" s="20">
        <v>12000</v>
      </c>
      <c r="E89" s="12">
        <v>42549</v>
      </c>
      <c r="F89" s="12">
        <v>44166</v>
      </c>
      <c r="G89" s="26">
        <v>15842</v>
      </c>
      <c r="H89" s="21">
        <f t="shared" si="11"/>
        <v>44970.583333333336</v>
      </c>
      <c r="I89" s="22">
        <f t="shared" si="5"/>
        <v>9134</v>
      </c>
      <c r="J89" s="16" t="str">
        <f t="shared" si="12"/>
        <v>NOT DUE</v>
      </c>
      <c r="K89" s="30" t="s">
        <v>4180</v>
      </c>
      <c r="L89" s="19"/>
    </row>
    <row r="90" spans="1:12" ht="15" customHeight="1">
      <c r="A90" s="16" t="s">
        <v>1231</v>
      </c>
      <c r="B90" s="30" t="s">
        <v>686</v>
      </c>
      <c r="C90" s="30" t="s">
        <v>4187</v>
      </c>
      <c r="D90" s="20">
        <v>12000</v>
      </c>
      <c r="E90" s="12">
        <v>42549</v>
      </c>
      <c r="F90" s="12">
        <v>44166</v>
      </c>
      <c r="G90" s="26">
        <v>15842</v>
      </c>
      <c r="H90" s="21">
        <f t="shared" si="11"/>
        <v>44970.583333333336</v>
      </c>
      <c r="I90" s="22">
        <f t="shared" si="5"/>
        <v>9134</v>
      </c>
      <c r="J90" s="16" t="str">
        <f t="shared" si="12"/>
        <v>NOT DUE</v>
      </c>
      <c r="K90" s="30" t="s">
        <v>4180</v>
      </c>
      <c r="L90" s="19"/>
    </row>
    <row r="91" spans="1:12" ht="25.5" customHeight="1">
      <c r="A91" s="16" t="s">
        <v>1232</v>
      </c>
      <c r="B91" s="30" t="s">
        <v>4188</v>
      </c>
      <c r="C91" s="30" t="s">
        <v>4179</v>
      </c>
      <c r="D91" s="20">
        <v>1500</v>
      </c>
      <c r="E91" s="12">
        <v>42549</v>
      </c>
      <c r="F91" s="12">
        <v>44431</v>
      </c>
      <c r="G91" s="26">
        <v>17527</v>
      </c>
      <c r="H91" s="21">
        <f>IF(I91&lt;=1500,$F$5+(I91/24),"error")</f>
        <v>44603.291666666664</v>
      </c>
      <c r="I91" s="22">
        <f t="shared" si="5"/>
        <v>319</v>
      </c>
      <c r="J91" s="16" t="str">
        <f t="shared" si="12"/>
        <v>NOT DUE</v>
      </c>
      <c r="K91" s="30" t="s">
        <v>4180</v>
      </c>
      <c r="L91" s="19" t="s">
        <v>4851</v>
      </c>
    </row>
    <row r="92" spans="1:12" ht="15" customHeight="1">
      <c r="A92" s="16" t="s">
        <v>1233</v>
      </c>
      <c r="B92" s="30" t="s">
        <v>4188</v>
      </c>
      <c r="C92" s="30" t="s">
        <v>4181</v>
      </c>
      <c r="D92" s="20">
        <v>12000</v>
      </c>
      <c r="E92" s="12">
        <v>42549</v>
      </c>
      <c r="F92" s="12">
        <v>44166</v>
      </c>
      <c r="G92" s="26">
        <v>15842</v>
      </c>
      <c r="H92" s="21">
        <f t="shared" si="11"/>
        <v>44970.583333333336</v>
      </c>
      <c r="I92" s="22">
        <f t="shared" si="5"/>
        <v>9134</v>
      </c>
      <c r="J92" s="16" t="str">
        <f t="shared" si="12"/>
        <v>NOT DUE</v>
      </c>
      <c r="K92" s="30" t="s">
        <v>4180</v>
      </c>
      <c r="L92" s="19"/>
    </row>
    <row r="93" spans="1:12" ht="15" customHeight="1">
      <c r="A93" s="16" t="s">
        <v>1234</v>
      </c>
      <c r="B93" s="30" t="s">
        <v>4188</v>
      </c>
      <c r="C93" s="30" t="s">
        <v>4182</v>
      </c>
      <c r="D93" s="20">
        <v>12000</v>
      </c>
      <c r="E93" s="12">
        <v>42549</v>
      </c>
      <c r="F93" s="12">
        <v>44166</v>
      </c>
      <c r="G93" s="26">
        <v>15842</v>
      </c>
      <c r="H93" s="21">
        <f t="shared" si="11"/>
        <v>44970.583333333336</v>
      </c>
      <c r="I93" s="22">
        <f t="shared" si="5"/>
        <v>9134</v>
      </c>
      <c r="J93" s="16" t="str">
        <f t="shared" si="12"/>
        <v>NOT DUE</v>
      </c>
      <c r="K93" s="30" t="s">
        <v>4180</v>
      </c>
      <c r="L93" s="19"/>
    </row>
    <row r="94" spans="1:12" ht="15" customHeight="1">
      <c r="A94" s="16" t="s">
        <v>1235</v>
      </c>
      <c r="B94" s="30" t="s">
        <v>4188</v>
      </c>
      <c r="C94" s="30" t="s">
        <v>4183</v>
      </c>
      <c r="D94" s="20">
        <v>12000</v>
      </c>
      <c r="E94" s="12">
        <v>42549</v>
      </c>
      <c r="F94" s="12">
        <v>44166</v>
      </c>
      <c r="G94" s="26">
        <v>15842</v>
      </c>
      <c r="H94" s="21">
        <f t="shared" si="11"/>
        <v>44970.583333333336</v>
      </c>
      <c r="I94" s="22">
        <f t="shared" si="5"/>
        <v>9134</v>
      </c>
      <c r="J94" s="16" t="str">
        <f t="shared" si="12"/>
        <v>NOT DUE</v>
      </c>
      <c r="K94" s="30" t="s">
        <v>4180</v>
      </c>
      <c r="L94" s="19"/>
    </row>
    <row r="95" spans="1:12" ht="15" customHeight="1">
      <c r="A95" s="16" t="s">
        <v>1236</v>
      </c>
      <c r="B95" s="30" t="s">
        <v>4188</v>
      </c>
      <c r="C95" s="30" t="s">
        <v>4184</v>
      </c>
      <c r="D95" s="20">
        <v>12000</v>
      </c>
      <c r="E95" s="12">
        <v>42549</v>
      </c>
      <c r="F95" s="12">
        <v>44166</v>
      </c>
      <c r="G95" s="26">
        <v>15842</v>
      </c>
      <c r="H95" s="21">
        <f t="shared" si="11"/>
        <v>44970.583333333336</v>
      </c>
      <c r="I95" s="22">
        <f t="shared" si="5"/>
        <v>9134</v>
      </c>
      <c r="J95" s="16" t="str">
        <f t="shared" si="12"/>
        <v>NOT DUE</v>
      </c>
      <c r="K95" s="30" t="s">
        <v>4180</v>
      </c>
      <c r="L95" s="19"/>
    </row>
    <row r="96" spans="1:12" ht="15" customHeight="1">
      <c r="A96" s="16" t="s">
        <v>1237</v>
      </c>
      <c r="B96" s="30" t="s">
        <v>4188</v>
      </c>
      <c r="C96" s="30" t="s">
        <v>4185</v>
      </c>
      <c r="D96" s="20">
        <v>12000</v>
      </c>
      <c r="E96" s="12">
        <v>42549</v>
      </c>
      <c r="F96" s="12">
        <v>44166</v>
      </c>
      <c r="G96" s="26">
        <v>15842</v>
      </c>
      <c r="H96" s="21">
        <f t="shared" si="11"/>
        <v>44970.583333333336</v>
      </c>
      <c r="I96" s="22">
        <f t="shared" si="5"/>
        <v>9134</v>
      </c>
      <c r="J96" s="16" t="str">
        <f t="shared" si="12"/>
        <v>NOT DUE</v>
      </c>
      <c r="K96" s="30" t="s">
        <v>4180</v>
      </c>
      <c r="L96" s="19"/>
    </row>
    <row r="97" spans="1:12" ht="15" customHeight="1">
      <c r="A97" s="16" t="s">
        <v>1238</v>
      </c>
      <c r="B97" s="30" t="s">
        <v>4188</v>
      </c>
      <c r="C97" s="30" t="s">
        <v>4186</v>
      </c>
      <c r="D97" s="20">
        <v>12000</v>
      </c>
      <c r="E97" s="12">
        <v>42549</v>
      </c>
      <c r="F97" s="12">
        <v>44166</v>
      </c>
      <c r="G97" s="26">
        <v>15842</v>
      </c>
      <c r="H97" s="21">
        <f t="shared" si="11"/>
        <v>44970.583333333336</v>
      </c>
      <c r="I97" s="22">
        <f t="shared" si="5"/>
        <v>9134</v>
      </c>
      <c r="J97" s="16" t="str">
        <f t="shared" si="12"/>
        <v>NOT DUE</v>
      </c>
      <c r="K97" s="30" t="s">
        <v>4180</v>
      </c>
      <c r="L97" s="19"/>
    </row>
    <row r="98" spans="1:12" ht="15" customHeight="1">
      <c r="A98" s="16" t="s">
        <v>1239</v>
      </c>
      <c r="B98" s="30" t="s">
        <v>4188</v>
      </c>
      <c r="C98" s="30" t="s">
        <v>4187</v>
      </c>
      <c r="D98" s="20">
        <v>12000</v>
      </c>
      <c r="E98" s="12">
        <v>42549</v>
      </c>
      <c r="F98" s="12">
        <v>44166</v>
      </c>
      <c r="G98" s="26">
        <v>15842</v>
      </c>
      <c r="H98" s="21">
        <f t="shared" si="11"/>
        <v>44970.583333333336</v>
      </c>
      <c r="I98" s="22">
        <f t="shared" si="5"/>
        <v>9134</v>
      </c>
      <c r="J98" s="16" t="str">
        <f t="shared" si="12"/>
        <v>NOT DUE</v>
      </c>
      <c r="K98" s="30" t="s">
        <v>4180</v>
      </c>
      <c r="L98" s="19"/>
    </row>
    <row r="99" spans="1:12" ht="25.5" customHeight="1">
      <c r="A99" s="16" t="s">
        <v>1240</v>
      </c>
      <c r="B99" s="30" t="s">
        <v>99</v>
      </c>
      <c r="C99" s="30" t="s">
        <v>4189</v>
      </c>
      <c r="D99" s="20">
        <v>12000</v>
      </c>
      <c r="E99" s="12">
        <v>42549</v>
      </c>
      <c r="F99" s="12">
        <v>44166</v>
      </c>
      <c r="G99" s="26">
        <v>15842</v>
      </c>
      <c r="H99" s="21">
        <f t="shared" si="11"/>
        <v>44970.583333333336</v>
      </c>
      <c r="I99" s="22">
        <f t="shared" si="5"/>
        <v>9134</v>
      </c>
      <c r="J99" s="16" t="str">
        <f t="shared" si="12"/>
        <v>NOT DUE</v>
      </c>
      <c r="K99" s="30" t="s">
        <v>4190</v>
      </c>
      <c r="L99" s="19"/>
    </row>
    <row r="100" spans="1:12" ht="15" customHeight="1">
      <c r="A100" s="16" t="s">
        <v>1241</v>
      </c>
      <c r="B100" s="30" t="s">
        <v>99</v>
      </c>
      <c r="C100" s="30" t="s">
        <v>4191</v>
      </c>
      <c r="D100" s="20">
        <v>12000</v>
      </c>
      <c r="E100" s="12">
        <v>42549</v>
      </c>
      <c r="F100" s="12">
        <v>44166</v>
      </c>
      <c r="G100" s="26">
        <v>15842</v>
      </c>
      <c r="H100" s="21">
        <f t="shared" si="11"/>
        <v>44970.583333333336</v>
      </c>
      <c r="I100" s="22">
        <f t="shared" si="5"/>
        <v>9134</v>
      </c>
      <c r="J100" s="16" t="str">
        <f t="shared" si="12"/>
        <v>NOT DUE</v>
      </c>
      <c r="K100" s="30" t="s">
        <v>4190</v>
      </c>
      <c r="L100" s="19"/>
    </row>
    <row r="101" spans="1:12" ht="15" customHeight="1">
      <c r="A101" s="16" t="s">
        <v>1242</v>
      </c>
      <c r="B101" s="30" t="s">
        <v>99</v>
      </c>
      <c r="C101" s="30" t="s">
        <v>4192</v>
      </c>
      <c r="D101" s="20">
        <v>12000</v>
      </c>
      <c r="E101" s="12">
        <v>42549</v>
      </c>
      <c r="F101" s="12">
        <v>44166</v>
      </c>
      <c r="G101" s="26">
        <v>15842</v>
      </c>
      <c r="H101" s="21">
        <f t="shared" si="11"/>
        <v>44970.583333333336</v>
      </c>
      <c r="I101" s="22">
        <f t="shared" si="5"/>
        <v>9134</v>
      </c>
      <c r="J101" s="16" t="str">
        <f t="shared" si="12"/>
        <v>NOT DUE</v>
      </c>
      <c r="K101" s="30" t="s">
        <v>4190</v>
      </c>
      <c r="L101" s="19"/>
    </row>
    <row r="102" spans="1:12" ht="26.45" customHeight="1">
      <c r="A102" s="16" t="s">
        <v>1243</v>
      </c>
      <c r="B102" s="30" t="s">
        <v>100</v>
      </c>
      <c r="C102" s="30" t="s">
        <v>4189</v>
      </c>
      <c r="D102" s="20">
        <v>12000</v>
      </c>
      <c r="E102" s="12">
        <v>42549</v>
      </c>
      <c r="F102" s="12">
        <v>44166</v>
      </c>
      <c r="G102" s="26">
        <v>15842</v>
      </c>
      <c r="H102" s="21">
        <f t="shared" si="11"/>
        <v>44970.583333333336</v>
      </c>
      <c r="I102" s="22">
        <f t="shared" si="5"/>
        <v>9134</v>
      </c>
      <c r="J102" s="16" t="str">
        <f t="shared" si="12"/>
        <v>NOT DUE</v>
      </c>
      <c r="K102" s="30" t="s">
        <v>4190</v>
      </c>
      <c r="L102" s="19"/>
    </row>
    <row r="103" spans="1:12" ht="15" customHeight="1">
      <c r="A103" s="16" t="s">
        <v>1244</v>
      </c>
      <c r="B103" s="30" t="s">
        <v>100</v>
      </c>
      <c r="C103" s="30" t="s">
        <v>4191</v>
      </c>
      <c r="D103" s="20">
        <v>12000</v>
      </c>
      <c r="E103" s="12">
        <v>42549</v>
      </c>
      <c r="F103" s="12">
        <v>44166</v>
      </c>
      <c r="G103" s="26">
        <v>15842</v>
      </c>
      <c r="H103" s="21">
        <f t="shared" si="11"/>
        <v>44970.583333333336</v>
      </c>
      <c r="I103" s="22">
        <f t="shared" si="5"/>
        <v>9134</v>
      </c>
      <c r="J103" s="16" t="str">
        <f t="shared" si="12"/>
        <v>NOT DUE</v>
      </c>
      <c r="K103" s="30" t="s">
        <v>4190</v>
      </c>
      <c r="L103" s="19"/>
    </row>
    <row r="104" spans="1:12" ht="15" customHeight="1">
      <c r="A104" s="16" t="s">
        <v>1245</v>
      </c>
      <c r="B104" s="30" t="s">
        <v>100</v>
      </c>
      <c r="C104" s="30" t="s">
        <v>4192</v>
      </c>
      <c r="D104" s="20">
        <v>12000</v>
      </c>
      <c r="E104" s="12">
        <v>42549</v>
      </c>
      <c r="F104" s="12">
        <v>44166</v>
      </c>
      <c r="G104" s="26">
        <v>15842</v>
      </c>
      <c r="H104" s="21">
        <f t="shared" si="11"/>
        <v>44970.583333333336</v>
      </c>
      <c r="I104" s="22">
        <f t="shared" ref="I104:I167" si="13">D104-($F$4-G104)</f>
        <v>9134</v>
      </c>
      <c r="J104" s="16" t="str">
        <f t="shared" si="12"/>
        <v>NOT DUE</v>
      </c>
      <c r="K104" s="30" t="s">
        <v>4190</v>
      </c>
      <c r="L104" s="19"/>
    </row>
    <row r="105" spans="1:12" ht="25.5" customHeight="1">
      <c r="A105" s="16" t="s">
        <v>1246</v>
      </c>
      <c r="B105" s="30" t="s">
        <v>101</v>
      </c>
      <c r="C105" s="30" t="s">
        <v>4189</v>
      </c>
      <c r="D105" s="20">
        <v>12000</v>
      </c>
      <c r="E105" s="12">
        <v>42549</v>
      </c>
      <c r="F105" s="12">
        <v>44166</v>
      </c>
      <c r="G105" s="26">
        <v>15842</v>
      </c>
      <c r="H105" s="21">
        <f t="shared" si="11"/>
        <v>44970.583333333336</v>
      </c>
      <c r="I105" s="22">
        <f t="shared" si="13"/>
        <v>9134</v>
      </c>
      <c r="J105" s="16" t="str">
        <f t="shared" si="12"/>
        <v>NOT DUE</v>
      </c>
      <c r="K105" s="30" t="s">
        <v>4190</v>
      </c>
      <c r="L105" s="19"/>
    </row>
    <row r="106" spans="1:12" ht="15" customHeight="1">
      <c r="A106" s="16" t="s">
        <v>1247</v>
      </c>
      <c r="B106" s="30" t="s">
        <v>101</v>
      </c>
      <c r="C106" s="30" t="s">
        <v>4191</v>
      </c>
      <c r="D106" s="20">
        <v>12000</v>
      </c>
      <c r="E106" s="12">
        <v>42549</v>
      </c>
      <c r="F106" s="12">
        <v>44166</v>
      </c>
      <c r="G106" s="26">
        <v>15842</v>
      </c>
      <c r="H106" s="21">
        <f t="shared" si="11"/>
        <v>44970.583333333336</v>
      </c>
      <c r="I106" s="22">
        <f t="shared" si="13"/>
        <v>9134</v>
      </c>
      <c r="J106" s="16" t="str">
        <f t="shared" si="12"/>
        <v>NOT DUE</v>
      </c>
      <c r="K106" s="30" t="s">
        <v>4190</v>
      </c>
      <c r="L106" s="19"/>
    </row>
    <row r="107" spans="1:12" ht="15" customHeight="1">
      <c r="A107" s="16" t="s">
        <v>1248</v>
      </c>
      <c r="B107" s="30" t="s">
        <v>101</v>
      </c>
      <c r="C107" s="30" t="s">
        <v>4192</v>
      </c>
      <c r="D107" s="20">
        <v>12000</v>
      </c>
      <c r="E107" s="12">
        <v>42549</v>
      </c>
      <c r="F107" s="12">
        <v>44166</v>
      </c>
      <c r="G107" s="26">
        <v>15842</v>
      </c>
      <c r="H107" s="21">
        <f t="shared" si="11"/>
        <v>44970.583333333336</v>
      </c>
      <c r="I107" s="22">
        <f t="shared" si="13"/>
        <v>9134</v>
      </c>
      <c r="J107" s="16" t="str">
        <f t="shared" si="12"/>
        <v>NOT DUE</v>
      </c>
      <c r="K107" s="30" t="s">
        <v>4190</v>
      </c>
      <c r="L107" s="19"/>
    </row>
    <row r="108" spans="1:12" ht="25.5" customHeight="1">
      <c r="A108" s="16" t="s">
        <v>1249</v>
      </c>
      <c r="B108" s="30" t="s">
        <v>102</v>
      </c>
      <c r="C108" s="30" t="s">
        <v>4189</v>
      </c>
      <c r="D108" s="20">
        <v>12000</v>
      </c>
      <c r="E108" s="12">
        <v>42549</v>
      </c>
      <c r="F108" s="12">
        <v>44166</v>
      </c>
      <c r="G108" s="26">
        <v>15842</v>
      </c>
      <c r="H108" s="21">
        <f t="shared" si="11"/>
        <v>44970.583333333336</v>
      </c>
      <c r="I108" s="22">
        <f t="shared" si="13"/>
        <v>9134</v>
      </c>
      <c r="J108" s="16" t="str">
        <f t="shared" si="12"/>
        <v>NOT DUE</v>
      </c>
      <c r="K108" s="30" t="s">
        <v>4190</v>
      </c>
      <c r="L108" s="19"/>
    </row>
    <row r="109" spans="1:12" ht="15" customHeight="1">
      <c r="A109" s="16" t="s">
        <v>1250</v>
      </c>
      <c r="B109" s="30" t="s">
        <v>102</v>
      </c>
      <c r="C109" s="30" t="s">
        <v>4191</v>
      </c>
      <c r="D109" s="20">
        <v>12000</v>
      </c>
      <c r="E109" s="12">
        <v>42549</v>
      </c>
      <c r="F109" s="12">
        <v>44166</v>
      </c>
      <c r="G109" s="26">
        <v>15842</v>
      </c>
      <c r="H109" s="21">
        <f t="shared" si="11"/>
        <v>44970.583333333336</v>
      </c>
      <c r="I109" s="22">
        <f t="shared" si="13"/>
        <v>9134</v>
      </c>
      <c r="J109" s="16" t="str">
        <f t="shared" si="12"/>
        <v>NOT DUE</v>
      </c>
      <c r="K109" s="30" t="s">
        <v>4190</v>
      </c>
      <c r="L109" s="19"/>
    </row>
    <row r="110" spans="1:12" ht="15" customHeight="1">
      <c r="A110" s="16" t="s">
        <v>1251</v>
      </c>
      <c r="B110" s="30" t="s">
        <v>102</v>
      </c>
      <c r="C110" s="30" t="s">
        <v>4192</v>
      </c>
      <c r="D110" s="20">
        <v>12000</v>
      </c>
      <c r="E110" s="12">
        <v>42549</v>
      </c>
      <c r="F110" s="12">
        <v>44166</v>
      </c>
      <c r="G110" s="26">
        <v>15842</v>
      </c>
      <c r="H110" s="21">
        <f t="shared" si="11"/>
        <v>44970.583333333336</v>
      </c>
      <c r="I110" s="22">
        <f t="shared" si="13"/>
        <v>9134</v>
      </c>
      <c r="J110" s="16" t="str">
        <f t="shared" si="12"/>
        <v>NOT DUE</v>
      </c>
      <c r="K110" s="30" t="s">
        <v>4190</v>
      </c>
      <c r="L110" s="19"/>
    </row>
    <row r="111" spans="1:12" ht="25.5" customHeight="1">
      <c r="A111" s="16" t="s">
        <v>1252</v>
      </c>
      <c r="B111" s="30" t="s">
        <v>103</v>
      </c>
      <c r="C111" s="30" t="s">
        <v>4189</v>
      </c>
      <c r="D111" s="20">
        <v>12000</v>
      </c>
      <c r="E111" s="12">
        <v>42549</v>
      </c>
      <c r="F111" s="12">
        <v>44166</v>
      </c>
      <c r="G111" s="26">
        <v>15842</v>
      </c>
      <c r="H111" s="21">
        <f t="shared" si="11"/>
        <v>44970.583333333336</v>
      </c>
      <c r="I111" s="22">
        <f t="shared" si="13"/>
        <v>9134</v>
      </c>
      <c r="J111" s="16" t="str">
        <f t="shared" si="12"/>
        <v>NOT DUE</v>
      </c>
      <c r="K111" s="30" t="s">
        <v>4190</v>
      </c>
      <c r="L111" s="19"/>
    </row>
    <row r="112" spans="1:12" ht="15" customHeight="1">
      <c r="A112" s="16" t="s">
        <v>1253</v>
      </c>
      <c r="B112" s="30" t="s">
        <v>103</v>
      </c>
      <c r="C112" s="30" t="s">
        <v>4191</v>
      </c>
      <c r="D112" s="20">
        <v>12000</v>
      </c>
      <c r="E112" s="12">
        <v>42549</v>
      </c>
      <c r="F112" s="12">
        <v>44166</v>
      </c>
      <c r="G112" s="26">
        <v>15842</v>
      </c>
      <c r="H112" s="21">
        <f t="shared" si="11"/>
        <v>44970.583333333336</v>
      </c>
      <c r="I112" s="22">
        <f t="shared" si="13"/>
        <v>9134</v>
      </c>
      <c r="J112" s="16" t="str">
        <f t="shared" si="12"/>
        <v>NOT DUE</v>
      </c>
      <c r="K112" s="30" t="s">
        <v>4190</v>
      </c>
      <c r="L112" s="19"/>
    </row>
    <row r="113" spans="1:12" ht="15" customHeight="1">
      <c r="A113" s="16" t="s">
        <v>1254</v>
      </c>
      <c r="B113" s="30" t="s">
        <v>103</v>
      </c>
      <c r="C113" s="30" t="s">
        <v>4192</v>
      </c>
      <c r="D113" s="20">
        <v>12000</v>
      </c>
      <c r="E113" s="12">
        <v>42549</v>
      </c>
      <c r="F113" s="12">
        <v>44166</v>
      </c>
      <c r="G113" s="26">
        <v>15842</v>
      </c>
      <c r="H113" s="21">
        <f t="shared" si="11"/>
        <v>44970.583333333336</v>
      </c>
      <c r="I113" s="22">
        <f t="shared" si="13"/>
        <v>9134</v>
      </c>
      <c r="J113" s="16" t="str">
        <f t="shared" si="12"/>
        <v>NOT DUE</v>
      </c>
      <c r="K113" s="30" t="s">
        <v>4190</v>
      </c>
      <c r="L113" s="19"/>
    </row>
    <row r="114" spans="1:12" ht="25.5" customHeight="1">
      <c r="A114" s="16" t="s">
        <v>1255</v>
      </c>
      <c r="B114" s="30" t="s">
        <v>104</v>
      </c>
      <c r="C114" s="30" t="s">
        <v>4189</v>
      </c>
      <c r="D114" s="20">
        <v>12000</v>
      </c>
      <c r="E114" s="12">
        <v>42549</v>
      </c>
      <c r="F114" s="12">
        <v>44166</v>
      </c>
      <c r="G114" s="26">
        <v>15842</v>
      </c>
      <c r="H114" s="21">
        <f t="shared" si="11"/>
        <v>44970.583333333336</v>
      </c>
      <c r="I114" s="22">
        <f t="shared" si="13"/>
        <v>9134</v>
      </c>
      <c r="J114" s="16" t="str">
        <f t="shared" si="12"/>
        <v>NOT DUE</v>
      </c>
      <c r="K114" s="30" t="s">
        <v>4190</v>
      </c>
      <c r="L114" s="19"/>
    </row>
    <row r="115" spans="1:12" ht="15" customHeight="1">
      <c r="A115" s="16" t="s">
        <v>1256</v>
      </c>
      <c r="B115" s="30" t="s">
        <v>104</v>
      </c>
      <c r="C115" s="30" t="s">
        <v>4191</v>
      </c>
      <c r="D115" s="20">
        <v>12000</v>
      </c>
      <c r="E115" s="12">
        <v>42549</v>
      </c>
      <c r="F115" s="12">
        <v>44166</v>
      </c>
      <c r="G115" s="26">
        <v>15842</v>
      </c>
      <c r="H115" s="21">
        <f t="shared" si="11"/>
        <v>44970.583333333336</v>
      </c>
      <c r="I115" s="22">
        <f t="shared" si="13"/>
        <v>9134</v>
      </c>
      <c r="J115" s="16" t="str">
        <f t="shared" si="12"/>
        <v>NOT DUE</v>
      </c>
      <c r="K115" s="30" t="s">
        <v>4190</v>
      </c>
      <c r="L115" s="19"/>
    </row>
    <row r="116" spans="1:12" ht="15" customHeight="1">
      <c r="A116" s="16" t="s">
        <v>1257</v>
      </c>
      <c r="B116" s="30" t="s">
        <v>104</v>
      </c>
      <c r="C116" s="30" t="s">
        <v>4192</v>
      </c>
      <c r="D116" s="20">
        <v>12000</v>
      </c>
      <c r="E116" s="12">
        <v>42549</v>
      </c>
      <c r="F116" s="12">
        <v>44166</v>
      </c>
      <c r="G116" s="26">
        <v>15842</v>
      </c>
      <c r="H116" s="21">
        <f t="shared" si="11"/>
        <v>44970.583333333336</v>
      </c>
      <c r="I116" s="22">
        <f t="shared" si="13"/>
        <v>9134</v>
      </c>
      <c r="J116" s="16" t="str">
        <f t="shared" si="12"/>
        <v>NOT DUE</v>
      </c>
      <c r="K116" s="30" t="s">
        <v>4190</v>
      </c>
      <c r="L116" s="19"/>
    </row>
    <row r="117" spans="1:12" ht="15" customHeight="1">
      <c r="A117" s="16" t="s">
        <v>1258</v>
      </c>
      <c r="B117" s="30" t="s">
        <v>257</v>
      </c>
      <c r="C117" s="30" t="s">
        <v>4193</v>
      </c>
      <c r="D117" s="20">
        <v>12000</v>
      </c>
      <c r="E117" s="12">
        <v>42549</v>
      </c>
      <c r="F117" s="12">
        <v>44166</v>
      </c>
      <c r="G117" s="26">
        <v>15842</v>
      </c>
      <c r="H117" s="21">
        <f t="shared" si="11"/>
        <v>44970.583333333336</v>
      </c>
      <c r="I117" s="22">
        <f t="shared" si="13"/>
        <v>9134</v>
      </c>
      <c r="J117" s="16" t="str">
        <f t="shared" si="12"/>
        <v>NOT DUE</v>
      </c>
      <c r="K117" s="30" t="s">
        <v>4194</v>
      </c>
      <c r="L117" s="19"/>
    </row>
    <row r="118" spans="1:12" ht="15" customHeight="1">
      <c r="A118" s="16" t="s">
        <v>1259</v>
      </c>
      <c r="B118" s="30" t="s">
        <v>257</v>
      </c>
      <c r="C118" s="30" t="s">
        <v>4195</v>
      </c>
      <c r="D118" s="20">
        <v>12000</v>
      </c>
      <c r="E118" s="12">
        <v>42549</v>
      </c>
      <c r="F118" s="12">
        <v>44166</v>
      </c>
      <c r="G118" s="26">
        <v>15842</v>
      </c>
      <c r="H118" s="21">
        <f t="shared" si="11"/>
        <v>44970.583333333336</v>
      </c>
      <c r="I118" s="22">
        <f t="shared" si="13"/>
        <v>9134</v>
      </c>
      <c r="J118" s="16" t="str">
        <f t="shared" si="12"/>
        <v>NOT DUE</v>
      </c>
      <c r="K118" s="30" t="s">
        <v>4194</v>
      </c>
      <c r="L118" s="19"/>
    </row>
    <row r="119" spans="1:12" ht="25.5" customHeight="1">
      <c r="A119" s="16" t="s">
        <v>1260</v>
      </c>
      <c r="B119" s="30" t="s">
        <v>257</v>
      </c>
      <c r="C119" s="30" t="s">
        <v>4196</v>
      </c>
      <c r="D119" s="20">
        <v>12000</v>
      </c>
      <c r="E119" s="12">
        <v>42549</v>
      </c>
      <c r="F119" s="12">
        <v>44166</v>
      </c>
      <c r="G119" s="26">
        <v>15842</v>
      </c>
      <c r="H119" s="21">
        <f t="shared" si="11"/>
        <v>44970.583333333336</v>
      </c>
      <c r="I119" s="22">
        <f t="shared" si="13"/>
        <v>9134</v>
      </c>
      <c r="J119" s="16" t="str">
        <f t="shared" si="12"/>
        <v>NOT DUE</v>
      </c>
      <c r="K119" s="30" t="s">
        <v>4194</v>
      </c>
      <c r="L119" s="19"/>
    </row>
    <row r="120" spans="1:12" ht="15" customHeight="1">
      <c r="A120" s="16" t="s">
        <v>1261</v>
      </c>
      <c r="B120" s="30" t="s">
        <v>257</v>
      </c>
      <c r="C120" s="30" t="s">
        <v>4197</v>
      </c>
      <c r="D120" s="20">
        <v>20000</v>
      </c>
      <c r="E120" s="12">
        <v>42549</v>
      </c>
      <c r="F120" s="12"/>
      <c r="G120" s="26"/>
      <c r="H120" s="21">
        <f>IF(I120&lt;=20000,$F$5+(I120/24),"error")</f>
        <v>44643.833333333336</v>
      </c>
      <c r="I120" s="22">
        <f t="shared" si="13"/>
        <v>1292</v>
      </c>
      <c r="J120" s="16" t="str">
        <f t="shared" si="12"/>
        <v>NOT DUE</v>
      </c>
      <c r="K120" s="30" t="s">
        <v>4194</v>
      </c>
      <c r="L120" s="19"/>
    </row>
    <row r="121" spans="1:12" ht="15" customHeight="1">
      <c r="A121" s="16" t="s">
        <v>1262</v>
      </c>
      <c r="B121" s="30" t="s">
        <v>258</v>
      </c>
      <c r="C121" s="30" t="s">
        <v>4193</v>
      </c>
      <c r="D121" s="20">
        <v>12000</v>
      </c>
      <c r="E121" s="12">
        <v>42549</v>
      </c>
      <c r="F121" s="12">
        <v>44166</v>
      </c>
      <c r="G121" s="26">
        <v>15842</v>
      </c>
      <c r="H121" s="21">
        <f t="shared" si="11"/>
        <v>44970.583333333336</v>
      </c>
      <c r="I121" s="22">
        <f t="shared" si="13"/>
        <v>9134</v>
      </c>
      <c r="J121" s="16" t="str">
        <f t="shared" si="12"/>
        <v>NOT DUE</v>
      </c>
      <c r="K121" s="30" t="s">
        <v>4194</v>
      </c>
      <c r="L121" s="19"/>
    </row>
    <row r="122" spans="1:12" ht="15" customHeight="1">
      <c r="A122" s="16" t="s">
        <v>1263</v>
      </c>
      <c r="B122" s="30" t="s">
        <v>258</v>
      </c>
      <c r="C122" s="30" t="s">
        <v>4195</v>
      </c>
      <c r="D122" s="20">
        <v>12000</v>
      </c>
      <c r="E122" s="12">
        <v>42549</v>
      </c>
      <c r="F122" s="12">
        <v>44166</v>
      </c>
      <c r="G122" s="26">
        <v>15842</v>
      </c>
      <c r="H122" s="21">
        <f t="shared" si="11"/>
        <v>44970.583333333336</v>
      </c>
      <c r="I122" s="22">
        <f t="shared" si="13"/>
        <v>9134</v>
      </c>
      <c r="J122" s="16" t="str">
        <f t="shared" si="12"/>
        <v>NOT DUE</v>
      </c>
      <c r="K122" s="30" t="s">
        <v>4194</v>
      </c>
      <c r="L122" s="19"/>
    </row>
    <row r="123" spans="1:12" ht="25.5" customHeight="1">
      <c r="A123" s="16" t="s">
        <v>1264</v>
      </c>
      <c r="B123" s="30" t="s">
        <v>258</v>
      </c>
      <c r="C123" s="30" t="s">
        <v>4196</v>
      </c>
      <c r="D123" s="20">
        <v>12000</v>
      </c>
      <c r="E123" s="12">
        <v>42549</v>
      </c>
      <c r="F123" s="12">
        <v>44166</v>
      </c>
      <c r="G123" s="26">
        <v>15842</v>
      </c>
      <c r="H123" s="21">
        <f t="shared" si="11"/>
        <v>44970.583333333336</v>
      </c>
      <c r="I123" s="22">
        <f t="shared" si="13"/>
        <v>9134</v>
      </c>
      <c r="J123" s="16" t="str">
        <f t="shared" si="12"/>
        <v>NOT DUE</v>
      </c>
      <c r="K123" s="30" t="s">
        <v>4194</v>
      </c>
      <c r="L123" s="19"/>
    </row>
    <row r="124" spans="1:12" ht="15" customHeight="1">
      <c r="A124" s="16" t="s">
        <v>1265</v>
      </c>
      <c r="B124" s="30" t="s">
        <v>258</v>
      </c>
      <c r="C124" s="30" t="s">
        <v>4197</v>
      </c>
      <c r="D124" s="20">
        <v>20000</v>
      </c>
      <c r="E124" s="12">
        <v>42549</v>
      </c>
      <c r="F124" s="12"/>
      <c r="G124" s="26"/>
      <c r="H124" s="21">
        <f>IF(I124&lt;=20000,$F$5+(I124/24),"error")</f>
        <v>44643.833333333336</v>
      </c>
      <c r="I124" s="22">
        <f t="shared" si="13"/>
        <v>1292</v>
      </c>
      <c r="J124" s="16" t="str">
        <f t="shared" si="12"/>
        <v>NOT DUE</v>
      </c>
      <c r="K124" s="30" t="s">
        <v>4194</v>
      </c>
      <c r="L124" s="19"/>
    </row>
    <row r="125" spans="1:12" ht="15" customHeight="1">
      <c r="A125" s="16" t="s">
        <v>1266</v>
      </c>
      <c r="B125" s="30" t="s">
        <v>259</v>
      </c>
      <c r="C125" s="30" t="s">
        <v>4193</v>
      </c>
      <c r="D125" s="20">
        <v>12000</v>
      </c>
      <c r="E125" s="12">
        <v>42549</v>
      </c>
      <c r="F125" s="12">
        <v>44166</v>
      </c>
      <c r="G125" s="26">
        <v>15842</v>
      </c>
      <c r="H125" s="21">
        <f t="shared" si="11"/>
        <v>44970.583333333336</v>
      </c>
      <c r="I125" s="22">
        <f t="shared" si="13"/>
        <v>9134</v>
      </c>
      <c r="J125" s="16" t="str">
        <f t="shared" si="12"/>
        <v>NOT DUE</v>
      </c>
      <c r="K125" s="30" t="s">
        <v>4194</v>
      </c>
      <c r="L125" s="19"/>
    </row>
    <row r="126" spans="1:12" ht="15" customHeight="1">
      <c r="A126" s="16" t="s">
        <v>1267</v>
      </c>
      <c r="B126" s="30" t="s">
        <v>259</v>
      </c>
      <c r="C126" s="30" t="s">
        <v>4195</v>
      </c>
      <c r="D126" s="20">
        <v>12000</v>
      </c>
      <c r="E126" s="12">
        <v>42549</v>
      </c>
      <c r="F126" s="12">
        <v>44166</v>
      </c>
      <c r="G126" s="26">
        <v>15842</v>
      </c>
      <c r="H126" s="21">
        <f t="shared" si="11"/>
        <v>44970.583333333336</v>
      </c>
      <c r="I126" s="22">
        <f t="shared" si="13"/>
        <v>9134</v>
      </c>
      <c r="J126" s="16" t="str">
        <f t="shared" si="12"/>
        <v>NOT DUE</v>
      </c>
      <c r="K126" s="30" t="s">
        <v>4194</v>
      </c>
      <c r="L126" s="19"/>
    </row>
    <row r="127" spans="1:12" ht="25.5" customHeight="1">
      <c r="A127" s="16" t="s">
        <v>1268</v>
      </c>
      <c r="B127" s="30" t="s">
        <v>259</v>
      </c>
      <c r="C127" s="30" t="s">
        <v>4196</v>
      </c>
      <c r="D127" s="20">
        <v>12000</v>
      </c>
      <c r="E127" s="12">
        <v>42549</v>
      </c>
      <c r="F127" s="12">
        <v>44166</v>
      </c>
      <c r="G127" s="26">
        <v>15842</v>
      </c>
      <c r="H127" s="21">
        <f t="shared" si="11"/>
        <v>44970.583333333336</v>
      </c>
      <c r="I127" s="22">
        <f t="shared" si="13"/>
        <v>9134</v>
      </c>
      <c r="J127" s="16" t="str">
        <f t="shared" si="12"/>
        <v>NOT DUE</v>
      </c>
      <c r="K127" s="30" t="s">
        <v>4194</v>
      </c>
      <c r="L127" s="19"/>
    </row>
    <row r="128" spans="1:12" ht="15" customHeight="1">
      <c r="A128" s="16" t="s">
        <v>1269</v>
      </c>
      <c r="B128" s="30" t="s">
        <v>259</v>
      </c>
      <c r="C128" s="30" t="s">
        <v>4197</v>
      </c>
      <c r="D128" s="20">
        <v>20000</v>
      </c>
      <c r="E128" s="12">
        <v>42549</v>
      </c>
      <c r="F128" s="12"/>
      <c r="G128" s="26"/>
      <c r="H128" s="21">
        <f>IF(I128&lt;=20000,$F$5+(I128/24),"error")</f>
        <v>44643.833333333336</v>
      </c>
      <c r="I128" s="22">
        <f t="shared" si="13"/>
        <v>1292</v>
      </c>
      <c r="J128" s="16" t="str">
        <f t="shared" si="12"/>
        <v>NOT DUE</v>
      </c>
      <c r="K128" s="30" t="s">
        <v>4194</v>
      </c>
      <c r="L128" s="19"/>
    </row>
    <row r="129" spans="1:12" ht="15" customHeight="1">
      <c r="A129" s="16" t="s">
        <v>1270</v>
      </c>
      <c r="B129" s="30" t="s">
        <v>260</v>
      </c>
      <c r="C129" s="30" t="s">
        <v>4193</v>
      </c>
      <c r="D129" s="20">
        <v>12000</v>
      </c>
      <c r="E129" s="12">
        <v>42549</v>
      </c>
      <c r="F129" s="12">
        <v>44166</v>
      </c>
      <c r="G129" s="26">
        <v>15842</v>
      </c>
      <c r="H129" s="21">
        <f t="shared" si="11"/>
        <v>44970.583333333336</v>
      </c>
      <c r="I129" s="22">
        <f t="shared" si="13"/>
        <v>9134</v>
      </c>
      <c r="J129" s="16" t="str">
        <f t="shared" si="12"/>
        <v>NOT DUE</v>
      </c>
      <c r="K129" s="30" t="s">
        <v>4194</v>
      </c>
      <c r="L129" s="19"/>
    </row>
    <row r="130" spans="1:12" ht="15" customHeight="1">
      <c r="A130" s="16" t="s">
        <v>1271</v>
      </c>
      <c r="B130" s="30" t="s">
        <v>260</v>
      </c>
      <c r="C130" s="30" t="s">
        <v>4195</v>
      </c>
      <c r="D130" s="20">
        <v>12000</v>
      </c>
      <c r="E130" s="12">
        <v>42549</v>
      </c>
      <c r="F130" s="12">
        <v>44166</v>
      </c>
      <c r="G130" s="26">
        <v>15842</v>
      </c>
      <c r="H130" s="21">
        <f t="shared" si="11"/>
        <v>44970.583333333336</v>
      </c>
      <c r="I130" s="22">
        <f t="shared" si="13"/>
        <v>9134</v>
      </c>
      <c r="J130" s="16" t="str">
        <f t="shared" si="12"/>
        <v>NOT DUE</v>
      </c>
      <c r="K130" s="30" t="s">
        <v>4194</v>
      </c>
      <c r="L130" s="19"/>
    </row>
    <row r="131" spans="1:12" ht="25.5">
      <c r="A131" s="16" t="s">
        <v>1272</v>
      </c>
      <c r="B131" s="30" t="s">
        <v>260</v>
      </c>
      <c r="C131" s="30" t="s">
        <v>4196</v>
      </c>
      <c r="D131" s="20">
        <v>12000</v>
      </c>
      <c r="E131" s="12">
        <v>42549</v>
      </c>
      <c r="F131" s="12">
        <v>44166</v>
      </c>
      <c r="G131" s="26">
        <v>15842</v>
      </c>
      <c r="H131" s="21">
        <f t="shared" si="11"/>
        <v>44970.583333333336</v>
      </c>
      <c r="I131" s="22">
        <f t="shared" si="13"/>
        <v>9134</v>
      </c>
      <c r="J131" s="16" t="str">
        <f t="shared" si="12"/>
        <v>NOT DUE</v>
      </c>
      <c r="K131" s="30" t="s">
        <v>4194</v>
      </c>
      <c r="L131" s="19"/>
    </row>
    <row r="132" spans="1:12" ht="15" customHeight="1">
      <c r="A132" s="16" t="s">
        <v>1273</v>
      </c>
      <c r="B132" s="30" t="s">
        <v>260</v>
      </c>
      <c r="C132" s="30" t="s">
        <v>4197</v>
      </c>
      <c r="D132" s="20">
        <v>20000</v>
      </c>
      <c r="E132" s="12">
        <v>42549</v>
      </c>
      <c r="F132" s="12"/>
      <c r="G132" s="26"/>
      <c r="H132" s="21">
        <f>IF(I132&lt;=20000,$F$5+(I132/24),"error")</f>
        <v>44643.833333333336</v>
      </c>
      <c r="I132" s="22">
        <f t="shared" si="13"/>
        <v>1292</v>
      </c>
      <c r="J132" s="16" t="str">
        <f t="shared" si="12"/>
        <v>NOT DUE</v>
      </c>
      <c r="K132" s="30" t="s">
        <v>4194</v>
      </c>
      <c r="L132" s="19"/>
    </row>
    <row r="133" spans="1:12" ht="15" customHeight="1">
      <c r="A133" s="16" t="s">
        <v>1274</v>
      </c>
      <c r="B133" s="30" t="s">
        <v>261</v>
      </c>
      <c r="C133" s="30" t="s">
        <v>4193</v>
      </c>
      <c r="D133" s="20">
        <v>12000</v>
      </c>
      <c r="E133" s="12">
        <v>42549</v>
      </c>
      <c r="F133" s="12">
        <v>44166</v>
      </c>
      <c r="G133" s="26">
        <v>15842</v>
      </c>
      <c r="H133" s="21">
        <f t="shared" ref="H133:H135" si="14">IF(I133&lt;=12000,$F$5+(I133/24),"error")</f>
        <v>44970.583333333336</v>
      </c>
      <c r="I133" s="22">
        <f t="shared" si="13"/>
        <v>9134</v>
      </c>
      <c r="J133" s="16" t="str">
        <f t="shared" si="12"/>
        <v>NOT DUE</v>
      </c>
      <c r="K133" s="30" t="s">
        <v>4194</v>
      </c>
      <c r="L133" s="19"/>
    </row>
    <row r="134" spans="1:12" ht="15" customHeight="1">
      <c r="A134" s="16" t="s">
        <v>1275</v>
      </c>
      <c r="B134" s="30" t="s">
        <v>261</v>
      </c>
      <c r="C134" s="30" t="s">
        <v>4195</v>
      </c>
      <c r="D134" s="20">
        <v>12000</v>
      </c>
      <c r="E134" s="12">
        <v>42549</v>
      </c>
      <c r="F134" s="12">
        <v>44166</v>
      </c>
      <c r="G134" s="26">
        <v>15842</v>
      </c>
      <c r="H134" s="21">
        <f t="shared" si="14"/>
        <v>44970.583333333336</v>
      </c>
      <c r="I134" s="22">
        <f t="shared" si="13"/>
        <v>9134</v>
      </c>
      <c r="J134" s="16" t="str">
        <f t="shared" si="12"/>
        <v>NOT DUE</v>
      </c>
      <c r="K134" s="30" t="s">
        <v>4194</v>
      </c>
      <c r="L134" s="19"/>
    </row>
    <row r="135" spans="1:12" ht="25.5" customHeight="1">
      <c r="A135" s="16" t="s">
        <v>1276</v>
      </c>
      <c r="B135" s="30" t="s">
        <v>261</v>
      </c>
      <c r="C135" s="30" t="s">
        <v>4196</v>
      </c>
      <c r="D135" s="20">
        <v>12000</v>
      </c>
      <c r="E135" s="12">
        <v>42549</v>
      </c>
      <c r="F135" s="12">
        <v>44166</v>
      </c>
      <c r="G135" s="26">
        <v>15842</v>
      </c>
      <c r="H135" s="21">
        <f t="shared" si="14"/>
        <v>44970.583333333336</v>
      </c>
      <c r="I135" s="22">
        <f t="shared" si="13"/>
        <v>9134</v>
      </c>
      <c r="J135" s="16" t="str">
        <f t="shared" si="12"/>
        <v>NOT DUE</v>
      </c>
      <c r="K135" s="30" t="s">
        <v>4194</v>
      </c>
      <c r="L135" s="19"/>
    </row>
    <row r="136" spans="1:12" ht="15" customHeight="1">
      <c r="A136" s="16" t="s">
        <v>1277</v>
      </c>
      <c r="B136" s="30" t="s">
        <v>261</v>
      </c>
      <c r="C136" s="30" t="s">
        <v>4197</v>
      </c>
      <c r="D136" s="20">
        <v>20000</v>
      </c>
      <c r="E136" s="12">
        <v>42549</v>
      </c>
      <c r="F136" s="12"/>
      <c r="G136" s="26"/>
      <c r="H136" s="21">
        <f>IF(I136&lt;=20000,$F$5+(I136/24),"error")</f>
        <v>44643.833333333336</v>
      </c>
      <c r="I136" s="22">
        <f t="shared" si="13"/>
        <v>1292</v>
      </c>
      <c r="J136" s="16" t="str">
        <f t="shared" si="12"/>
        <v>NOT DUE</v>
      </c>
      <c r="K136" s="30" t="s">
        <v>4194</v>
      </c>
      <c r="L136" s="19"/>
    </row>
    <row r="137" spans="1:12" ht="15" customHeight="1">
      <c r="A137" s="16" t="s">
        <v>1278</v>
      </c>
      <c r="B137" s="30" t="s">
        <v>262</v>
      </c>
      <c r="C137" s="30" t="s">
        <v>4193</v>
      </c>
      <c r="D137" s="20">
        <v>12000</v>
      </c>
      <c r="E137" s="12">
        <v>42549</v>
      </c>
      <c r="F137" s="12">
        <v>44166</v>
      </c>
      <c r="G137" s="26">
        <v>15842</v>
      </c>
      <c r="H137" s="21">
        <f t="shared" ref="H137:H139" si="15">IF(I137&lt;=12000,$F$5+(I137/24),"error")</f>
        <v>44970.583333333336</v>
      </c>
      <c r="I137" s="22">
        <f t="shared" si="13"/>
        <v>9134</v>
      </c>
      <c r="J137" s="16" t="str">
        <f t="shared" si="12"/>
        <v>NOT DUE</v>
      </c>
      <c r="K137" s="30" t="s">
        <v>4194</v>
      </c>
      <c r="L137" s="19"/>
    </row>
    <row r="138" spans="1:12" ht="15" customHeight="1">
      <c r="A138" s="16" t="s">
        <v>1279</v>
      </c>
      <c r="B138" s="30" t="s">
        <v>262</v>
      </c>
      <c r="C138" s="30" t="s">
        <v>4195</v>
      </c>
      <c r="D138" s="20">
        <v>12000</v>
      </c>
      <c r="E138" s="12">
        <v>42549</v>
      </c>
      <c r="F138" s="12">
        <v>44166</v>
      </c>
      <c r="G138" s="26">
        <v>15842</v>
      </c>
      <c r="H138" s="21">
        <f t="shared" si="15"/>
        <v>44970.583333333336</v>
      </c>
      <c r="I138" s="22">
        <f t="shared" si="13"/>
        <v>9134</v>
      </c>
      <c r="J138" s="16" t="str">
        <f t="shared" si="12"/>
        <v>NOT DUE</v>
      </c>
      <c r="K138" s="30" t="s">
        <v>4194</v>
      </c>
      <c r="L138" s="19"/>
    </row>
    <row r="139" spans="1:12" ht="25.5" customHeight="1">
      <c r="A139" s="16" t="s">
        <v>1280</v>
      </c>
      <c r="B139" s="30" t="s">
        <v>262</v>
      </c>
      <c r="C139" s="30" t="s">
        <v>4196</v>
      </c>
      <c r="D139" s="20">
        <v>12000</v>
      </c>
      <c r="E139" s="12">
        <v>42549</v>
      </c>
      <c r="F139" s="12">
        <v>44166</v>
      </c>
      <c r="G139" s="26">
        <v>15842</v>
      </c>
      <c r="H139" s="21">
        <f t="shared" si="15"/>
        <v>44970.583333333336</v>
      </c>
      <c r="I139" s="22">
        <f t="shared" si="13"/>
        <v>9134</v>
      </c>
      <c r="J139" s="16" t="str">
        <f t="shared" si="12"/>
        <v>NOT DUE</v>
      </c>
      <c r="K139" s="30" t="s">
        <v>4194</v>
      </c>
      <c r="L139" s="19"/>
    </row>
    <row r="140" spans="1:12" ht="15" customHeight="1">
      <c r="A140" s="16" t="s">
        <v>1281</v>
      </c>
      <c r="B140" s="30" t="s">
        <v>262</v>
      </c>
      <c r="C140" s="30" t="s">
        <v>4197</v>
      </c>
      <c r="D140" s="20">
        <v>20000</v>
      </c>
      <c r="E140" s="12">
        <v>42549</v>
      </c>
      <c r="F140" s="12"/>
      <c r="G140" s="26"/>
      <c r="H140" s="21">
        <f>IF(I140&lt;=20000,$F$5+(I140/24),"error")</f>
        <v>44643.833333333336</v>
      </c>
      <c r="I140" s="22">
        <f t="shared" si="13"/>
        <v>1292</v>
      </c>
      <c r="J140" s="16" t="str">
        <f t="shared" si="12"/>
        <v>NOT DUE</v>
      </c>
      <c r="K140" s="30" t="s">
        <v>4194</v>
      </c>
      <c r="L140" s="19"/>
    </row>
    <row r="141" spans="1:12" ht="25.5">
      <c r="A141" s="16" t="s">
        <v>1282</v>
      </c>
      <c r="B141" s="30" t="s">
        <v>151</v>
      </c>
      <c r="C141" s="30" t="s">
        <v>4198</v>
      </c>
      <c r="D141" s="20">
        <v>12000</v>
      </c>
      <c r="E141" s="12">
        <v>42549</v>
      </c>
      <c r="F141" s="12">
        <v>44166</v>
      </c>
      <c r="G141" s="26">
        <v>15842</v>
      </c>
      <c r="H141" s="21">
        <f t="shared" ref="H141:H143" si="16">IF(I141&lt;=12000,$F$5+(I141/24),"error")</f>
        <v>44970.583333333336</v>
      </c>
      <c r="I141" s="22">
        <f t="shared" si="13"/>
        <v>9134</v>
      </c>
      <c r="J141" s="16" t="str">
        <f t="shared" si="12"/>
        <v>NOT DUE</v>
      </c>
      <c r="K141" s="30" t="s">
        <v>4199</v>
      </c>
      <c r="L141" s="19"/>
    </row>
    <row r="142" spans="1:12" ht="25.5" customHeight="1">
      <c r="A142" s="16" t="s">
        <v>1283</v>
      </c>
      <c r="B142" s="30" t="s">
        <v>151</v>
      </c>
      <c r="C142" s="30" t="s">
        <v>4200</v>
      </c>
      <c r="D142" s="20">
        <v>20000</v>
      </c>
      <c r="E142" s="12">
        <v>42549</v>
      </c>
      <c r="F142" s="12"/>
      <c r="G142" s="26"/>
      <c r="H142" s="21">
        <f t="shared" si="16"/>
        <v>44643.833333333336</v>
      </c>
      <c r="I142" s="22">
        <f t="shared" si="13"/>
        <v>1292</v>
      </c>
      <c r="J142" s="16" t="str">
        <f t="shared" ref="J142:J207" si="17">IF(I142="","",IF(I142&lt;0,"OVERDUE","NOT DUE"))</f>
        <v>NOT DUE</v>
      </c>
      <c r="K142" s="30" t="s">
        <v>4199</v>
      </c>
      <c r="L142" s="19"/>
    </row>
    <row r="143" spans="1:12" ht="25.5" customHeight="1">
      <c r="A143" s="16" t="s">
        <v>1284</v>
      </c>
      <c r="B143" s="30" t="s">
        <v>152</v>
      </c>
      <c r="C143" s="30" t="s">
        <v>4198</v>
      </c>
      <c r="D143" s="20">
        <v>12000</v>
      </c>
      <c r="E143" s="12">
        <v>42549</v>
      </c>
      <c r="F143" s="12">
        <v>44166</v>
      </c>
      <c r="G143" s="26">
        <v>15842</v>
      </c>
      <c r="H143" s="21">
        <f t="shared" si="16"/>
        <v>44970.583333333336</v>
      </c>
      <c r="I143" s="22">
        <f t="shared" si="13"/>
        <v>9134</v>
      </c>
      <c r="J143" s="16" t="str">
        <f t="shared" si="17"/>
        <v>NOT DUE</v>
      </c>
      <c r="K143" s="30" t="s">
        <v>4199</v>
      </c>
      <c r="L143" s="19"/>
    </row>
    <row r="144" spans="1:12" ht="25.5" customHeight="1">
      <c r="A144" s="16" t="s">
        <v>1285</v>
      </c>
      <c r="B144" s="30" t="s">
        <v>152</v>
      </c>
      <c r="C144" s="30" t="s">
        <v>4200</v>
      </c>
      <c r="D144" s="20">
        <v>20000</v>
      </c>
      <c r="E144" s="12">
        <v>42549</v>
      </c>
      <c r="F144" s="12"/>
      <c r="G144" s="26"/>
      <c r="H144" s="21">
        <f>IF(I144&lt;=20000,$F$5+(I144/24),"error")</f>
        <v>44643.833333333336</v>
      </c>
      <c r="I144" s="22">
        <f t="shared" si="13"/>
        <v>1292</v>
      </c>
      <c r="J144" s="16" t="str">
        <f t="shared" si="17"/>
        <v>NOT DUE</v>
      </c>
      <c r="K144" s="30" t="s">
        <v>4199</v>
      </c>
      <c r="L144" s="19"/>
    </row>
    <row r="145" spans="1:12" ht="25.5" customHeight="1">
      <c r="A145" s="16" t="s">
        <v>1286</v>
      </c>
      <c r="B145" s="30" t="s">
        <v>153</v>
      </c>
      <c r="C145" s="30" t="s">
        <v>4198</v>
      </c>
      <c r="D145" s="20">
        <v>12000</v>
      </c>
      <c r="E145" s="12">
        <v>42549</v>
      </c>
      <c r="F145" s="12">
        <v>44166</v>
      </c>
      <c r="G145" s="26">
        <v>15842</v>
      </c>
      <c r="H145" s="21">
        <f t="shared" ref="H145:H147" si="18">IF(I145&lt;=12000,$F$5+(I145/24),"error")</f>
        <v>44970.583333333336</v>
      </c>
      <c r="I145" s="22">
        <f t="shared" si="13"/>
        <v>9134</v>
      </c>
      <c r="J145" s="16" t="str">
        <f t="shared" si="17"/>
        <v>NOT DUE</v>
      </c>
      <c r="K145" s="30" t="s">
        <v>4199</v>
      </c>
      <c r="L145" s="19"/>
    </row>
    <row r="146" spans="1:12" ht="26.45" customHeight="1">
      <c r="A146" s="16" t="s">
        <v>1287</v>
      </c>
      <c r="B146" s="30" t="s">
        <v>153</v>
      </c>
      <c r="C146" s="30" t="s">
        <v>4200</v>
      </c>
      <c r="D146" s="20">
        <v>20000</v>
      </c>
      <c r="E146" s="12">
        <v>42549</v>
      </c>
      <c r="F146" s="12"/>
      <c r="G146" s="26"/>
      <c r="H146" s="21">
        <f t="shared" si="18"/>
        <v>44643.833333333336</v>
      </c>
      <c r="I146" s="22">
        <f t="shared" si="13"/>
        <v>1292</v>
      </c>
      <c r="J146" s="16" t="str">
        <f t="shared" si="17"/>
        <v>NOT DUE</v>
      </c>
      <c r="K146" s="30" t="s">
        <v>4199</v>
      </c>
      <c r="L146" s="19"/>
    </row>
    <row r="147" spans="1:12" ht="26.45" customHeight="1">
      <c r="A147" s="16" t="s">
        <v>1288</v>
      </c>
      <c r="B147" s="30" t="s">
        <v>154</v>
      </c>
      <c r="C147" s="30" t="s">
        <v>4198</v>
      </c>
      <c r="D147" s="20">
        <v>12000</v>
      </c>
      <c r="E147" s="12">
        <v>42549</v>
      </c>
      <c r="F147" s="12">
        <v>44166</v>
      </c>
      <c r="G147" s="26">
        <v>15842</v>
      </c>
      <c r="H147" s="21">
        <f t="shared" si="18"/>
        <v>44970.583333333336</v>
      </c>
      <c r="I147" s="22">
        <f t="shared" si="13"/>
        <v>9134</v>
      </c>
      <c r="J147" s="16" t="str">
        <f t="shared" si="17"/>
        <v>NOT DUE</v>
      </c>
      <c r="K147" s="30" t="s">
        <v>4199</v>
      </c>
      <c r="L147" s="19"/>
    </row>
    <row r="148" spans="1:12" ht="25.5" customHeight="1">
      <c r="A148" s="16" t="s">
        <v>1289</v>
      </c>
      <c r="B148" s="30" t="s">
        <v>154</v>
      </c>
      <c r="C148" s="30" t="s">
        <v>4200</v>
      </c>
      <c r="D148" s="20">
        <v>20000</v>
      </c>
      <c r="E148" s="12">
        <v>42549</v>
      </c>
      <c r="F148" s="12"/>
      <c r="G148" s="26"/>
      <c r="H148" s="21">
        <f>IF(I148&lt;=20000,$F$5+(I148/24),"error")</f>
        <v>44643.833333333336</v>
      </c>
      <c r="I148" s="22">
        <f t="shared" si="13"/>
        <v>1292</v>
      </c>
      <c r="J148" s="16" t="str">
        <f t="shared" si="17"/>
        <v>NOT DUE</v>
      </c>
      <c r="K148" s="30" t="s">
        <v>4199</v>
      </c>
      <c r="L148" s="19"/>
    </row>
    <row r="149" spans="1:12" ht="25.5" customHeight="1">
      <c r="A149" s="16" t="s">
        <v>1290</v>
      </c>
      <c r="B149" s="30" t="s">
        <v>155</v>
      </c>
      <c r="C149" s="30" t="s">
        <v>4198</v>
      </c>
      <c r="D149" s="20">
        <v>12000</v>
      </c>
      <c r="E149" s="12">
        <v>42549</v>
      </c>
      <c r="F149" s="12">
        <v>44166</v>
      </c>
      <c r="G149" s="26">
        <v>15842</v>
      </c>
      <c r="H149" s="21">
        <f t="shared" ref="H149:H150" si="19">IF(I149&lt;=12000,$F$5+(I149/24),"error")</f>
        <v>44970.583333333336</v>
      </c>
      <c r="I149" s="22">
        <f t="shared" si="13"/>
        <v>9134</v>
      </c>
      <c r="J149" s="16" t="str">
        <f t="shared" si="17"/>
        <v>NOT DUE</v>
      </c>
      <c r="K149" s="30" t="s">
        <v>4199</v>
      </c>
      <c r="L149" s="19"/>
    </row>
    <row r="150" spans="1:12" ht="25.5" customHeight="1">
      <c r="A150" s="16" t="s">
        <v>1291</v>
      </c>
      <c r="B150" s="30" t="s">
        <v>155</v>
      </c>
      <c r="C150" s="30" t="s">
        <v>4200</v>
      </c>
      <c r="D150" s="20">
        <v>20000</v>
      </c>
      <c r="E150" s="12">
        <v>42549</v>
      </c>
      <c r="F150" s="12"/>
      <c r="G150" s="26"/>
      <c r="H150" s="21">
        <f t="shared" si="19"/>
        <v>44643.833333333336</v>
      </c>
      <c r="I150" s="22">
        <f t="shared" si="13"/>
        <v>1292</v>
      </c>
      <c r="J150" s="16" t="str">
        <f t="shared" si="17"/>
        <v>NOT DUE</v>
      </c>
      <c r="K150" s="30" t="s">
        <v>4199</v>
      </c>
      <c r="L150" s="19"/>
    </row>
    <row r="151" spans="1:12" ht="26.45" customHeight="1">
      <c r="A151" s="16" t="s">
        <v>1292</v>
      </c>
      <c r="B151" s="30" t="s">
        <v>156</v>
      </c>
      <c r="C151" s="30" t="s">
        <v>4198</v>
      </c>
      <c r="D151" s="20">
        <v>12000</v>
      </c>
      <c r="E151" s="12">
        <v>42549</v>
      </c>
      <c r="F151" s="12">
        <v>44166</v>
      </c>
      <c r="G151" s="26">
        <v>15842</v>
      </c>
      <c r="H151" s="21">
        <f>IF(I151&lt;=12000,$F$5+(I151/24),"error")</f>
        <v>44970.583333333336</v>
      </c>
      <c r="I151" s="22">
        <f t="shared" si="13"/>
        <v>9134</v>
      </c>
      <c r="J151" s="16" t="str">
        <f t="shared" si="17"/>
        <v>NOT DUE</v>
      </c>
      <c r="K151" s="30" t="s">
        <v>4199</v>
      </c>
      <c r="L151" s="19"/>
    </row>
    <row r="152" spans="1:12" ht="26.45" customHeight="1">
      <c r="A152" s="16" t="s">
        <v>1293</v>
      </c>
      <c r="B152" s="30" t="s">
        <v>156</v>
      </c>
      <c r="C152" s="30" t="s">
        <v>4200</v>
      </c>
      <c r="D152" s="20">
        <v>20000</v>
      </c>
      <c r="E152" s="12">
        <v>42549</v>
      </c>
      <c r="F152" s="12"/>
      <c r="G152" s="26"/>
      <c r="H152" s="21">
        <f>IF(I152&lt;=20000,$F$5+(I152/24),"error")</f>
        <v>44643.833333333336</v>
      </c>
      <c r="I152" s="22">
        <f t="shared" si="13"/>
        <v>1292</v>
      </c>
      <c r="J152" s="16" t="str">
        <f t="shared" si="17"/>
        <v>NOT DUE</v>
      </c>
      <c r="K152" s="30" t="s">
        <v>4199</v>
      </c>
      <c r="L152" s="19"/>
    </row>
    <row r="153" spans="1:12" ht="25.5" customHeight="1">
      <c r="A153" s="16" t="s">
        <v>1294</v>
      </c>
      <c r="B153" s="30" t="s">
        <v>772</v>
      </c>
      <c r="C153" s="30" t="s">
        <v>4201</v>
      </c>
      <c r="D153" s="48">
        <v>12000</v>
      </c>
      <c r="E153" s="12">
        <v>42549</v>
      </c>
      <c r="F153" s="12">
        <v>44166</v>
      </c>
      <c r="G153" s="26">
        <v>15842</v>
      </c>
      <c r="H153" s="260">
        <f>IF(I153&lt;=12000,$F$5+(I153/24),"error")</f>
        <v>44970.583333333336</v>
      </c>
      <c r="I153" s="22">
        <f t="shared" si="13"/>
        <v>9134</v>
      </c>
      <c r="J153" s="16" t="str">
        <f t="shared" si="17"/>
        <v>NOT DUE</v>
      </c>
      <c r="K153" s="30" t="s">
        <v>4202</v>
      </c>
      <c r="L153" s="19"/>
    </row>
    <row r="154" spans="1:12" ht="15" customHeight="1">
      <c r="A154" s="16" t="s">
        <v>1295</v>
      </c>
      <c r="B154" s="30" t="s">
        <v>772</v>
      </c>
      <c r="C154" s="30" t="s">
        <v>4203</v>
      </c>
      <c r="D154" s="48">
        <v>2000</v>
      </c>
      <c r="E154" s="12">
        <v>42549</v>
      </c>
      <c r="F154" s="12">
        <v>44470</v>
      </c>
      <c r="G154" s="26">
        <v>17862</v>
      </c>
      <c r="H154" s="21">
        <f>IF(I154&lt;=2000,$F$5+(I154/24),"error")</f>
        <v>44638.083333333336</v>
      </c>
      <c r="I154" s="22">
        <f t="shared" si="13"/>
        <v>1154</v>
      </c>
      <c r="J154" s="16" t="str">
        <f t="shared" si="17"/>
        <v>NOT DUE</v>
      </c>
      <c r="K154" s="30" t="s">
        <v>4202</v>
      </c>
      <c r="L154" s="19" t="s">
        <v>4571</v>
      </c>
    </row>
    <row r="155" spans="1:12" ht="15" customHeight="1">
      <c r="A155" s="16" t="s">
        <v>1296</v>
      </c>
      <c r="B155" s="30" t="s">
        <v>270</v>
      </c>
      <c r="C155" s="30" t="s">
        <v>4204</v>
      </c>
      <c r="D155" s="20">
        <v>12000</v>
      </c>
      <c r="E155" s="12">
        <v>42549</v>
      </c>
      <c r="F155" s="12">
        <v>44166</v>
      </c>
      <c r="G155" s="26">
        <v>15842</v>
      </c>
      <c r="H155" s="21">
        <f>IF(I155&lt;=12000,$F$5+(I155/24),"error")</f>
        <v>44970.583333333336</v>
      </c>
      <c r="I155" s="22">
        <f t="shared" si="13"/>
        <v>9134</v>
      </c>
      <c r="J155" s="16" t="str">
        <f t="shared" si="17"/>
        <v>NOT DUE</v>
      </c>
      <c r="K155" s="30" t="s">
        <v>4205</v>
      </c>
      <c r="L155" s="19"/>
    </row>
    <row r="156" spans="1:12" ht="26.45" customHeight="1">
      <c r="A156" s="16" t="s">
        <v>1297</v>
      </c>
      <c r="B156" s="30" t="s">
        <v>270</v>
      </c>
      <c r="C156" s="30" t="s">
        <v>4206</v>
      </c>
      <c r="D156" s="20">
        <v>12000</v>
      </c>
      <c r="E156" s="12">
        <v>42549</v>
      </c>
      <c r="F156" s="12">
        <v>44166</v>
      </c>
      <c r="G156" s="26">
        <v>15842</v>
      </c>
      <c r="H156" s="21">
        <f t="shared" ref="H156:H180" si="20">IF(I156&lt;=12000,$F$5+(I156/24),"error")</f>
        <v>44970.583333333336</v>
      </c>
      <c r="I156" s="22">
        <f t="shared" si="13"/>
        <v>9134</v>
      </c>
      <c r="J156" s="16" t="str">
        <f t="shared" si="17"/>
        <v>NOT DUE</v>
      </c>
      <c r="K156" s="30" t="s">
        <v>4205</v>
      </c>
      <c r="L156" s="19"/>
    </row>
    <row r="157" spans="1:12" ht="15" customHeight="1">
      <c r="A157" s="16" t="s">
        <v>1298</v>
      </c>
      <c r="B157" s="30" t="s">
        <v>270</v>
      </c>
      <c r="C157" s="30" t="s">
        <v>4207</v>
      </c>
      <c r="D157" s="48">
        <v>12000</v>
      </c>
      <c r="E157" s="12">
        <v>42549</v>
      </c>
      <c r="F157" s="12">
        <v>44166</v>
      </c>
      <c r="G157" s="26">
        <v>15842</v>
      </c>
      <c r="H157" s="21">
        <f t="shared" si="20"/>
        <v>44970.583333333336</v>
      </c>
      <c r="I157" s="22">
        <f t="shared" si="13"/>
        <v>9134</v>
      </c>
      <c r="J157" s="16" t="str">
        <f t="shared" si="17"/>
        <v>NOT DUE</v>
      </c>
      <c r="K157" s="30" t="s">
        <v>4205</v>
      </c>
      <c r="L157" s="19"/>
    </row>
    <row r="158" spans="1:12" ht="15" customHeight="1">
      <c r="A158" s="16" t="s">
        <v>1299</v>
      </c>
      <c r="B158" s="30" t="s">
        <v>271</v>
      </c>
      <c r="C158" s="30" t="s">
        <v>4204</v>
      </c>
      <c r="D158" s="20">
        <v>12000</v>
      </c>
      <c r="E158" s="12">
        <v>42549</v>
      </c>
      <c r="F158" s="12">
        <v>44166</v>
      </c>
      <c r="G158" s="26">
        <v>15842</v>
      </c>
      <c r="H158" s="21">
        <f t="shared" si="20"/>
        <v>44970.583333333336</v>
      </c>
      <c r="I158" s="22">
        <f t="shared" si="13"/>
        <v>9134</v>
      </c>
      <c r="J158" s="16" t="str">
        <f t="shared" si="17"/>
        <v>NOT DUE</v>
      </c>
      <c r="K158" s="30" t="s">
        <v>4205</v>
      </c>
      <c r="L158" s="19"/>
    </row>
    <row r="159" spans="1:12" ht="25.5" customHeight="1">
      <c r="A159" s="16" t="s">
        <v>1300</v>
      </c>
      <c r="B159" s="30" t="s">
        <v>271</v>
      </c>
      <c r="C159" s="30" t="s">
        <v>4206</v>
      </c>
      <c r="D159" s="20">
        <v>12000</v>
      </c>
      <c r="E159" s="12">
        <v>42549</v>
      </c>
      <c r="F159" s="12">
        <v>44166</v>
      </c>
      <c r="G159" s="26">
        <v>15842</v>
      </c>
      <c r="H159" s="21">
        <f t="shared" si="20"/>
        <v>44970.583333333336</v>
      </c>
      <c r="I159" s="22">
        <f t="shared" si="13"/>
        <v>9134</v>
      </c>
      <c r="J159" s="16" t="str">
        <f t="shared" si="17"/>
        <v>NOT DUE</v>
      </c>
      <c r="K159" s="30" t="s">
        <v>4205</v>
      </c>
      <c r="L159" s="19"/>
    </row>
    <row r="160" spans="1:12" ht="15" customHeight="1">
      <c r="A160" s="16" t="s">
        <v>1301</v>
      </c>
      <c r="B160" s="30" t="s">
        <v>271</v>
      </c>
      <c r="C160" s="30" t="s">
        <v>4207</v>
      </c>
      <c r="D160" s="48">
        <v>12000</v>
      </c>
      <c r="E160" s="12">
        <v>42549</v>
      </c>
      <c r="F160" s="12">
        <v>44166</v>
      </c>
      <c r="G160" s="26">
        <v>15842</v>
      </c>
      <c r="H160" s="21">
        <f t="shared" si="20"/>
        <v>44970.583333333336</v>
      </c>
      <c r="I160" s="22">
        <f t="shared" si="13"/>
        <v>9134</v>
      </c>
      <c r="J160" s="16" t="str">
        <f t="shared" si="17"/>
        <v>NOT DUE</v>
      </c>
      <c r="K160" s="30" t="s">
        <v>4205</v>
      </c>
      <c r="L160" s="19"/>
    </row>
    <row r="161" spans="1:12" ht="15" customHeight="1">
      <c r="A161" s="16" t="s">
        <v>1302</v>
      </c>
      <c r="B161" s="30" t="s">
        <v>272</v>
      </c>
      <c r="C161" s="30" t="s">
        <v>4204</v>
      </c>
      <c r="D161" s="20">
        <v>12000</v>
      </c>
      <c r="E161" s="12">
        <v>42549</v>
      </c>
      <c r="F161" s="12">
        <v>44166</v>
      </c>
      <c r="G161" s="26">
        <v>15842</v>
      </c>
      <c r="H161" s="21">
        <f t="shared" si="20"/>
        <v>44970.583333333336</v>
      </c>
      <c r="I161" s="22">
        <f t="shared" si="13"/>
        <v>9134</v>
      </c>
      <c r="J161" s="16" t="str">
        <f t="shared" si="17"/>
        <v>NOT DUE</v>
      </c>
      <c r="K161" s="30" t="s">
        <v>4205</v>
      </c>
      <c r="L161" s="19"/>
    </row>
    <row r="162" spans="1:12" ht="25.5">
      <c r="A162" s="16" t="s">
        <v>1303</v>
      </c>
      <c r="B162" s="30" t="s">
        <v>272</v>
      </c>
      <c r="C162" s="30" t="s">
        <v>4206</v>
      </c>
      <c r="D162" s="20">
        <v>12000</v>
      </c>
      <c r="E162" s="12">
        <v>42549</v>
      </c>
      <c r="F162" s="12">
        <v>44166</v>
      </c>
      <c r="G162" s="26">
        <v>15842</v>
      </c>
      <c r="H162" s="21">
        <f t="shared" si="20"/>
        <v>44970.583333333336</v>
      </c>
      <c r="I162" s="22">
        <f t="shared" si="13"/>
        <v>9134</v>
      </c>
      <c r="J162" s="16" t="str">
        <f t="shared" si="17"/>
        <v>NOT DUE</v>
      </c>
      <c r="K162" s="30" t="s">
        <v>4205</v>
      </c>
      <c r="L162" s="19"/>
    </row>
    <row r="163" spans="1:12" ht="15" customHeight="1">
      <c r="A163" s="16" t="s">
        <v>1304</v>
      </c>
      <c r="B163" s="30" t="s">
        <v>272</v>
      </c>
      <c r="C163" s="30" t="s">
        <v>4207</v>
      </c>
      <c r="D163" s="48">
        <v>12000</v>
      </c>
      <c r="E163" s="12">
        <v>42549</v>
      </c>
      <c r="F163" s="12">
        <v>44166</v>
      </c>
      <c r="G163" s="26">
        <v>15842</v>
      </c>
      <c r="H163" s="21">
        <f t="shared" si="20"/>
        <v>44970.583333333336</v>
      </c>
      <c r="I163" s="22">
        <f t="shared" si="13"/>
        <v>9134</v>
      </c>
      <c r="J163" s="16" t="str">
        <f t="shared" si="17"/>
        <v>NOT DUE</v>
      </c>
      <c r="K163" s="30" t="s">
        <v>4205</v>
      </c>
      <c r="L163" s="19"/>
    </row>
    <row r="164" spans="1:12" ht="15" customHeight="1">
      <c r="A164" s="16" t="s">
        <v>1305</v>
      </c>
      <c r="B164" s="30" t="s">
        <v>273</v>
      </c>
      <c r="C164" s="30" t="s">
        <v>4204</v>
      </c>
      <c r="D164" s="20">
        <v>12000</v>
      </c>
      <c r="E164" s="12">
        <v>42549</v>
      </c>
      <c r="F164" s="12">
        <v>44166</v>
      </c>
      <c r="G164" s="26">
        <v>15842</v>
      </c>
      <c r="H164" s="21">
        <f t="shared" si="20"/>
        <v>44970.583333333336</v>
      </c>
      <c r="I164" s="22">
        <f t="shared" si="13"/>
        <v>9134</v>
      </c>
      <c r="J164" s="16" t="str">
        <f t="shared" si="17"/>
        <v>NOT DUE</v>
      </c>
      <c r="K164" s="30" t="s">
        <v>4205</v>
      </c>
      <c r="L164" s="19"/>
    </row>
    <row r="165" spans="1:12" ht="25.5" customHeight="1">
      <c r="A165" s="16" t="s">
        <v>1306</v>
      </c>
      <c r="B165" s="30" t="s">
        <v>273</v>
      </c>
      <c r="C165" s="30" t="s">
        <v>4206</v>
      </c>
      <c r="D165" s="20">
        <v>12000</v>
      </c>
      <c r="E165" s="12">
        <v>42549</v>
      </c>
      <c r="F165" s="12">
        <v>44166</v>
      </c>
      <c r="G165" s="26">
        <v>15842</v>
      </c>
      <c r="H165" s="21">
        <f t="shared" si="20"/>
        <v>44970.583333333336</v>
      </c>
      <c r="I165" s="22">
        <f t="shared" si="13"/>
        <v>9134</v>
      </c>
      <c r="J165" s="16" t="str">
        <f t="shared" si="17"/>
        <v>NOT DUE</v>
      </c>
      <c r="K165" s="30" t="s">
        <v>4205</v>
      </c>
      <c r="L165" s="19"/>
    </row>
    <row r="166" spans="1:12" ht="15" customHeight="1">
      <c r="A166" s="16" t="s">
        <v>1307</v>
      </c>
      <c r="B166" s="30" t="s">
        <v>273</v>
      </c>
      <c r="C166" s="30" t="s">
        <v>4207</v>
      </c>
      <c r="D166" s="48">
        <v>12000</v>
      </c>
      <c r="E166" s="12">
        <v>42549</v>
      </c>
      <c r="F166" s="12">
        <v>44166</v>
      </c>
      <c r="G166" s="26">
        <v>15842</v>
      </c>
      <c r="H166" s="21">
        <f t="shared" si="20"/>
        <v>44970.583333333336</v>
      </c>
      <c r="I166" s="22">
        <f t="shared" si="13"/>
        <v>9134</v>
      </c>
      <c r="J166" s="16" t="str">
        <f t="shared" si="17"/>
        <v>NOT DUE</v>
      </c>
      <c r="K166" s="30" t="s">
        <v>4205</v>
      </c>
      <c r="L166" s="19"/>
    </row>
    <row r="167" spans="1:12" ht="15" customHeight="1">
      <c r="A167" s="16" t="s">
        <v>1308</v>
      </c>
      <c r="B167" s="30" t="s">
        <v>274</v>
      </c>
      <c r="C167" s="30" t="s">
        <v>4204</v>
      </c>
      <c r="D167" s="20">
        <v>12000</v>
      </c>
      <c r="E167" s="12">
        <v>42549</v>
      </c>
      <c r="F167" s="12">
        <v>44166</v>
      </c>
      <c r="G167" s="26">
        <v>15842</v>
      </c>
      <c r="H167" s="21">
        <f t="shared" si="20"/>
        <v>44970.583333333336</v>
      </c>
      <c r="I167" s="22">
        <f t="shared" si="13"/>
        <v>9134</v>
      </c>
      <c r="J167" s="16" t="str">
        <f t="shared" si="17"/>
        <v>NOT DUE</v>
      </c>
      <c r="K167" s="30" t="s">
        <v>4205</v>
      </c>
      <c r="L167" s="19"/>
    </row>
    <row r="168" spans="1:12" ht="25.5" customHeight="1">
      <c r="A168" s="16" t="s">
        <v>1309</v>
      </c>
      <c r="B168" s="30" t="s">
        <v>274</v>
      </c>
      <c r="C168" s="30" t="s">
        <v>4206</v>
      </c>
      <c r="D168" s="20">
        <v>12000</v>
      </c>
      <c r="E168" s="12">
        <v>42549</v>
      </c>
      <c r="F168" s="12">
        <v>44166</v>
      </c>
      <c r="G168" s="26">
        <v>15842</v>
      </c>
      <c r="H168" s="21">
        <f t="shared" si="20"/>
        <v>44970.583333333336</v>
      </c>
      <c r="I168" s="22">
        <f t="shared" ref="I168:I233" si="21">D168-($F$4-G168)</f>
        <v>9134</v>
      </c>
      <c r="J168" s="16" t="str">
        <f t="shared" si="17"/>
        <v>NOT DUE</v>
      </c>
      <c r="K168" s="30" t="s">
        <v>4205</v>
      </c>
      <c r="L168" s="19"/>
    </row>
    <row r="169" spans="1:12" ht="15" customHeight="1">
      <c r="A169" s="16" t="s">
        <v>1310</v>
      </c>
      <c r="B169" s="30" t="s">
        <v>274</v>
      </c>
      <c r="C169" s="30" t="s">
        <v>4207</v>
      </c>
      <c r="D169" s="48">
        <v>12000</v>
      </c>
      <c r="E169" s="12">
        <v>42549</v>
      </c>
      <c r="F169" s="12">
        <v>44166</v>
      </c>
      <c r="G169" s="26">
        <v>15842</v>
      </c>
      <c r="H169" s="21">
        <f t="shared" si="20"/>
        <v>44970.583333333336</v>
      </c>
      <c r="I169" s="22">
        <f t="shared" si="21"/>
        <v>9134</v>
      </c>
      <c r="J169" s="16" t="str">
        <f t="shared" si="17"/>
        <v>NOT DUE</v>
      </c>
      <c r="K169" s="30" t="s">
        <v>4205</v>
      </c>
      <c r="L169" s="19"/>
    </row>
    <row r="170" spans="1:12" ht="15" customHeight="1">
      <c r="A170" s="16" t="s">
        <v>1311</v>
      </c>
      <c r="B170" s="30" t="s">
        <v>275</v>
      </c>
      <c r="C170" s="30" t="s">
        <v>4204</v>
      </c>
      <c r="D170" s="20">
        <v>12000</v>
      </c>
      <c r="E170" s="12">
        <v>42549</v>
      </c>
      <c r="F170" s="12">
        <v>44166</v>
      </c>
      <c r="G170" s="26">
        <v>15842</v>
      </c>
      <c r="H170" s="21">
        <f t="shared" si="20"/>
        <v>44970.583333333336</v>
      </c>
      <c r="I170" s="22">
        <f t="shared" si="21"/>
        <v>9134</v>
      </c>
      <c r="J170" s="16" t="str">
        <f t="shared" si="17"/>
        <v>NOT DUE</v>
      </c>
      <c r="K170" s="30" t="s">
        <v>4205</v>
      </c>
      <c r="L170" s="19"/>
    </row>
    <row r="171" spans="1:12" ht="25.5" customHeight="1">
      <c r="A171" s="16" t="s">
        <v>1312</v>
      </c>
      <c r="B171" s="30" t="s">
        <v>275</v>
      </c>
      <c r="C171" s="30" t="s">
        <v>4206</v>
      </c>
      <c r="D171" s="20">
        <v>12000</v>
      </c>
      <c r="E171" s="12">
        <v>42549</v>
      </c>
      <c r="F171" s="12">
        <v>44166</v>
      </c>
      <c r="G171" s="26">
        <v>15842</v>
      </c>
      <c r="H171" s="21">
        <f t="shared" si="20"/>
        <v>44970.583333333336</v>
      </c>
      <c r="I171" s="22">
        <f t="shared" si="21"/>
        <v>9134</v>
      </c>
      <c r="J171" s="16" t="str">
        <f t="shared" si="17"/>
        <v>NOT DUE</v>
      </c>
      <c r="K171" s="30" t="s">
        <v>4205</v>
      </c>
      <c r="L171" s="19"/>
    </row>
    <row r="172" spans="1:12" ht="15" customHeight="1">
      <c r="A172" s="16" t="s">
        <v>1313</v>
      </c>
      <c r="B172" s="30" t="s">
        <v>275</v>
      </c>
      <c r="C172" s="30" t="s">
        <v>4207</v>
      </c>
      <c r="D172" s="48">
        <v>12000</v>
      </c>
      <c r="E172" s="12">
        <v>42549</v>
      </c>
      <c r="F172" s="12">
        <v>44166</v>
      </c>
      <c r="G172" s="26">
        <v>15842</v>
      </c>
      <c r="H172" s="21">
        <f t="shared" si="20"/>
        <v>44970.583333333336</v>
      </c>
      <c r="I172" s="22">
        <f t="shared" si="21"/>
        <v>9134</v>
      </c>
      <c r="J172" s="16" t="str">
        <f t="shared" si="17"/>
        <v>NOT DUE</v>
      </c>
      <c r="K172" s="30" t="s">
        <v>4205</v>
      </c>
      <c r="L172" s="19"/>
    </row>
    <row r="173" spans="1:12" ht="15" customHeight="1">
      <c r="A173" s="16" t="s">
        <v>1314</v>
      </c>
      <c r="B173" s="30" t="s">
        <v>4208</v>
      </c>
      <c r="C173" s="30" t="s">
        <v>4204</v>
      </c>
      <c r="D173" s="20">
        <v>12000</v>
      </c>
      <c r="E173" s="12">
        <v>42549</v>
      </c>
      <c r="F173" s="12">
        <v>44166</v>
      </c>
      <c r="G173" s="26">
        <v>15842</v>
      </c>
      <c r="H173" s="21">
        <f t="shared" si="20"/>
        <v>44970.583333333336</v>
      </c>
      <c r="I173" s="22">
        <f t="shared" si="21"/>
        <v>9134</v>
      </c>
      <c r="J173" s="16" t="str">
        <f t="shared" si="17"/>
        <v>NOT DUE</v>
      </c>
      <c r="K173" s="30" t="s">
        <v>4205</v>
      </c>
      <c r="L173" s="19"/>
    </row>
    <row r="174" spans="1:12" ht="25.5" customHeight="1">
      <c r="A174" s="16" t="s">
        <v>1315</v>
      </c>
      <c r="B174" s="30" t="s">
        <v>4208</v>
      </c>
      <c r="C174" s="30" t="s">
        <v>4206</v>
      </c>
      <c r="D174" s="20">
        <v>12000</v>
      </c>
      <c r="E174" s="12">
        <v>42549</v>
      </c>
      <c r="F174" s="12">
        <v>44166</v>
      </c>
      <c r="G174" s="26">
        <v>15842</v>
      </c>
      <c r="H174" s="21">
        <f t="shared" si="20"/>
        <v>44970.583333333336</v>
      </c>
      <c r="I174" s="22">
        <f t="shared" si="21"/>
        <v>9134</v>
      </c>
      <c r="J174" s="16" t="str">
        <f t="shared" si="17"/>
        <v>NOT DUE</v>
      </c>
      <c r="K174" s="30" t="s">
        <v>4205</v>
      </c>
      <c r="L174" s="19"/>
    </row>
    <row r="175" spans="1:12" ht="15" customHeight="1">
      <c r="A175" s="16" t="s">
        <v>1316</v>
      </c>
      <c r="B175" s="30" t="s">
        <v>4208</v>
      </c>
      <c r="C175" s="30" t="s">
        <v>4207</v>
      </c>
      <c r="D175" s="48">
        <v>12000</v>
      </c>
      <c r="E175" s="12">
        <v>42549</v>
      </c>
      <c r="F175" s="12">
        <v>44166</v>
      </c>
      <c r="G175" s="26">
        <v>15842</v>
      </c>
      <c r="H175" s="21">
        <f t="shared" si="20"/>
        <v>44970.583333333336</v>
      </c>
      <c r="I175" s="22">
        <f t="shared" si="21"/>
        <v>9134</v>
      </c>
      <c r="J175" s="16" t="str">
        <f t="shared" si="17"/>
        <v>NOT DUE</v>
      </c>
      <c r="K175" s="30" t="s">
        <v>4205</v>
      </c>
      <c r="L175" s="19"/>
    </row>
    <row r="176" spans="1:12" ht="24">
      <c r="A176" s="16" t="s">
        <v>1317</v>
      </c>
      <c r="B176" s="30" t="s">
        <v>784</v>
      </c>
      <c r="C176" s="30" t="s">
        <v>4209</v>
      </c>
      <c r="D176" s="20">
        <v>4000</v>
      </c>
      <c r="E176" s="12">
        <v>42549</v>
      </c>
      <c r="F176" s="12">
        <v>44566</v>
      </c>
      <c r="G176" s="26">
        <v>18607</v>
      </c>
      <c r="H176" s="14">
        <f>IF(I176&lt;=4000,$F$5+(I176/24),"error")</f>
        <v>44752.458333333336</v>
      </c>
      <c r="I176" s="22">
        <f t="shared" si="21"/>
        <v>3899</v>
      </c>
      <c r="J176" s="16" t="str">
        <f t="shared" si="17"/>
        <v>NOT DUE</v>
      </c>
      <c r="K176" s="30" t="s">
        <v>4210</v>
      </c>
      <c r="L176" s="19" t="s">
        <v>5419</v>
      </c>
    </row>
    <row r="177" spans="1:12">
      <c r="A177" s="16" t="s">
        <v>1318</v>
      </c>
      <c r="B177" s="30" t="s">
        <v>784</v>
      </c>
      <c r="C177" s="30" t="s">
        <v>4211</v>
      </c>
      <c r="D177" s="20">
        <v>12000</v>
      </c>
      <c r="E177" s="12">
        <v>42549</v>
      </c>
      <c r="F177" s="12">
        <v>44166</v>
      </c>
      <c r="G177" s="26">
        <v>15842</v>
      </c>
      <c r="H177" s="21">
        <f t="shared" si="20"/>
        <v>44970.583333333336</v>
      </c>
      <c r="I177" s="22">
        <f t="shared" si="21"/>
        <v>9134</v>
      </c>
      <c r="J177" s="16" t="str">
        <f t="shared" si="17"/>
        <v>NOT DUE</v>
      </c>
      <c r="K177" s="30" t="s">
        <v>4210</v>
      </c>
      <c r="L177" s="19"/>
    </row>
    <row r="178" spans="1:12" ht="25.5" customHeight="1">
      <c r="A178" s="16" t="s">
        <v>1319</v>
      </c>
      <c r="B178" s="30" t="s">
        <v>784</v>
      </c>
      <c r="C178" s="30" t="s">
        <v>4212</v>
      </c>
      <c r="D178" s="20">
        <v>12000</v>
      </c>
      <c r="E178" s="12">
        <v>42549</v>
      </c>
      <c r="F178" s="12">
        <v>44166</v>
      </c>
      <c r="G178" s="26">
        <v>15842</v>
      </c>
      <c r="H178" s="21">
        <f t="shared" si="20"/>
        <v>44970.583333333336</v>
      </c>
      <c r="I178" s="22">
        <f t="shared" si="21"/>
        <v>9134</v>
      </c>
      <c r="J178" s="16" t="str">
        <f t="shared" si="17"/>
        <v>NOT DUE</v>
      </c>
      <c r="K178" s="30" t="s">
        <v>4210</v>
      </c>
      <c r="L178" s="19"/>
    </row>
    <row r="179" spans="1:12" ht="25.5" customHeight="1">
      <c r="A179" s="16" t="s">
        <v>1320</v>
      </c>
      <c r="B179" s="30" t="s">
        <v>784</v>
      </c>
      <c r="C179" s="30" t="s">
        <v>4213</v>
      </c>
      <c r="D179" s="20">
        <v>20000</v>
      </c>
      <c r="E179" s="12">
        <v>42549</v>
      </c>
      <c r="F179" s="12"/>
      <c r="G179" s="26"/>
      <c r="H179" s="14">
        <f>IF(I179&lt;=20000,$F$5+(I179/24),"error")</f>
        <v>44643.833333333336</v>
      </c>
      <c r="I179" s="22">
        <f t="shared" si="21"/>
        <v>1292</v>
      </c>
      <c r="J179" s="16" t="str">
        <f t="shared" si="17"/>
        <v>NOT DUE</v>
      </c>
      <c r="K179" s="30" t="s">
        <v>4210</v>
      </c>
      <c r="L179" s="19"/>
    </row>
    <row r="180" spans="1:12">
      <c r="A180" s="16" t="s">
        <v>1321</v>
      </c>
      <c r="B180" s="30" t="s">
        <v>4214</v>
      </c>
      <c r="C180" s="30" t="s">
        <v>4215</v>
      </c>
      <c r="D180" s="20">
        <v>12000</v>
      </c>
      <c r="E180" s="12">
        <v>42549</v>
      </c>
      <c r="F180" s="12">
        <v>44166</v>
      </c>
      <c r="G180" s="26">
        <v>15842</v>
      </c>
      <c r="H180" s="21">
        <f t="shared" si="20"/>
        <v>44970.583333333336</v>
      </c>
      <c r="I180" s="22">
        <f t="shared" si="21"/>
        <v>9134</v>
      </c>
      <c r="J180" s="16" t="str">
        <f t="shared" si="17"/>
        <v>NOT DUE</v>
      </c>
      <c r="K180" s="30" t="s">
        <v>4216</v>
      </c>
      <c r="L180" s="19"/>
    </row>
    <row r="181" spans="1:12" ht="25.5" customHeight="1">
      <c r="A181" s="16" t="s">
        <v>1322</v>
      </c>
      <c r="B181" s="30" t="s">
        <v>4214</v>
      </c>
      <c r="C181" s="30" t="s">
        <v>4217</v>
      </c>
      <c r="D181" s="20">
        <v>20000</v>
      </c>
      <c r="E181" s="12">
        <v>42549</v>
      </c>
      <c r="F181" s="12"/>
      <c r="G181" s="26"/>
      <c r="H181" s="14">
        <f>IF(I181&lt;=20000,$F$5+(I181/24),"error")</f>
        <v>44643.833333333336</v>
      </c>
      <c r="I181" s="22">
        <f t="shared" si="21"/>
        <v>1292</v>
      </c>
      <c r="J181" s="16" t="str">
        <f t="shared" si="17"/>
        <v>NOT DUE</v>
      </c>
      <c r="K181" s="30" t="s">
        <v>4216</v>
      </c>
      <c r="L181" s="19"/>
    </row>
    <row r="182" spans="1:12" ht="25.5" customHeight="1">
      <c r="A182" s="16" t="s">
        <v>1323</v>
      </c>
      <c r="B182" s="30" t="s">
        <v>4214</v>
      </c>
      <c r="C182" s="30" t="s">
        <v>4218</v>
      </c>
      <c r="D182" s="20">
        <v>20000</v>
      </c>
      <c r="E182" s="12">
        <v>42549</v>
      </c>
      <c r="F182" s="12"/>
      <c r="G182" s="26"/>
      <c r="H182" s="14">
        <f>IF(I182&lt;=20000,$F$5+(I182/24),"error")</f>
        <v>44643.833333333336</v>
      </c>
      <c r="I182" s="22">
        <f t="shared" si="21"/>
        <v>1292</v>
      </c>
      <c r="J182" s="16" t="str">
        <f t="shared" si="17"/>
        <v>NOT DUE</v>
      </c>
      <c r="K182" s="30" t="s">
        <v>4216</v>
      </c>
      <c r="L182" s="19"/>
    </row>
    <row r="183" spans="1:12">
      <c r="A183" s="16" t="s">
        <v>1324</v>
      </c>
      <c r="B183" s="30" t="s">
        <v>4140</v>
      </c>
      <c r="C183" s="30" t="s">
        <v>4219</v>
      </c>
      <c r="D183" s="20">
        <v>12000</v>
      </c>
      <c r="E183" s="12">
        <v>42549</v>
      </c>
      <c r="F183" s="12">
        <v>44166</v>
      </c>
      <c r="G183" s="26">
        <v>15842</v>
      </c>
      <c r="H183" s="21">
        <f t="shared" ref="H183:H197" si="22">IF(I183&lt;=12000,$F$5+(I183/24),"error")</f>
        <v>44970.583333333336</v>
      </c>
      <c r="I183" s="22">
        <f t="shared" si="21"/>
        <v>9134</v>
      </c>
      <c r="J183" s="16" t="str">
        <f t="shared" si="17"/>
        <v>NOT DUE</v>
      </c>
      <c r="K183" s="30" t="s">
        <v>4220</v>
      </c>
      <c r="L183" s="19"/>
    </row>
    <row r="184" spans="1:12" ht="25.5" customHeight="1">
      <c r="A184" s="16" t="s">
        <v>1325</v>
      </c>
      <c r="B184" s="30" t="s">
        <v>4140</v>
      </c>
      <c r="C184" s="30" t="s">
        <v>4221</v>
      </c>
      <c r="D184" s="20">
        <v>12000</v>
      </c>
      <c r="E184" s="12">
        <v>42549</v>
      </c>
      <c r="F184" s="12">
        <v>44166</v>
      </c>
      <c r="G184" s="26">
        <v>15842</v>
      </c>
      <c r="H184" s="21">
        <f t="shared" si="22"/>
        <v>44970.583333333336</v>
      </c>
      <c r="I184" s="22">
        <f t="shared" si="21"/>
        <v>9134</v>
      </c>
      <c r="J184" s="16" t="str">
        <f t="shared" si="17"/>
        <v>NOT DUE</v>
      </c>
      <c r="K184" s="30" t="s">
        <v>4220</v>
      </c>
      <c r="L184" s="19"/>
    </row>
    <row r="185" spans="1:12" ht="25.5" customHeight="1">
      <c r="A185" s="16" t="s">
        <v>1326</v>
      </c>
      <c r="B185" s="30" t="s">
        <v>4140</v>
      </c>
      <c r="C185" s="30" t="s">
        <v>4222</v>
      </c>
      <c r="D185" s="20">
        <v>12000</v>
      </c>
      <c r="E185" s="12">
        <v>42549</v>
      </c>
      <c r="F185" s="12">
        <v>44166</v>
      </c>
      <c r="G185" s="26">
        <v>15842</v>
      </c>
      <c r="H185" s="21">
        <f t="shared" si="22"/>
        <v>44970.583333333336</v>
      </c>
      <c r="I185" s="22">
        <f t="shared" si="21"/>
        <v>9134</v>
      </c>
      <c r="J185" s="16" t="str">
        <f t="shared" si="17"/>
        <v>NOT DUE</v>
      </c>
      <c r="K185" s="30" t="s">
        <v>4220</v>
      </c>
      <c r="L185" s="19"/>
    </row>
    <row r="186" spans="1:12" ht="15" customHeight="1">
      <c r="A186" s="16" t="s">
        <v>1327</v>
      </c>
      <c r="B186" s="30" t="s">
        <v>4223</v>
      </c>
      <c r="C186" s="30" t="s">
        <v>4219</v>
      </c>
      <c r="D186" s="20">
        <v>12000</v>
      </c>
      <c r="E186" s="12">
        <v>42549</v>
      </c>
      <c r="F186" s="12">
        <v>44166</v>
      </c>
      <c r="G186" s="26">
        <v>15842</v>
      </c>
      <c r="H186" s="21">
        <f t="shared" si="22"/>
        <v>44970.583333333336</v>
      </c>
      <c r="I186" s="22">
        <f t="shared" si="21"/>
        <v>9134</v>
      </c>
      <c r="J186" s="16" t="str">
        <f t="shared" si="17"/>
        <v>NOT DUE</v>
      </c>
      <c r="K186" s="30" t="s">
        <v>4224</v>
      </c>
      <c r="L186" s="19"/>
    </row>
    <row r="187" spans="1:12" ht="25.5" customHeight="1">
      <c r="A187" s="16" t="s">
        <v>1328</v>
      </c>
      <c r="B187" s="30" t="s">
        <v>4223</v>
      </c>
      <c r="C187" s="30" t="s">
        <v>4221</v>
      </c>
      <c r="D187" s="20">
        <v>12000</v>
      </c>
      <c r="E187" s="12">
        <v>42549</v>
      </c>
      <c r="F187" s="12">
        <v>44166</v>
      </c>
      <c r="G187" s="26">
        <v>15842</v>
      </c>
      <c r="H187" s="21">
        <f t="shared" si="22"/>
        <v>44970.583333333336</v>
      </c>
      <c r="I187" s="22">
        <f t="shared" si="21"/>
        <v>9134</v>
      </c>
      <c r="J187" s="16" t="str">
        <f t="shared" si="17"/>
        <v>NOT DUE</v>
      </c>
      <c r="K187" s="30" t="s">
        <v>4224</v>
      </c>
      <c r="L187" s="19"/>
    </row>
    <row r="188" spans="1:12" ht="25.5">
      <c r="A188" s="16" t="s">
        <v>1329</v>
      </c>
      <c r="B188" s="30" t="s">
        <v>4223</v>
      </c>
      <c r="C188" s="30" t="s">
        <v>4222</v>
      </c>
      <c r="D188" s="20">
        <v>12000</v>
      </c>
      <c r="E188" s="12">
        <v>42549</v>
      </c>
      <c r="F188" s="12">
        <v>44166</v>
      </c>
      <c r="G188" s="26">
        <v>15842</v>
      </c>
      <c r="H188" s="21">
        <f t="shared" si="22"/>
        <v>44970.583333333336</v>
      </c>
      <c r="I188" s="22">
        <f t="shared" si="21"/>
        <v>9134</v>
      </c>
      <c r="J188" s="16" t="str">
        <f t="shared" si="17"/>
        <v>NOT DUE</v>
      </c>
      <c r="K188" s="30" t="s">
        <v>4224</v>
      </c>
      <c r="L188" s="19"/>
    </row>
    <row r="189" spans="1:12" ht="25.5" customHeight="1">
      <c r="A189" s="16" t="s">
        <v>1330</v>
      </c>
      <c r="B189" s="30" t="s">
        <v>4225</v>
      </c>
      <c r="C189" s="30" t="s">
        <v>4219</v>
      </c>
      <c r="D189" s="20">
        <v>12000</v>
      </c>
      <c r="E189" s="12">
        <v>42549</v>
      </c>
      <c r="F189" s="12">
        <v>44495</v>
      </c>
      <c r="G189" s="26">
        <v>18031</v>
      </c>
      <c r="H189" s="21">
        <f t="shared" si="22"/>
        <v>45061.791666666664</v>
      </c>
      <c r="I189" s="22">
        <f t="shared" si="21"/>
        <v>11323</v>
      </c>
      <c r="J189" s="16" t="str">
        <f t="shared" si="17"/>
        <v>NOT DUE</v>
      </c>
      <c r="K189" s="30" t="s">
        <v>4226</v>
      </c>
      <c r="L189" s="19"/>
    </row>
    <row r="190" spans="1:12" ht="25.5" customHeight="1">
      <c r="A190" s="16" t="s">
        <v>1331</v>
      </c>
      <c r="B190" s="30" t="s">
        <v>4225</v>
      </c>
      <c r="C190" s="30" t="s">
        <v>4221</v>
      </c>
      <c r="D190" s="20">
        <v>12000</v>
      </c>
      <c r="E190" s="12">
        <v>42549</v>
      </c>
      <c r="F190" s="12">
        <v>44495</v>
      </c>
      <c r="G190" s="26">
        <v>18031</v>
      </c>
      <c r="H190" s="21">
        <f t="shared" si="22"/>
        <v>45061.791666666664</v>
      </c>
      <c r="I190" s="22">
        <f t="shared" si="21"/>
        <v>11323</v>
      </c>
      <c r="J190" s="16" t="str">
        <f t="shared" si="17"/>
        <v>NOT DUE</v>
      </c>
      <c r="K190" s="30" t="s">
        <v>4226</v>
      </c>
      <c r="L190" s="19" t="s">
        <v>5385</v>
      </c>
    </row>
    <row r="191" spans="1:12" ht="25.5" customHeight="1">
      <c r="A191" s="16" t="s">
        <v>1332</v>
      </c>
      <c r="B191" s="30" t="s">
        <v>4225</v>
      </c>
      <c r="C191" s="30" t="s">
        <v>4222</v>
      </c>
      <c r="D191" s="20">
        <v>12000</v>
      </c>
      <c r="E191" s="12">
        <v>42549</v>
      </c>
      <c r="F191" s="12">
        <v>44495</v>
      </c>
      <c r="G191" s="26">
        <v>18031</v>
      </c>
      <c r="H191" s="21">
        <f t="shared" si="22"/>
        <v>45061.791666666664</v>
      </c>
      <c r="I191" s="22">
        <f t="shared" si="21"/>
        <v>11323</v>
      </c>
      <c r="J191" s="16" t="str">
        <f t="shared" si="17"/>
        <v>NOT DUE</v>
      </c>
      <c r="K191" s="30" t="s">
        <v>4226</v>
      </c>
      <c r="L191" s="19"/>
    </row>
    <row r="192" spans="1:12" ht="25.5" customHeight="1">
      <c r="A192" s="16" t="s">
        <v>1333</v>
      </c>
      <c r="B192" s="30" t="s">
        <v>4227</v>
      </c>
      <c r="C192" s="30" t="s">
        <v>4219</v>
      </c>
      <c r="D192" s="20">
        <v>12000</v>
      </c>
      <c r="E192" s="12">
        <v>42549</v>
      </c>
      <c r="F192" s="12">
        <v>44515</v>
      </c>
      <c r="G192" s="26">
        <v>18204</v>
      </c>
      <c r="H192" s="21">
        <f t="shared" si="22"/>
        <v>45069</v>
      </c>
      <c r="I192" s="22">
        <f t="shared" si="21"/>
        <v>11496</v>
      </c>
      <c r="J192" s="16" t="str">
        <f t="shared" si="17"/>
        <v>NOT DUE</v>
      </c>
      <c r="K192" s="30" t="s">
        <v>4226</v>
      </c>
      <c r="L192" s="19"/>
    </row>
    <row r="193" spans="1:12" ht="25.5" customHeight="1">
      <c r="A193" s="16" t="s">
        <v>1334</v>
      </c>
      <c r="B193" s="30" t="s">
        <v>4227</v>
      </c>
      <c r="C193" s="30" t="s">
        <v>4221</v>
      </c>
      <c r="D193" s="20">
        <v>12000</v>
      </c>
      <c r="E193" s="12">
        <v>42549</v>
      </c>
      <c r="F193" s="12">
        <v>44515</v>
      </c>
      <c r="G193" s="26">
        <v>18204</v>
      </c>
      <c r="H193" s="21">
        <f t="shared" si="22"/>
        <v>45069</v>
      </c>
      <c r="I193" s="22">
        <f t="shared" si="21"/>
        <v>11496</v>
      </c>
      <c r="J193" s="16" t="str">
        <f t="shared" si="17"/>
        <v>NOT DUE</v>
      </c>
      <c r="K193" s="30" t="s">
        <v>4226</v>
      </c>
      <c r="L193" s="19" t="s">
        <v>5387</v>
      </c>
    </row>
    <row r="194" spans="1:12" ht="25.5" customHeight="1">
      <c r="A194" s="16" t="s">
        <v>1335</v>
      </c>
      <c r="B194" s="30" t="s">
        <v>4227</v>
      </c>
      <c r="C194" s="30" t="s">
        <v>4222</v>
      </c>
      <c r="D194" s="20">
        <v>12000</v>
      </c>
      <c r="E194" s="12">
        <v>42549</v>
      </c>
      <c r="F194" s="12">
        <v>44515</v>
      </c>
      <c r="G194" s="26">
        <v>18204</v>
      </c>
      <c r="H194" s="21">
        <f t="shared" si="22"/>
        <v>45069</v>
      </c>
      <c r="I194" s="22">
        <f t="shared" si="21"/>
        <v>11496</v>
      </c>
      <c r="J194" s="16" t="str">
        <f t="shared" si="17"/>
        <v>NOT DUE</v>
      </c>
      <c r="K194" s="30" t="s">
        <v>4226</v>
      </c>
      <c r="L194" s="19"/>
    </row>
    <row r="195" spans="1:12" ht="15" customHeight="1">
      <c r="A195" s="16" t="s">
        <v>1336</v>
      </c>
      <c r="B195" s="30" t="s">
        <v>789</v>
      </c>
      <c r="C195" s="30" t="s">
        <v>4228</v>
      </c>
      <c r="D195" s="20">
        <v>2000</v>
      </c>
      <c r="E195" s="12">
        <v>42549</v>
      </c>
      <c r="F195" s="12">
        <v>44415</v>
      </c>
      <c r="G195" s="26">
        <v>17410</v>
      </c>
      <c r="H195" s="14">
        <f>IF(I195&lt;=2000,F195+(D195/24),"error")</f>
        <v>44498.333333333336</v>
      </c>
      <c r="I195" s="22">
        <f t="shared" si="21"/>
        <v>702</v>
      </c>
      <c r="J195" s="16" t="str">
        <f t="shared" si="17"/>
        <v>NOT DUE</v>
      </c>
      <c r="K195" s="30" t="s">
        <v>4229</v>
      </c>
      <c r="L195" s="19"/>
    </row>
    <row r="196" spans="1:12" ht="15" customHeight="1">
      <c r="A196" s="16" t="s">
        <v>1337</v>
      </c>
      <c r="B196" s="30" t="s">
        <v>789</v>
      </c>
      <c r="C196" s="30" t="s">
        <v>842</v>
      </c>
      <c r="D196" s="20">
        <v>12000</v>
      </c>
      <c r="E196" s="12">
        <v>42549</v>
      </c>
      <c r="F196" s="12">
        <v>44415</v>
      </c>
      <c r="G196" s="26">
        <v>17410</v>
      </c>
      <c r="H196" s="21">
        <f t="shared" si="22"/>
        <v>45035.916666666664</v>
      </c>
      <c r="I196" s="22">
        <f t="shared" si="21"/>
        <v>10702</v>
      </c>
      <c r="J196" s="16" t="str">
        <f t="shared" si="17"/>
        <v>NOT DUE</v>
      </c>
      <c r="K196" s="30" t="s">
        <v>4230</v>
      </c>
      <c r="L196" s="19"/>
    </row>
    <row r="197" spans="1:12" ht="25.5" customHeight="1">
      <c r="A197" s="16" t="s">
        <v>1338</v>
      </c>
      <c r="B197" s="30" t="s">
        <v>4231</v>
      </c>
      <c r="C197" s="30" t="s">
        <v>4232</v>
      </c>
      <c r="D197" s="20">
        <v>12000</v>
      </c>
      <c r="E197" s="12">
        <v>42549</v>
      </c>
      <c r="F197" s="12">
        <v>44415</v>
      </c>
      <c r="G197" s="26">
        <v>17410</v>
      </c>
      <c r="H197" s="21">
        <f t="shared" si="22"/>
        <v>45035.916666666664</v>
      </c>
      <c r="I197" s="22">
        <f t="shared" si="21"/>
        <v>10702</v>
      </c>
      <c r="J197" s="16" t="str">
        <f t="shared" si="17"/>
        <v>NOT DUE</v>
      </c>
      <c r="K197" s="30" t="s">
        <v>4230</v>
      </c>
      <c r="L197" s="19"/>
    </row>
    <row r="198" spans="1:12" ht="15" customHeight="1">
      <c r="A198" s="16" t="s">
        <v>1339</v>
      </c>
      <c r="B198" s="30" t="s">
        <v>4154</v>
      </c>
      <c r="C198" s="30" t="s">
        <v>4233</v>
      </c>
      <c r="D198" s="20">
        <v>2500</v>
      </c>
      <c r="E198" s="12">
        <v>42549</v>
      </c>
      <c r="F198" s="12">
        <v>44431</v>
      </c>
      <c r="G198" s="26">
        <v>17527</v>
      </c>
      <c r="H198" s="14">
        <f>IF(I198&lt;=2500,$F$5+(I198/24),"error")</f>
        <v>44644.958333333336</v>
      </c>
      <c r="I198" s="22">
        <f t="shared" si="21"/>
        <v>1319</v>
      </c>
      <c r="J198" s="16" t="str">
        <f t="shared" si="17"/>
        <v>NOT DUE</v>
      </c>
      <c r="K198" s="30" t="s">
        <v>4153</v>
      </c>
      <c r="L198" s="19"/>
    </row>
    <row r="199" spans="1:12" ht="15" customHeight="1">
      <c r="A199" s="16" t="s">
        <v>1340</v>
      </c>
      <c r="B199" s="30" t="s">
        <v>4154</v>
      </c>
      <c r="C199" s="30" t="s">
        <v>4234</v>
      </c>
      <c r="D199" s="41">
        <v>6000</v>
      </c>
      <c r="E199" s="12">
        <v>42549</v>
      </c>
      <c r="F199" s="12">
        <v>43950</v>
      </c>
      <c r="G199" s="26">
        <v>13131.9</v>
      </c>
      <c r="H199" s="14">
        <f>IF(I199&lt;=6000,$F$5+(I199/24),"error")</f>
        <v>44607.662499999999</v>
      </c>
      <c r="I199" s="22">
        <f t="shared" si="21"/>
        <v>423.89999999999964</v>
      </c>
      <c r="J199" s="16" t="str">
        <f t="shared" si="17"/>
        <v>NOT DUE</v>
      </c>
      <c r="K199" s="30" t="s">
        <v>4153</v>
      </c>
      <c r="L199" s="19"/>
    </row>
    <row r="200" spans="1:12" ht="15" customHeight="1">
      <c r="A200" s="16" t="s">
        <v>1341</v>
      </c>
      <c r="B200" s="30" t="s">
        <v>4154</v>
      </c>
      <c r="C200" s="30" t="s">
        <v>4235</v>
      </c>
      <c r="D200" s="20">
        <v>6000</v>
      </c>
      <c r="E200" s="12">
        <v>42549</v>
      </c>
      <c r="F200" s="12">
        <v>43950</v>
      </c>
      <c r="G200" s="26">
        <v>13131.9</v>
      </c>
      <c r="H200" s="14">
        <f t="shared" ref="H200:H201" si="23">IF(I200&lt;=6000,$F$5+(I200/24),"error")</f>
        <v>44607.662499999999</v>
      </c>
      <c r="I200" s="22">
        <f t="shared" si="21"/>
        <v>423.89999999999964</v>
      </c>
      <c r="J200" s="16" t="str">
        <f t="shared" si="17"/>
        <v>NOT DUE</v>
      </c>
      <c r="K200" s="30" t="s">
        <v>4153</v>
      </c>
      <c r="L200" s="19"/>
    </row>
    <row r="201" spans="1:12" ht="15" customHeight="1">
      <c r="A201" s="16" t="s">
        <v>1342</v>
      </c>
      <c r="B201" s="30" t="s">
        <v>4154</v>
      </c>
      <c r="C201" s="30" t="s">
        <v>830</v>
      </c>
      <c r="D201" s="20">
        <v>6000</v>
      </c>
      <c r="E201" s="12">
        <v>42549</v>
      </c>
      <c r="F201" s="12">
        <v>43950</v>
      </c>
      <c r="G201" s="26">
        <v>13131.9</v>
      </c>
      <c r="H201" s="14">
        <f t="shared" si="23"/>
        <v>44607.662499999999</v>
      </c>
      <c r="I201" s="22">
        <f t="shared" si="21"/>
        <v>423.89999999999964</v>
      </c>
      <c r="J201" s="16" t="str">
        <f t="shared" si="17"/>
        <v>NOT DUE</v>
      </c>
      <c r="K201" s="30" t="s">
        <v>4153</v>
      </c>
      <c r="L201" s="19"/>
    </row>
    <row r="202" spans="1:12" ht="15" customHeight="1">
      <c r="A202" s="16" t="s">
        <v>1343</v>
      </c>
      <c r="B202" s="30" t="s">
        <v>4158</v>
      </c>
      <c r="C202" s="30" t="s">
        <v>4233</v>
      </c>
      <c r="D202" s="20">
        <v>2500</v>
      </c>
      <c r="E202" s="12">
        <v>42549</v>
      </c>
      <c r="F202" s="12">
        <v>44431</v>
      </c>
      <c r="G202" s="26">
        <v>17527</v>
      </c>
      <c r="H202" s="14">
        <f>IF(I202&lt;=2500,$F$5+(I202/24),"error")</f>
        <v>44644.958333333336</v>
      </c>
      <c r="I202" s="22">
        <f t="shared" si="21"/>
        <v>1319</v>
      </c>
      <c r="J202" s="16" t="str">
        <f t="shared" si="17"/>
        <v>NOT DUE</v>
      </c>
      <c r="K202" s="30" t="s">
        <v>4153</v>
      </c>
      <c r="L202" s="19"/>
    </row>
    <row r="203" spans="1:12" ht="15" customHeight="1">
      <c r="A203" s="16" t="s">
        <v>1344</v>
      </c>
      <c r="B203" s="30" t="s">
        <v>4158</v>
      </c>
      <c r="C203" s="30" t="s">
        <v>4236</v>
      </c>
      <c r="D203" s="41">
        <v>6000</v>
      </c>
      <c r="E203" s="12">
        <v>42549</v>
      </c>
      <c r="F203" s="12">
        <v>43951</v>
      </c>
      <c r="G203" s="26">
        <v>13131.9</v>
      </c>
      <c r="H203" s="14">
        <f>IF(I203&lt;=6000,$F$5+(I203/24),"error")</f>
        <v>44607.662499999999</v>
      </c>
      <c r="I203" s="22">
        <f t="shared" si="21"/>
        <v>423.89999999999964</v>
      </c>
      <c r="J203" s="16" t="str">
        <f t="shared" si="17"/>
        <v>NOT DUE</v>
      </c>
      <c r="K203" s="30" t="s">
        <v>4153</v>
      </c>
      <c r="L203" s="19"/>
    </row>
    <row r="204" spans="1:12" ht="15" customHeight="1">
      <c r="A204" s="16" t="s">
        <v>1345</v>
      </c>
      <c r="B204" s="30" t="s">
        <v>4158</v>
      </c>
      <c r="C204" s="30" t="s">
        <v>4235</v>
      </c>
      <c r="D204" s="20">
        <v>6000</v>
      </c>
      <c r="E204" s="12">
        <v>42549</v>
      </c>
      <c r="F204" s="12">
        <v>43951</v>
      </c>
      <c r="G204" s="26">
        <v>13131.9</v>
      </c>
      <c r="H204" s="14">
        <f t="shared" ref="H204" si="24">IF(I204&lt;=6000,$F$5+(I204/24),"error")</f>
        <v>44607.662499999999</v>
      </c>
      <c r="I204" s="22">
        <f t="shared" si="21"/>
        <v>423.89999999999964</v>
      </c>
      <c r="J204" s="16" t="str">
        <f t="shared" si="17"/>
        <v>NOT DUE</v>
      </c>
      <c r="K204" s="30" t="s">
        <v>4153</v>
      </c>
      <c r="L204" s="19"/>
    </row>
    <row r="205" spans="1:12" ht="15" customHeight="1">
      <c r="A205" s="16" t="s">
        <v>1346</v>
      </c>
      <c r="B205" s="30" t="s">
        <v>4158</v>
      </c>
      <c r="C205" s="30" t="s">
        <v>830</v>
      </c>
      <c r="D205" s="20">
        <v>6000</v>
      </c>
      <c r="E205" s="12">
        <v>42549</v>
      </c>
      <c r="F205" s="12">
        <v>43951</v>
      </c>
      <c r="G205" s="26">
        <v>13131.9</v>
      </c>
      <c r="H205" s="14">
        <f>IF(I205&lt;=6000,$F$5+(I205/24),"error")</f>
        <v>44607.662499999999</v>
      </c>
      <c r="I205" s="22">
        <f t="shared" si="21"/>
        <v>423.89999999999964</v>
      </c>
      <c r="J205" s="16" t="str">
        <f t="shared" si="17"/>
        <v>NOT DUE</v>
      </c>
      <c r="K205" s="30" t="s">
        <v>4153</v>
      </c>
      <c r="L205" s="19"/>
    </row>
    <row r="206" spans="1:12" ht="15" customHeight="1">
      <c r="A206" s="16" t="s">
        <v>1347</v>
      </c>
      <c r="B206" s="30" t="s">
        <v>4159</v>
      </c>
      <c r="C206" s="30" t="s">
        <v>4233</v>
      </c>
      <c r="D206" s="20">
        <v>2500</v>
      </c>
      <c r="E206" s="12">
        <v>42549</v>
      </c>
      <c r="F206" s="12">
        <v>44431</v>
      </c>
      <c r="G206" s="26">
        <v>17527</v>
      </c>
      <c r="H206" s="14">
        <f>IF(I206&lt;=2500,$F$5+(I206/24),"error")</f>
        <v>44644.958333333336</v>
      </c>
      <c r="I206" s="22">
        <f t="shared" si="21"/>
        <v>1319</v>
      </c>
      <c r="J206" s="16" t="str">
        <f t="shared" si="17"/>
        <v>NOT DUE</v>
      </c>
      <c r="K206" s="30" t="s">
        <v>4153</v>
      </c>
      <c r="L206" s="19"/>
    </row>
    <row r="207" spans="1:12" ht="15" customHeight="1">
      <c r="A207" s="16" t="s">
        <v>1348</v>
      </c>
      <c r="B207" s="30" t="s">
        <v>4159</v>
      </c>
      <c r="C207" s="30" t="s">
        <v>4236</v>
      </c>
      <c r="D207" s="41">
        <v>6000</v>
      </c>
      <c r="E207" s="12">
        <v>42549</v>
      </c>
      <c r="F207" s="12">
        <v>43952</v>
      </c>
      <c r="G207" s="26">
        <v>13131</v>
      </c>
      <c r="H207" s="14">
        <f>IF(I207&lt;=6000,$F$5+(I207/24),"error")</f>
        <v>44607.625</v>
      </c>
      <c r="I207" s="22">
        <f t="shared" si="21"/>
        <v>423</v>
      </c>
      <c r="J207" s="16" t="str">
        <f t="shared" si="17"/>
        <v>NOT DUE</v>
      </c>
      <c r="K207" s="30" t="s">
        <v>4153</v>
      </c>
      <c r="L207" s="19"/>
    </row>
    <row r="208" spans="1:12" ht="15" customHeight="1">
      <c r="A208" s="16" t="s">
        <v>1349</v>
      </c>
      <c r="B208" s="30" t="s">
        <v>4159</v>
      </c>
      <c r="C208" s="30" t="s">
        <v>4235</v>
      </c>
      <c r="D208" s="20">
        <v>6000</v>
      </c>
      <c r="E208" s="12">
        <v>42549</v>
      </c>
      <c r="F208" s="12">
        <v>43952</v>
      </c>
      <c r="G208" s="26">
        <v>13131</v>
      </c>
      <c r="H208" s="14">
        <f t="shared" ref="H208" si="25">IF(I208&lt;=6000,$F$5+(I208/24),"error")</f>
        <v>44607.625</v>
      </c>
      <c r="I208" s="22">
        <f t="shared" si="21"/>
        <v>423</v>
      </c>
      <c r="J208" s="16" t="str">
        <f t="shared" ref="J208:J274" si="26">IF(I208="","",IF(I208&lt;0,"OVERDUE","NOT DUE"))</f>
        <v>NOT DUE</v>
      </c>
      <c r="K208" s="30" t="s">
        <v>4153</v>
      </c>
      <c r="L208" s="19"/>
    </row>
    <row r="209" spans="1:12" ht="15" customHeight="1">
      <c r="A209" s="16" t="s">
        <v>1350</v>
      </c>
      <c r="B209" s="30" t="s">
        <v>4159</v>
      </c>
      <c r="C209" s="30" t="s">
        <v>830</v>
      </c>
      <c r="D209" s="20">
        <v>6000</v>
      </c>
      <c r="E209" s="12">
        <v>42549</v>
      </c>
      <c r="F209" s="12">
        <v>43952</v>
      </c>
      <c r="G209" s="26">
        <v>13131</v>
      </c>
      <c r="H209" s="14">
        <f>IF(I209&lt;=6000,$F$5+(I209/24),"error")</f>
        <v>44607.625</v>
      </c>
      <c r="I209" s="22">
        <f t="shared" si="21"/>
        <v>423</v>
      </c>
      <c r="J209" s="16" t="str">
        <f t="shared" si="26"/>
        <v>NOT DUE</v>
      </c>
      <c r="K209" s="30" t="s">
        <v>4153</v>
      </c>
      <c r="L209" s="19"/>
    </row>
    <row r="210" spans="1:12" ht="15" customHeight="1">
      <c r="A210" s="16" t="s">
        <v>1351</v>
      </c>
      <c r="B210" s="30" t="s">
        <v>4160</v>
      </c>
      <c r="C210" s="30" t="s">
        <v>4233</v>
      </c>
      <c r="D210" s="20">
        <v>2500</v>
      </c>
      <c r="E210" s="12">
        <v>42549</v>
      </c>
      <c r="F210" s="12">
        <v>44431</v>
      </c>
      <c r="G210" s="26">
        <v>17527</v>
      </c>
      <c r="H210" s="14">
        <f>IF(I210&lt;=2500,$F$5+(I210/24),"error")</f>
        <v>44644.958333333336</v>
      </c>
      <c r="I210" s="22">
        <f t="shared" si="21"/>
        <v>1319</v>
      </c>
      <c r="J210" s="16" t="str">
        <f t="shared" si="26"/>
        <v>NOT DUE</v>
      </c>
      <c r="K210" s="30" t="s">
        <v>4153</v>
      </c>
      <c r="L210" s="19"/>
    </row>
    <row r="211" spans="1:12" ht="15" customHeight="1">
      <c r="A211" s="16" t="s">
        <v>1352</v>
      </c>
      <c r="B211" s="30" t="s">
        <v>4160</v>
      </c>
      <c r="C211" s="30" t="s">
        <v>4236</v>
      </c>
      <c r="D211" s="41">
        <v>6000</v>
      </c>
      <c r="E211" s="12">
        <v>42549</v>
      </c>
      <c r="F211" s="12">
        <v>43978</v>
      </c>
      <c r="G211" s="26">
        <v>13519</v>
      </c>
      <c r="H211" s="14">
        <f>IF(I211&lt;=6000,$F$5+(I211/24),"error")</f>
        <v>44623.791666666664</v>
      </c>
      <c r="I211" s="22">
        <f t="shared" si="21"/>
        <v>811</v>
      </c>
      <c r="J211" s="16" t="str">
        <f t="shared" si="26"/>
        <v>NOT DUE</v>
      </c>
      <c r="K211" s="30" t="s">
        <v>4153</v>
      </c>
      <c r="L211" s="19"/>
    </row>
    <row r="212" spans="1:12" ht="15" customHeight="1">
      <c r="A212" s="16" t="s">
        <v>1353</v>
      </c>
      <c r="B212" s="30" t="s">
        <v>4160</v>
      </c>
      <c r="C212" s="30" t="s">
        <v>4235</v>
      </c>
      <c r="D212" s="20">
        <v>6000</v>
      </c>
      <c r="E212" s="12">
        <v>42549</v>
      </c>
      <c r="F212" s="12">
        <v>43978</v>
      </c>
      <c r="G212" s="26">
        <v>13519</v>
      </c>
      <c r="H212" s="14">
        <f t="shared" ref="H212" si="27">IF(I212&lt;=6000,$F$5+(I212/24),"error")</f>
        <v>44623.791666666664</v>
      </c>
      <c r="I212" s="22">
        <f t="shared" si="21"/>
        <v>811</v>
      </c>
      <c r="J212" s="16" t="str">
        <f t="shared" si="26"/>
        <v>NOT DUE</v>
      </c>
      <c r="K212" s="30" t="s">
        <v>4153</v>
      </c>
      <c r="L212" s="19"/>
    </row>
    <row r="213" spans="1:12" ht="15" customHeight="1">
      <c r="A213" s="16" t="s">
        <v>1354</v>
      </c>
      <c r="B213" s="30" t="s">
        <v>4160</v>
      </c>
      <c r="C213" s="30" t="s">
        <v>830</v>
      </c>
      <c r="D213" s="20">
        <v>6000</v>
      </c>
      <c r="E213" s="12">
        <v>42549</v>
      </c>
      <c r="F213" s="12">
        <v>43978</v>
      </c>
      <c r="G213" s="26">
        <v>13519</v>
      </c>
      <c r="H213" s="14">
        <f>IF(I213&lt;=6000,$F$5+(I213/24),"error")</f>
        <v>44623.791666666664</v>
      </c>
      <c r="I213" s="22">
        <f t="shared" si="21"/>
        <v>811</v>
      </c>
      <c r="J213" s="16" t="str">
        <f t="shared" si="26"/>
        <v>NOT DUE</v>
      </c>
      <c r="K213" s="30" t="s">
        <v>4153</v>
      </c>
      <c r="L213" s="19"/>
    </row>
    <row r="214" spans="1:12" ht="15" customHeight="1">
      <c r="A214" s="16" t="s">
        <v>1355</v>
      </c>
      <c r="B214" s="30" t="s">
        <v>4161</v>
      </c>
      <c r="C214" s="30" t="s">
        <v>4233</v>
      </c>
      <c r="D214" s="20">
        <v>2500</v>
      </c>
      <c r="E214" s="12">
        <v>42549</v>
      </c>
      <c r="F214" s="12">
        <v>44431</v>
      </c>
      <c r="G214" s="26">
        <v>17527</v>
      </c>
      <c r="H214" s="14">
        <f>IF(I214&lt;=2500,$F$5+(I214/24),"error")</f>
        <v>44644.958333333336</v>
      </c>
      <c r="I214" s="22">
        <f t="shared" si="21"/>
        <v>1319</v>
      </c>
      <c r="J214" s="16" t="str">
        <f t="shared" si="26"/>
        <v>NOT DUE</v>
      </c>
      <c r="K214" s="30" t="s">
        <v>4153</v>
      </c>
      <c r="L214" s="19"/>
    </row>
    <row r="215" spans="1:12" ht="15" customHeight="1">
      <c r="A215" s="16" t="s">
        <v>1356</v>
      </c>
      <c r="B215" s="30" t="s">
        <v>4161</v>
      </c>
      <c r="C215" s="30" t="s">
        <v>4236</v>
      </c>
      <c r="D215" s="41">
        <v>6000</v>
      </c>
      <c r="E215" s="12">
        <v>42549</v>
      </c>
      <c r="F215" s="12">
        <v>43979</v>
      </c>
      <c r="G215" s="26">
        <v>13519</v>
      </c>
      <c r="H215" s="14">
        <f>IF(I215&lt;=6000,$F$5+(I215/24),"error")</f>
        <v>44623.791666666664</v>
      </c>
      <c r="I215" s="22">
        <f t="shared" si="21"/>
        <v>811</v>
      </c>
      <c r="J215" s="16" t="str">
        <f t="shared" si="26"/>
        <v>NOT DUE</v>
      </c>
      <c r="K215" s="30" t="s">
        <v>4153</v>
      </c>
      <c r="L215" s="19"/>
    </row>
    <row r="216" spans="1:12" ht="15" customHeight="1">
      <c r="A216" s="16" t="s">
        <v>1357</v>
      </c>
      <c r="B216" s="30" t="s">
        <v>4161</v>
      </c>
      <c r="C216" s="30" t="s">
        <v>4235</v>
      </c>
      <c r="D216" s="20">
        <v>6000</v>
      </c>
      <c r="E216" s="12">
        <v>42549</v>
      </c>
      <c r="F216" s="12">
        <v>43979</v>
      </c>
      <c r="G216" s="26">
        <v>13519</v>
      </c>
      <c r="H216" s="14">
        <f t="shared" ref="H216" si="28">IF(I216&lt;=6000,$F$5+(I216/24),"error")</f>
        <v>44623.791666666664</v>
      </c>
      <c r="I216" s="22">
        <f t="shared" si="21"/>
        <v>811</v>
      </c>
      <c r="J216" s="16" t="str">
        <f t="shared" si="26"/>
        <v>NOT DUE</v>
      </c>
      <c r="K216" s="30" t="s">
        <v>4153</v>
      </c>
      <c r="L216" s="19"/>
    </row>
    <row r="217" spans="1:12" ht="15" customHeight="1">
      <c r="A217" s="16" t="s">
        <v>1358</v>
      </c>
      <c r="B217" s="30" t="s">
        <v>4161</v>
      </c>
      <c r="C217" s="30" t="s">
        <v>830</v>
      </c>
      <c r="D217" s="20">
        <v>6000</v>
      </c>
      <c r="E217" s="12">
        <v>42549</v>
      </c>
      <c r="F217" s="12">
        <v>43979</v>
      </c>
      <c r="G217" s="26">
        <v>13519</v>
      </c>
      <c r="H217" s="14">
        <f>IF(I217&lt;=6000,$F$5+(I217/24),"error")</f>
        <v>44623.791666666664</v>
      </c>
      <c r="I217" s="22">
        <f t="shared" si="21"/>
        <v>811</v>
      </c>
      <c r="J217" s="16" t="str">
        <f t="shared" si="26"/>
        <v>NOT DUE</v>
      </c>
      <c r="K217" s="30" t="s">
        <v>4153</v>
      </c>
      <c r="L217" s="19"/>
    </row>
    <row r="218" spans="1:12" ht="15" customHeight="1">
      <c r="A218" s="16" t="s">
        <v>1359</v>
      </c>
      <c r="B218" s="30" t="s">
        <v>4162</v>
      </c>
      <c r="C218" s="30" t="s">
        <v>4233</v>
      </c>
      <c r="D218" s="20">
        <v>2500</v>
      </c>
      <c r="E218" s="12">
        <v>42549</v>
      </c>
      <c r="F218" s="12">
        <v>44431</v>
      </c>
      <c r="G218" s="26">
        <v>17527</v>
      </c>
      <c r="H218" s="14">
        <f>IF(I218&lt;=2500,$F$5+(I218/24),"error")</f>
        <v>44644.958333333336</v>
      </c>
      <c r="I218" s="22">
        <f t="shared" si="21"/>
        <v>1319</v>
      </c>
      <c r="J218" s="16" t="str">
        <f t="shared" si="26"/>
        <v>NOT DUE</v>
      </c>
      <c r="K218" s="30" t="s">
        <v>4153</v>
      </c>
      <c r="L218" s="19"/>
    </row>
    <row r="219" spans="1:12" ht="15" customHeight="1">
      <c r="A219" s="16" t="s">
        <v>1360</v>
      </c>
      <c r="B219" s="30" t="s">
        <v>4162</v>
      </c>
      <c r="C219" s="30" t="s">
        <v>4236</v>
      </c>
      <c r="D219" s="41">
        <v>6000</v>
      </c>
      <c r="E219" s="12">
        <v>42549</v>
      </c>
      <c r="F219" s="12">
        <v>44040</v>
      </c>
      <c r="G219" s="26">
        <v>14378</v>
      </c>
      <c r="H219" s="14">
        <f>IF(I219&lt;=6000,$F$5+(I219/24),"error")</f>
        <v>44659.583333333336</v>
      </c>
      <c r="I219" s="22">
        <f t="shared" si="21"/>
        <v>1670</v>
      </c>
      <c r="J219" s="16" t="str">
        <f t="shared" si="26"/>
        <v>NOT DUE</v>
      </c>
      <c r="K219" s="30" t="s">
        <v>4153</v>
      </c>
      <c r="L219" s="19"/>
    </row>
    <row r="220" spans="1:12" ht="15" customHeight="1">
      <c r="A220" s="16" t="s">
        <v>1361</v>
      </c>
      <c r="B220" s="30" t="s">
        <v>4162</v>
      </c>
      <c r="C220" s="30" t="s">
        <v>4235</v>
      </c>
      <c r="D220" s="20">
        <v>6000</v>
      </c>
      <c r="E220" s="12">
        <v>42549</v>
      </c>
      <c r="F220" s="12">
        <v>44040</v>
      </c>
      <c r="G220" s="26">
        <v>14378</v>
      </c>
      <c r="H220" s="14">
        <f t="shared" ref="H220" si="29">IF(I220&lt;=6000,$F$5+(I220/24),"error")</f>
        <v>44659.583333333336</v>
      </c>
      <c r="I220" s="22">
        <f t="shared" si="21"/>
        <v>1670</v>
      </c>
      <c r="J220" s="16" t="str">
        <f t="shared" si="26"/>
        <v>NOT DUE</v>
      </c>
      <c r="K220" s="30" t="s">
        <v>4153</v>
      </c>
      <c r="L220" s="19"/>
    </row>
    <row r="221" spans="1:12" ht="15" customHeight="1">
      <c r="A221" s="16" t="s">
        <v>1362</v>
      </c>
      <c r="B221" s="30" t="s">
        <v>4162</v>
      </c>
      <c r="C221" s="30" t="s">
        <v>830</v>
      </c>
      <c r="D221" s="20">
        <v>6000</v>
      </c>
      <c r="E221" s="12">
        <v>42549</v>
      </c>
      <c r="F221" s="12">
        <v>44040</v>
      </c>
      <c r="G221" s="26">
        <v>14378</v>
      </c>
      <c r="H221" s="14">
        <f>IF(I221&lt;=6000,$F$5+(I221/24),"error")</f>
        <v>44659.583333333336</v>
      </c>
      <c r="I221" s="22">
        <f t="shared" si="21"/>
        <v>1670</v>
      </c>
      <c r="J221" s="16" t="str">
        <f t="shared" si="26"/>
        <v>NOT DUE</v>
      </c>
      <c r="K221" s="30" t="s">
        <v>4153</v>
      </c>
      <c r="L221" s="19"/>
    </row>
    <row r="222" spans="1:12" ht="15" customHeight="1">
      <c r="A222" s="16" t="s">
        <v>1363</v>
      </c>
      <c r="B222" s="30" t="s">
        <v>4140</v>
      </c>
      <c r="C222" s="30" t="s">
        <v>842</v>
      </c>
      <c r="D222" s="20">
        <v>12000</v>
      </c>
      <c r="E222" s="12">
        <v>42549</v>
      </c>
      <c r="F222" s="12">
        <v>44166</v>
      </c>
      <c r="G222" s="26">
        <v>15842</v>
      </c>
      <c r="H222" s="14">
        <f>IF(I222&lt;=12000,$F$5+(I222/24),"error")</f>
        <v>44970.583333333336</v>
      </c>
      <c r="I222" s="22">
        <f t="shared" si="21"/>
        <v>9134</v>
      </c>
      <c r="J222" s="16" t="str">
        <f t="shared" si="26"/>
        <v>NOT DUE</v>
      </c>
      <c r="K222" s="30" t="s">
        <v>4220</v>
      </c>
      <c r="L222" s="19"/>
    </row>
    <row r="223" spans="1:12" ht="15" customHeight="1">
      <c r="A223" s="16" t="s">
        <v>1364</v>
      </c>
      <c r="B223" s="30" t="s">
        <v>4140</v>
      </c>
      <c r="C223" s="30" t="s">
        <v>4237</v>
      </c>
      <c r="D223" s="20">
        <v>12000</v>
      </c>
      <c r="E223" s="12">
        <v>42549</v>
      </c>
      <c r="F223" s="12">
        <v>44166</v>
      </c>
      <c r="G223" s="26">
        <v>15842</v>
      </c>
      <c r="H223" s="14">
        <f>IF(I223&lt;=12000,$F$5+(I223/24),"error")</f>
        <v>44970.583333333336</v>
      </c>
      <c r="I223" s="22">
        <f t="shared" si="21"/>
        <v>9134</v>
      </c>
      <c r="J223" s="16" t="str">
        <f t="shared" si="26"/>
        <v>NOT DUE</v>
      </c>
      <c r="K223" s="30" t="s">
        <v>4220</v>
      </c>
      <c r="L223" s="19"/>
    </row>
    <row r="224" spans="1:12" ht="15" customHeight="1">
      <c r="A224" s="16" t="s">
        <v>1365</v>
      </c>
      <c r="B224" s="30" t="s">
        <v>4238</v>
      </c>
      <c r="C224" s="30" t="s">
        <v>4239</v>
      </c>
      <c r="D224" s="20">
        <v>300</v>
      </c>
      <c r="E224" s="12">
        <v>42549</v>
      </c>
      <c r="F224" s="12">
        <v>44566</v>
      </c>
      <c r="G224" s="26">
        <v>18607</v>
      </c>
      <c r="H224" s="21">
        <f>IF(I224&lt;=300,$F$5+(I224/24),"error")</f>
        <v>44598.291666666664</v>
      </c>
      <c r="I224" s="22">
        <f>D224-($F$4-G224)</f>
        <v>199</v>
      </c>
      <c r="J224" s="16" t="str">
        <f>IF(I224="","",IF(I224&lt;0,"OVERDUE","NOT DUE"))</f>
        <v>NOT DUE</v>
      </c>
      <c r="K224" s="30" t="s">
        <v>4240</v>
      </c>
      <c r="L224" s="19"/>
    </row>
    <row r="225" spans="1:12" ht="25.5" customHeight="1">
      <c r="A225" s="16" t="s">
        <v>1366</v>
      </c>
      <c r="B225" s="30" t="s">
        <v>4241</v>
      </c>
      <c r="C225" s="30" t="s">
        <v>4242</v>
      </c>
      <c r="D225" s="20">
        <v>1500</v>
      </c>
      <c r="E225" s="12">
        <v>42549</v>
      </c>
      <c r="F225" s="12">
        <v>44505</v>
      </c>
      <c r="G225" s="295">
        <v>18204</v>
      </c>
      <c r="H225" s="14">
        <f>IF(I225&lt;=1500,$F$5+(I225/24),"error")</f>
        <v>44631.5</v>
      </c>
      <c r="I225" s="22">
        <f t="shared" si="21"/>
        <v>996</v>
      </c>
      <c r="J225" s="16" t="str">
        <f t="shared" si="26"/>
        <v>NOT DUE</v>
      </c>
      <c r="K225" s="30" t="s">
        <v>4243</v>
      </c>
      <c r="L225" s="19"/>
    </row>
    <row r="226" spans="1:12" ht="26.45" customHeight="1">
      <c r="A226" s="16" t="s">
        <v>1367</v>
      </c>
      <c r="B226" s="30" t="s">
        <v>4241</v>
      </c>
      <c r="C226" s="30" t="s">
        <v>4244</v>
      </c>
      <c r="D226" s="48">
        <v>5000</v>
      </c>
      <c r="E226" s="12">
        <v>42549</v>
      </c>
      <c r="F226" s="12">
        <v>44505</v>
      </c>
      <c r="G226" s="26">
        <v>18204</v>
      </c>
      <c r="H226" s="21">
        <f>IF(I226&lt;=5000,$F$5+(I226/24),"error")</f>
        <v>44777.333333333336</v>
      </c>
      <c r="I226" s="22">
        <f t="shared" si="21"/>
        <v>4496</v>
      </c>
      <c r="J226" s="16" t="str">
        <f t="shared" si="26"/>
        <v>NOT DUE</v>
      </c>
      <c r="K226" s="30" t="s">
        <v>4243</v>
      </c>
      <c r="L226" s="19"/>
    </row>
    <row r="227" spans="1:12" ht="51" customHeight="1">
      <c r="A227" s="16" t="s">
        <v>1368</v>
      </c>
      <c r="B227" s="30" t="s">
        <v>4245</v>
      </c>
      <c r="C227" s="30" t="s">
        <v>4237</v>
      </c>
      <c r="D227" s="48">
        <v>20000</v>
      </c>
      <c r="E227" s="12">
        <v>42549</v>
      </c>
      <c r="F227" s="12"/>
      <c r="G227" s="26"/>
      <c r="H227" s="21">
        <f>IF(I227&lt;=20000,$F$5+(I227/24),"error")</f>
        <v>44643.833333333336</v>
      </c>
      <c r="I227" s="22">
        <f t="shared" si="21"/>
        <v>1292</v>
      </c>
      <c r="J227" s="16" t="str">
        <f t="shared" si="26"/>
        <v>NOT DUE</v>
      </c>
      <c r="K227" s="30" t="s">
        <v>4243</v>
      </c>
      <c r="L227" s="19"/>
    </row>
    <row r="228" spans="1:12" ht="15" customHeight="1">
      <c r="A228" s="16" t="s">
        <v>1369</v>
      </c>
      <c r="B228" s="30" t="s">
        <v>38</v>
      </c>
      <c r="C228" s="30" t="s">
        <v>4246</v>
      </c>
      <c r="D228" s="48">
        <v>500</v>
      </c>
      <c r="E228" s="12">
        <v>42549</v>
      </c>
      <c r="F228" s="12">
        <v>44508</v>
      </c>
      <c r="G228" s="26">
        <v>18204</v>
      </c>
      <c r="H228" s="21">
        <f>IF(I228&lt;=500,$F$5+(I228/24),"error")</f>
        <v>44589.833333333336</v>
      </c>
      <c r="I228" s="22">
        <f t="shared" si="21"/>
        <v>-4</v>
      </c>
      <c r="J228" s="16" t="str">
        <f t="shared" si="26"/>
        <v>OVERDUE</v>
      </c>
      <c r="K228" s="30"/>
      <c r="L228" s="19"/>
    </row>
    <row r="229" spans="1:12" ht="15" customHeight="1">
      <c r="A229" s="16" t="s">
        <v>1370</v>
      </c>
      <c r="B229" s="30" t="s">
        <v>38</v>
      </c>
      <c r="C229" s="30" t="s">
        <v>4247</v>
      </c>
      <c r="D229" s="48">
        <v>6000</v>
      </c>
      <c r="E229" s="12">
        <v>42549</v>
      </c>
      <c r="F229" s="12">
        <v>44526</v>
      </c>
      <c r="G229" s="26">
        <v>18205</v>
      </c>
      <c r="H229" s="14">
        <f>IF(I229&lt;=6000,$F$5+(I229/24),"error")</f>
        <v>44819.041666666664</v>
      </c>
      <c r="I229" s="22">
        <f t="shared" si="21"/>
        <v>5497</v>
      </c>
      <c r="J229" s="16" t="str">
        <f t="shared" si="26"/>
        <v>NOT DUE</v>
      </c>
      <c r="K229" s="30"/>
      <c r="L229" s="19" t="s">
        <v>5406</v>
      </c>
    </row>
    <row r="230" spans="1:12" ht="26.45" customHeight="1">
      <c r="A230" s="16" t="s">
        <v>1371</v>
      </c>
      <c r="B230" s="30" t="s">
        <v>4248</v>
      </c>
      <c r="C230" s="30" t="s">
        <v>4249</v>
      </c>
      <c r="D230" s="48">
        <v>12000</v>
      </c>
      <c r="E230" s="12">
        <v>42549</v>
      </c>
      <c r="F230" s="12"/>
      <c r="G230" s="26"/>
      <c r="H230" s="14">
        <f>IF(I230&lt;=12000,$F$5+(I230/24),"error")</f>
        <v>44310.5</v>
      </c>
      <c r="I230" s="22">
        <f t="shared" si="21"/>
        <v>-6708</v>
      </c>
      <c r="J230" s="16" t="str">
        <f t="shared" si="26"/>
        <v>OVERDUE</v>
      </c>
      <c r="K230" s="30" t="s">
        <v>4250</v>
      </c>
      <c r="L230" s="19"/>
    </row>
    <row r="231" spans="1:12" ht="15" customHeight="1">
      <c r="A231" s="16" t="s">
        <v>1372</v>
      </c>
      <c r="B231" s="30" t="s">
        <v>4248</v>
      </c>
      <c r="C231" s="30" t="s">
        <v>4170</v>
      </c>
      <c r="D231" s="48">
        <v>6000</v>
      </c>
      <c r="E231" s="12">
        <v>42549</v>
      </c>
      <c r="F231" s="12">
        <v>44291</v>
      </c>
      <c r="G231" s="26">
        <v>16487</v>
      </c>
      <c r="H231" s="14">
        <f>IF(I231&lt;=6000,$F$5+(I231/24),"error")</f>
        <v>44747.458333333336</v>
      </c>
      <c r="I231" s="22">
        <f t="shared" si="21"/>
        <v>3779</v>
      </c>
      <c r="J231" s="16" t="str">
        <f t="shared" si="26"/>
        <v>NOT DUE</v>
      </c>
      <c r="K231" s="30" t="s">
        <v>4250</v>
      </c>
      <c r="L231" s="19"/>
    </row>
    <row r="232" spans="1:12" ht="25.5">
      <c r="A232" s="16" t="s">
        <v>1373</v>
      </c>
      <c r="B232" s="30" t="s">
        <v>4251</v>
      </c>
      <c r="C232" s="30" t="s">
        <v>4183</v>
      </c>
      <c r="D232" s="48">
        <v>5000</v>
      </c>
      <c r="E232" s="12">
        <v>42549</v>
      </c>
      <c r="F232" s="12">
        <v>44166</v>
      </c>
      <c r="G232" s="26">
        <v>15842</v>
      </c>
      <c r="H232" s="21">
        <f>IF(I232&lt;=5000,$F$5+(I232/24),"error")</f>
        <v>44678.916666666664</v>
      </c>
      <c r="I232" s="22">
        <f t="shared" si="21"/>
        <v>2134</v>
      </c>
      <c r="J232" s="16" t="str">
        <f t="shared" si="26"/>
        <v>NOT DUE</v>
      </c>
      <c r="K232" s="30" t="s">
        <v>4252</v>
      </c>
      <c r="L232" s="19"/>
    </row>
    <row r="233" spans="1:12" ht="15" customHeight="1">
      <c r="A233" s="16" t="s">
        <v>1374</v>
      </c>
      <c r="B233" s="30" t="s">
        <v>4223</v>
      </c>
      <c r="C233" s="30" t="s">
        <v>4253</v>
      </c>
      <c r="D233" s="20">
        <v>12000</v>
      </c>
      <c r="E233" s="12">
        <v>42549</v>
      </c>
      <c r="F233" s="12">
        <v>44166</v>
      </c>
      <c r="G233" s="26">
        <v>15842</v>
      </c>
      <c r="H233" s="21">
        <f>IF(I233&lt;=12000,$F$5+(I233/24),"error")</f>
        <v>44970.583333333336</v>
      </c>
      <c r="I233" s="22">
        <f t="shared" si="21"/>
        <v>9134</v>
      </c>
      <c r="J233" s="16" t="str">
        <f t="shared" si="26"/>
        <v>NOT DUE</v>
      </c>
      <c r="K233" s="30" t="s">
        <v>4224</v>
      </c>
      <c r="L233" s="19"/>
    </row>
    <row r="234" spans="1:12" ht="15" customHeight="1">
      <c r="A234" s="16" t="s">
        <v>1375</v>
      </c>
      <c r="B234" s="30" t="s">
        <v>4223</v>
      </c>
      <c r="C234" s="30" t="s">
        <v>4254</v>
      </c>
      <c r="D234" s="20">
        <v>12000</v>
      </c>
      <c r="E234" s="12">
        <v>42549</v>
      </c>
      <c r="F234" s="12">
        <v>44166</v>
      </c>
      <c r="G234" s="26">
        <v>15842</v>
      </c>
      <c r="H234" s="21">
        <f t="shared" ref="H234:H235" si="30">IF(I234&lt;=12000,$F$5+(I234/24),"error")</f>
        <v>44970.583333333336</v>
      </c>
      <c r="I234" s="22">
        <f t="shared" ref="I234:I265" si="31">D234-($F$4-G234)</f>
        <v>9134</v>
      </c>
      <c r="J234" s="16" t="str">
        <f t="shared" si="26"/>
        <v>NOT DUE</v>
      </c>
      <c r="K234" s="30" t="s">
        <v>4224</v>
      </c>
      <c r="L234" s="19"/>
    </row>
    <row r="235" spans="1:12" ht="25.5" customHeight="1">
      <c r="A235" s="16" t="s">
        <v>1376</v>
      </c>
      <c r="B235" s="30" t="s">
        <v>4255</v>
      </c>
      <c r="C235" s="30" t="s">
        <v>4183</v>
      </c>
      <c r="D235" s="20">
        <v>12000</v>
      </c>
      <c r="E235" s="12">
        <v>42549</v>
      </c>
      <c r="F235" s="12">
        <v>44166</v>
      </c>
      <c r="G235" s="26">
        <v>15842</v>
      </c>
      <c r="H235" s="21">
        <f t="shared" si="30"/>
        <v>44970.583333333336</v>
      </c>
      <c r="I235" s="22">
        <f t="shared" si="31"/>
        <v>9134</v>
      </c>
      <c r="J235" s="16" t="str">
        <f t="shared" si="26"/>
        <v>NOT DUE</v>
      </c>
      <c r="K235" s="30" t="s">
        <v>4256</v>
      </c>
      <c r="L235" s="19"/>
    </row>
    <row r="236" spans="1:12" ht="26.25" customHeight="1">
      <c r="A236" s="16" t="s">
        <v>1377</v>
      </c>
      <c r="B236" s="30" t="s">
        <v>4257</v>
      </c>
      <c r="C236" s="30" t="s">
        <v>4239</v>
      </c>
      <c r="D236" s="20">
        <v>200</v>
      </c>
      <c r="E236" s="12">
        <v>42549</v>
      </c>
      <c r="F236" s="12">
        <v>44566</v>
      </c>
      <c r="G236" s="26">
        <v>18607</v>
      </c>
      <c r="H236" s="21">
        <f>IF(I236&lt;=200,$F$5+(I236/24),"error")</f>
        <v>44594.125</v>
      </c>
      <c r="I236" s="22">
        <f>D236-($F$4-G236)</f>
        <v>99</v>
      </c>
      <c r="J236" s="16" t="str">
        <f>IF(I236="","",IF(I236&lt;0,"OVERDUE","NOT DUE"))</f>
        <v>NOT DUE</v>
      </c>
      <c r="K236" s="30" t="s">
        <v>4258</v>
      </c>
      <c r="L236" s="19"/>
    </row>
    <row r="237" spans="1:12" ht="15" customHeight="1">
      <c r="A237" s="16" t="s">
        <v>1378</v>
      </c>
      <c r="B237" s="30" t="s">
        <v>4259</v>
      </c>
      <c r="C237" s="30" t="s">
        <v>4260</v>
      </c>
      <c r="D237" s="20">
        <v>10000</v>
      </c>
      <c r="E237" s="12">
        <v>42549</v>
      </c>
      <c r="F237" s="12">
        <v>43684</v>
      </c>
      <c r="G237" s="26">
        <v>10045</v>
      </c>
      <c r="H237" s="21">
        <f>IF(I237&lt;=10000,$F$5+(I237/24),"error")</f>
        <v>44645.708333333336</v>
      </c>
      <c r="I237" s="22">
        <f t="shared" si="31"/>
        <v>1337</v>
      </c>
      <c r="J237" s="16" t="str">
        <f t="shared" si="26"/>
        <v>NOT DUE</v>
      </c>
      <c r="K237" s="30" t="s">
        <v>4261</v>
      </c>
      <c r="L237" s="19"/>
    </row>
    <row r="238" spans="1:12">
      <c r="A238" s="16" t="s">
        <v>1379</v>
      </c>
      <c r="B238" s="30" t="s">
        <v>4259</v>
      </c>
      <c r="C238" s="30" t="s">
        <v>4262</v>
      </c>
      <c r="D238" s="20">
        <v>20000</v>
      </c>
      <c r="E238" s="12">
        <v>42549</v>
      </c>
      <c r="F238" s="12"/>
      <c r="G238" s="26"/>
      <c r="H238" s="21">
        <f>IF(I238&lt;=20000,$F$5+(I238/24),"error")</f>
        <v>44643.833333333336</v>
      </c>
      <c r="I238" s="22">
        <f t="shared" si="31"/>
        <v>1292</v>
      </c>
      <c r="J238" s="16" t="str">
        <f t="shared" si="26"/>
        <v>NOT DUE</v>
      </c>
      <c r="K238" s="30" t="s">
        <v>4261</v>
      </c>
      <c r="L238" s="19"/>
    </row>
    <row r="239" spans="1:12" ht="15" customHeight="1">
      <c r="A239" s="16" t="s">
        <v>1380</v>
      </c>
      <c r="B239" s="30" t="s">
        <v>4259</v>
      </c>
      <c r="C239" s="30" t="s">
        <v>4263</v>
      </c>
      <c r="D239" s="20">
        <v>5000</v>
      </c>
      <c r="E239" s="12">
        <v>42549</v>
      </c>
      <c r="F239" s="12">
        <v>44166</v>
      </c>
      <c r="G239" s="26">
        <v>15842</v>
      </c>
      <c r="H239" s="21">
        <f>IF(I239&lt;=5000,$F$5+(I239/24),"error")</f>
        <v>44678.916666666664</v>
      </c>
      <c r="I239" s="22">
        <f t="shared" si="31"/>
        <v>2134</v>
      </c>
      <c r="J239" s="16" t="str">
        <f t="shared" si="26"/>
        <v>NOT DUE</v>
      </c>
      <c r="K239" s="30" t="s">
        <v>4261</v>
      </c>
      <c r="L239" s="19"/>
    </row>
    <row r="240" spans="1:12">
      <c r="A240" s="16" t="s">
        <v>1381</v>
      </c>
      <c r="B240" s="30" t="s">
        <v>4259</v>
      </c>
      <c r="C240" s="30" t="s">
        <v>4264</v>
      </c>
      <c r="D240" s="20">
        <v>20000</v>
      </c>
      <c r="E240" s="12">
        <v>42549</v>
      </c>
      <c r="F240" s="12"/>
      <c r="G240" s="26"/>
      <c r="H240" s="21">
        <f>IF(I240&lt;=20000,$F$5+(I240/24),"error")</f>
        <v>44643.833333333336</v>
      </c>
      <c r="I240" s="22">
        <f t="shared" si="31"/>
        <v>1292</v>
      </c>
      <c r="J240" s="16" t="str">
        <f t="shared" si="26"/>
        <v>NOT DUE</v>
      </c>
      <c r="K240" s="30" t="s">
        <v>4261</v>
      </c>
      <c r="L240" s="19"/>
    </row>
    <row r="241" spans="1:12" ht="25.5">
      <c r="A241" s="16" t="s">
        <v>1382</v>
      </c>
      <c r="B241" s="30" t="s">
        <v>4895</v>
      </c>
      <c r="C241" s="30" t="s">
        <v>4265</v>
      </c>
      <c r="D241" s="20">
        <v>12000</v>
      </c>
      <c r="E241" s="12">
        <v>42549</v>
      </c>
      <c r="F241" s="12">
        <v>43986</v>
      </c>
      <c r="G241" s="26">
        <v>13614</v>
      </c>
      <c r="H241" s="21">
        <f>IF(I241&lt;=12000,$F$5+(I241/24),"error")</f>
        <v>44877.75</v>
      </c>
      <c r="I241" s="22">
        <f t="shared" si="31"/>
        <v>6906</v>
      </c>
      <c r="J241" s="16" t="str">
        <f t="shared" si="26"/>
        <v>NOT DUE</v>
      </c>
      <c r="K241" s="30" t="s">
        <v>4266</v>
      </c>
      <c r="L241" s="19"/>
    </row>
    <row r="242" spans="1:12" s="261" customFormat="1" ht="25.5">
      <c r="A242" s="259" t="s">
        <v>855</v>
      </c>
      <c r="B242" s="256" t="s">
        <v>5374</v>
      </c>
      <c r="C242" s="256" t="s">
        <v>4896</v>
      </c>
      <c r="D242" s="267">
        <v>12000</v>
      </c>
      <c r="E242" s="12">
        <v>42549</v>
      </c>
      <c r="F242" s="12">
        <v>43986</v>
      </c>
      <c r="G242" s="26">
        <v>13614</v>
      </c>
      <c r="H242" s="21">
        <f>IF(I242&lt;=12000,$F$5+(I242/24),"error")</f>
        <v>44877.75</v>
      </c>
      <c r="I242" s="22">
        <f t="shared" ref="I242" si="32">D242-($F$4-G242)</f>
        <v>6906</v>
      </c>
      <c r="J242" s="16" t="str">
        <f t="shared" ref="J242" si="33">IF(I242="","",IF(I242&lt;0,"OVERDUE","NOT DUE"))</f>
        <v>NOT DUE</v>
      </c>
      <c r="K242" s="30" t="s">
        <v>5375</v>
      </c>
      <c r="L242" s="266" t="s">
        <v>5220</v>
      </c>
    </row>
    <row r="243" spans="1:12" ht="25.5" customHeight="1">
      <c r="A243" s="259" t="s">
        <v>856</v>
      </c>
      <c r="B243" s="30" t="s">
        <v>4267</v>
      </c>
      <c r="C243" s="30" t="s">
        <v>4183</v>
      </c>
      <c r="D243" s="20">
        <v>2500</v>
      </c>
      <c r="E243" s="12">
        <v>42549</v>
      </c>
      <c r="F243" s="12">
        <v>44544</v>
      </c>
      <c r="G243" s="26">
        <v>18414</v>
      </c>
      <c r="H243" s="21">
        <f>IF(I243&lt;=2500,$F$5+(I243/24),"error")</f>
        <v>44681.916666666664</v>
      </c>
      <c r="I243" s="22">
        <f t="shared" si="31"/>
        <v>2206</v>
      </c>
      <c r="J243" s="16" t="str">
        <f t="shared" si="26"/>
        <v>NOT DUE</v>
      </c>
      <c r="K243" s="30" t="s">
        <v>4268</v>
      </c>
      <c r="L243" s="19" t="s">
        <v>5416</v>
      </c>
    </row>
    <row r="244" spans="1:12" ht="25.5">
      <c r="A244" s="259" t="s">
        <v>857</v>
      </c>
      <c r="B244" s="30" t="s">
        <v>4225</v>
      </c>
      <c r="C244" s="30" t="s">
        <v>4253</v>
      </c>
      <c r="D244" s="20">
        <v>6000</v>
      </c>
      <c r="E244" s="12">
        <v>42549</v>
      </c>
      <c r="F244" s="12">
        <v>44495</v>
      </c>
      <c r="G244" s="26">
        <v>18031</v>
      </c>
      <c r="H244" s="21">
        <f>IF(I244&lt;=6000,$F$5+(I244/24),"error")</f>
        <v>44811.791666666664</v>
      </c>
      <c r="I244" s="22">
        <f t="shared" si="31"/>
        <v>5323</v>
      </c>
      <c r="J244" s="16" t="str">
        <f t="shared" si="26"/>
        <v>NOT DUE</v>
      </c>
      <c r="K244" s="30" t="s">
        <v>4226</v>
      </c>
      <c r="L244" s="19"/>
    </row>
    <row r="245" spans="1:12" ht="25.5" customHeight="1">
      <c r="A245" s="259" t="s">
        <v>859</v>
      </c>
      <c r="B245" s="30" t="s">
        <v>4225</v>
      </c>
      <c r="C245" s="30" t="s">
        <v>4269</v>
      </c>
      <c r="D245" s="20">
        <v>6000</v>
      </c>
      <c r="E245" s="12">
        <v>42549</v>
      </c>
      <c r="F245" s="12">
        <v>44495</v>
      </c>
      <c r="G245" s="26">
        <v>18031</v>
      </c>
      <c r="H245" s="21">
        <f t="shared" ref="H245:H247" si="34">IF(I245&lt;=6000,$F$5+(I245/24),"error")</f>
        <v>44811.791666666664</v>
      </c>
      <c r="I245" s="22">
        <f t="shared" si="31"/>
        <v>5323</v>
      </c>
      <c r="J245" s="16" t="str">
        <f t="shared" si="26"/>
        <v>NOT DUE</v>
      </c>
      <c r="K245" s="30" t="s">
        <v>4226</v>
      </c>
      <c r="L245" s="19" t="s">
        <v>5386</v>
      </c>
    </row>
    <row r="246" spans="1:12" ht="25.5" customHeight="1">
      <c r="A246" s="259" t="s">
        <v>860</v>
      </c>
      <c r="B246" s="30" t="s">
        <v>4227</v>
      </c>
      <c r="C246" s="30" t="s">
        <v>4253</v>
      </c>
      <c r="D246" s="20">
        <v>6000</v>
      </c>
      <c r="E246" s="12">
        <v>42549</v>
      </c>
      <c r="F246" s="12">
        <v>44166</v>
      </c>
      <c r="G246" s="26">
        <v>15842</v>
      </c>
      <c r="H246" s="21">
        <f t="shared" si="34"/>
        <v>44720.583333333336</v>
      </c>
      <c r="I246" s="22">
        <f t="shared" si="31"/>
        <v>3134</v>
      </c>
      <c r="J246" s="16" t="str">
        <f t="shared" si="26"/>
        <v>NOT DUE</v>
      </c>
      <c r="K246" s="30" t="s">
        <v>4226</v>
      </c>
      <c r="L246" s="19"/>
    </row>
    <row r="247" spans="1:12" ht="25.5" customHeight="1">
      <c r="A247" s="259" t="s">
        <v>861</v>
      </c>
      <c r="B247" s="30" t="s">
        <v>4227</v>
      </c>
      <c r="C247" s="30" t="s">
        <v>4269</v>
      </c>
      <c r="D247" s="20">
        <v>6000</v>
      </c>
      <c r="E247" s="12">
        <v>42549</v>
      </c>
      <c r="F247" s="12">
        <v>44166</v>
      </c>
      <c r="G247" s="26">
        <v>15842</v>
      </c>
      <c r="H247" s="21">
        <f t="shared" si="34"/>
        <v>44720.583333333336</v>
      </c>
      <c r="I247" s="22">
        <f t="shared" si="31"/>
        <v>3134</v>
      </c>
      <c r="J247" s="16" t="str">
        <f t="shared" si="26"/>
        <v>NOT DUE</v>
      </c>
      <c r="K247" s="30" t="s">
        <v>4226</v>
      </c>
      <c r="L247" s="19" t="s">
        <v>4772</v>
      </c>
    </row>
    <row r="248" spans="1:12" ht="15" customHeight="1">
      <c r="A248" s="259" t="s">
        <v>862</v>
      </c>
      <c r="B248" s="30" t="s">
        <v>4270</v>
      </c>
      <c r="C248" s="30" t="s">
        <v>4271</v>
      </c>
      <c r="D248" s="20">
        <v>2000</v>
      </c>
      <c r="E248" s="12">
        <v>42549</v>
      </c>
      <c r="F248" s="12">
        <v>44490</v>
      </c>
      <c r="G248" s="26">
        <v>18009</v>
      </c>
      <c r="H248" s="21">
        <f>IF(I248&lt;=2000,$F$5+(I248/24),"error")</f>
        <v>44644.208333333336</v>
      </c>
      <c r="I248" s="22">
        <f t="shared" si="31"/>
        <v>1301</v>
      </c>
      <c r="J248" s="16" t="str">
        <f t="shared" si="26"/>
        <v>NOT DUE</v>
      </c>
      <c r="K248" s="30"/>
      <c r="L248" s="19" t="s">
        <v>4746</v>
      </c>
    </row>
    <row r="249" spans="1:12" ht="15" customHeight="1">
      <c r="A249" s="259" t="s">
        <v>863</v>
      </c>
      <c r="B249" s="30" t="s">
        <v>4272</v>
      </c>
      <c r="C249" s="30" t="s">
        <v>4271</v>
      </c>
      <c r="D249" s="20">
        <v>2000</v>
      </c>
      <c r="E249" s="12">
        <v>42549</v>
      </c>
      <c r="F249" s="12">
        <v>44490</v>
      </c>
      <c r="G249" s="26">
        <v>18009</v>
      </c>
      <c r="H249" s="21">
        <f>IF(I249&lt;=2000,$F$5+(I249/24),"error")</f>
        <v>44644.208333333336</v>
      </c>
      <c r="I249" s="22">
        <f t="shared" si="31"/>
        <v>1301</v>
      </c>
      <c r="J249" s="16" t="str">
        <f t="shared" si="26"/>
        <v>NOT DUE</v>
      </c>
      <c r="K249" s="30"/>
      <c r="L249" s="19" t="s">
        <v>4746</v>
      </c>
    </row>
    <row r="250" spans="1:12" ht="25.5" customHeight="1">
      <c r="A250" s="259" t="s">
        <v>864</v>
      </c>
      <c r="B250" s="30" t="s">
        <v>4273</v>
      </c>
      <c r="C250" s="30" t="s">
        <v>4274</v>
      </c>
      <c r="D250" s="20">
        <v>2500</v>
      </c>
      <c r="E250" s="12">
        <v>42549</v>
      </c>
      <c r="F250" s="12">
        <v>44544</v>
      </c>
      <c r="G250" s="26">
        <v>18414</v>
      </c>
      <c r="H250" s="21">
        <f>IF(I250&lt;=2500,$F$5+(I250/24),"error")</f>
        <v>44681.916666666664</v>
      </c>
      <c r="I250" s="22">
        <f>D250-($F$4-G250)</f>
        <v>2206</v>
      </c>
      <c r="J250" s="16" t="str">
        <f>IF(I250="","",IF(I250&lt;0,"OVERDUE","NOT DUE"))</f>
        <v>NOT DUE</v>
      </c>
      <c r="K250" s="30" t="s">
        <v>4275</v>
      </c>
      <c r="L250" s="19" t="s">
        <v>5181</v>
      </c>
    </row>
    <row r="251" spans="1:12" ht="25.5" customHeight="1">
      <c r="A251" s="259" t="s">
        <v>865</v>
      </c>
      <c r="B251" s="30" t="s">
        <v>4276</v>
      </c>
      <c r="C251" s="30" t="s">
        <v>4277</v>
      </c>
      <c r="D251" s="20">
        <v>2500</v>
      </c>
      <c r="E251" s="12">
        <v>42549</v>
      </c>
      <c r="F251" s="12">
        <v>44544</v>
      </c>
      <c r="G251" s="26">
        <v>18414</v>
      </c>
      <c r="H251" s="21">
        <f t="shared" ref="H251" si="35">IF(I251&lt;=2500,$F$5+(I251/24),"error")</f>
        <v>44681.916666666664</v>
      </c>
      <c r="I251" s="22">
        <f t="shared" si="31"/>
        <v>2206</v>
      </c>
      <c r="J251" s="16" t="str">
        <f t="shared" si="26"/>
        <v>NOT DUE</v>
      </c>
      <c r="K251" s="30" t="s">
        <v>4275</v>
      </c>
      <c r="L251" s="19" t="s">
        <v>4572</v>
      </c>
    </row>
    <row r="252" spans="1:12" ht="25.5" customHeight="1">
      <c r="A252" s="259" t="s">
        <v>866</v>
      </c>
      <c r="B252" s="30" t="s">
        <v>4278</v>
      </c>
      <c r="C252" s="30" t="s">
        <v>4183</v>
      </c>
      <c r="D252" s="20">
        <v>2500</v>
      </c>
      <c r="E252" s="12">
        <v>42549</v>
      </c>
      <c r="F252" s="12">
        <v>44544</v>
      </c>
      <c r="G252" s="26">
        <v>18414</v>
      </c>
      <c r="H252" s="21">
        <f>IF(I252&lt;=2500,$F$5+(I252/24),"error")</f>
        <v>44681.916666666664</v>
      </c>
      <c r="I252" s="22">
        <f t="shared" si="31"/>
        <v>2206</v>
      </c>
      <c r="J252" s="16" t="str">
        <f t="shared" si="26"/>
        <v>NOT DUE</v>
      </c>
      <c r="K252" s="30" t="s">
        <v>4275</v>
      </c>
      <c r="L252" s="19" t="s">
        <v>4572</v>
      </c>
    </row>
    <row r="253" spans="1:12" ht="25.5" customHeight="1">
      <c r="A253" s="259" t="s">
        <v>867</v>
      </c>
      <c r="B253" s="30" t="s">
        <v>4279</v>
      </c>
      <c r="C253" s="30" t="s">
        <v>4183</v>
      </c>
      <c r="D253" s="20">
        <v>5000</v>
      </c>
      <c r="E253" s="12">
        <v>42549</v>
      </c>
      <c r="F253" s="12">
        <v>44544</v>
      </c>
      <c r="G253" s="26">
        <v>18414</v>
      </c>
      <c r="H253" s="21">
        <f>IF(I253&lt;=5000,$F$5+(I253/24),"error")</f>
        <v>44786.083333333336</v>
      </c>
      <c r="I253" s="22">
        <f t="shared" si="31"/>
        <v>4706</v>
      </c>
      <c r="J253" s="16" t="str">
        <f t="shared" si="26"/>
        <v>NOT DUE</v>
      </c>
      <c r="K253" s="30" t="s">
        <v>4275</v>
      </c>
      <c r="L253" s="19" t="s">
        <v>4572</v>
      </c>
    </row>
    <row r="254" spans="1:12" ht="15" customHeight="1">
      <c r="A254" s="259" t="s">
        <v>868</v>
      </c>
      <c r="B254" s="30" t="s">
        <v>4280</v>
      </c>
      <c r="C254" s="30" t="s">
        <v>4281</v>
      </c>
      <c r="D254" s="20">
        <v>1000</v>
      </c>
      <c r="E254" s="12">
        <v>42549</v>
      </c>
      <c r="F254" s="12">
        <v>44544</v>
      </c>
      <c r="G254" s="26">
        <v>18414</v>
      </c>
      <c r="H254" s="21">
        <f>IF(I254&lt;=1000,$F$5+(I254/24),"error")</f>
        <v>44619.416666666664</v>
      </c>
      <c r="I254" s="15">
        <f t="shared" si="31"/>
        <v>706</v>
      </c>
      <c r="J254" s="16" t="str">
        <f t="shared" si="26"/>
        <v>NOT DUE</v>
      </c>
      <c r="K254" s="30" t="s">
        <v>4282</v>
      </c>
      <c r="L254" s="19"/>
    </row>
    <row r="255" spans="1:12" ht="15" customHeight="1">
      <c r="A255" s="259" t="s">
        <v>869</v>
      </c>
      <c r="B255" s="30" t="s">
        <v>4283</v>
      </c>
      <c r="C255" s="30" t="s">
        <v>4284</v>
      </c>
      <c r="D255" s="20">
        <v>12000</v>
      </c>
      <c r="E255" s="12">
        <v>42549</v>
      </c>
      <c r="F255" s="12">
        <v>44166</v>
      </c>
      <c r="G255" s="26">
        <v>15842</v>
      </c>
      <c r="H255" s="21">
        <f>IF(I255&lt;=12000,$F$5+(I255/24),"error")</f>
        <v>44970.583333333336</v>
      </c>
      <c r="I255" s="22">
        <f t="shared" si="31"/>
        <v>9134</v>
      </c>
      <c r="J255" s="16" t="str">
        <f t="shared" si="26"/>
        <v>NOT DUE</v>
      </c>
      <c r="K255" s="30" t="s">
        <v>4285</v>
      </c>
      <c r="L255" s="19"/>
    </row>
    <row r="256" spans="1:12">
      <c r="A256" s="259" t="s">
        <v>870</v>
      </c>
      <c r="B256" s="30" t="s">
        <v>4286</v>
      </c>
      <c r="C256" s="30" t="s">
        <v>4287</v>
      </c>
      <c r="D256" s="20">
        <v>5000</v>
      </c>
      <c r="E256" s="12">
        <v>42549</v>
      </c>
      <c r="F256" s="12">
        <v>44002</v>
      </c>
      <c r="G256" s="26">
        <v>13829</v>
      </c>
      <c r="H256" s="21">
        <f>IF(I256&lt;=5000,$F$5+(I256/24),"error")</f>
        <v>44595.041666666664</v>
      </c>
      <c r="I256" s="22">
        <f t="shared" si="31"/>
        <v>121</v>
      </c>
      <c r="J256" s="16" t="str">
        <f t="shared" si="26"/>
        <v>NOT DUE</v>
      </c>
      <c r="K256" s="30" t="s">
        <v>4288</v>
      </c>
      <c r="L256" s="19"/>
    </row>
    <row r="257" spans="1:12" ht="15" customHeight="1">
      <c r="A257" s="259" t="s">
        <v>871</v>
      </c>
      <c r="B257" s="30" t="s">
        <v>4289</v>
      </c>
      <c r="C257" s="30" t="s">
        <v>4290</v>
      </c>
      <c r="D257" s="41">
        <v>2000</v>
      </c>
      <c r="E257" s="12">
        <v>42549</v>
      </c>
      <c r="F257" s="12">
        <v>44586</v>
      </c>
      <c r="G257" s="26">
        <v>18633</v>
      </c>
      <c r="H257" s="21">
        <f>IF(I257&lt;=2000,$F$5+(I257/24),"error")</f>
        <v>44670.208333333336</v>
      </c>
      <c r="I257" s="22">
        <f t="shared" si="31"/>
        <v>1925</v>
      </c>
      <c r="J257" s="16" t="str">
        <f t="shared" si="26"/>
        <v>NOT DUE</v>
      </c>
      <c r="K257" s="30" t="s">
        <v>4291</v>
      </c>
      <c r="L257" s="19" t="s">
        <v>5182</v>
      </c>
    </row>
    <row r="258" spans="1:12" ht="15" customHeight="1">
      <c r="A258" s="259" t="s">
        <v>872</v>
      </c>
      <c r="B258" s="30" t="s">
        <v>4292</v>
      </c>
      <c r="C258" s="30" t="s">
        <v>4293</v>
      </c>
      <c r="D258" s="41">
        <v>1000</v>
      </c>
      <c r="E258" s="12">
        <v>42549</v>
      </c>
      <c r="F258" s="12">
        <v>44492</v>
      </c>
      <c r="G258" s="26">
        <v>18017</v>
      </c>
      <c r="H258" s="21">
        <f>IF(I258&lt;=1000,$F$5+(I258/24),"error")</f>
        <v>44602.875</v>
      </c>
      <c r="I258" s="22">
        <f t="shared" si="31"/>
        <v>309</v>
      </c>
      <c r="J258" s="16" t="str">
        <f t="shared" si="26"/>
        <v>NOT DUE</v>
      </c>
      <c r="K258" s="30"/>
      <c r="L258" s="19"/>
    </row>
    <row r="259" spans="1:12" ht="25.5" customHeight="1">
      <c r="A259" s="259" t="s">
        <v>873</v>
      </c>
      <c r="B259" s="30" t="s">
        <v>87</v>
      </c>
      <c r="C259" s="30" t="s">
        <v>4294</v>
      </c>
      <c r="D259" s="41">
        <v>6000</v>
      </c>
      <c r="E259" s="12">
        <v>42549</v>
      </c>
      <c r="F259" s="12">
        <v>44166</v>
      </c>
      <c r="G259" s="26">
        <v>15842</v>
      </c>
      <c r="H259" s="21">
        <f>IF(I259&lt;=6000,$F$5+(I259/24),"error")</f>
        <v>44720.583333333336</v>
      </c>
      <c r="I259" s="22">
        <f t="shared" si="31"/>
        <v>3134</v>
      </c>
      <c r="J259" s="16" t="str">
        <f t="shared" si="26"/>
        <v>NOT DUE</v>
      </c>
      <c r="K259" s="30" t="s">
        <v>4295</v>
      </c>
      <c r="L259" s="19" t="s">
        <v>5183</v>
      </c>
    </row>
    <row r="260" spans="1:12" ht="25.5" customHeight="1">
      <c r="A260" s="259" t="s">
        <v>874</v>
      </c>
      <c r="B260" s="30" t="s">
        <v>88</v>
      </c>
      <c r="C260" s="30" t="s">
        <v>4294</v>
      </c>
      <c r="D260" s="41">
        <v>6000</v>
      </c>
      <c r="E260" s="12">
        <v>42549</v>
      </c>
      <c r="F260" s="12">
        <v>44166</v>
      </c>
      <c r="G260" s="26">
        <v>15842</v>
      </c>
      <c r="H260" s="21">
        <f t="shared" ref="H260:H263" si="36">IF(I260&lt;=6000,$F$5+(I260/24),"error")</f>
        <v>44720.583333333336</v>
      </c>
      <c r="I260" s="22">
        <f t="shared" si="31"/>
        <v>3134</v>
      </c>
      <c r="J260" s="16" t="str">
        <f t="shared" si="26"/>
        <v>NOT DUE</v>
      </c>
      <c r="K260" s="30" t="s">
        <v>4295</v>
      </c>
      <c r="L260" s="19" t="s">
        <v>5183</v>
      </c>
    </row>
    <row r="261" spans="1:12" ht="25.5" customHeight="1">
      <c r="A261" s="259" t="s">
        <v>875</v>
      </c>
      <c r="B261" s="30" t="s">
        <v>89</v>
      </c>
      <c r="C261" s="30" t="s">
        <v>4294</v>
      </c>
      <c r="D261" s="41">
        <v>6000</v>
      </c>
      <c r="E261" s="12">
        <v>42549</v>
      </c>
      <c r="F261" s="12">
        <v>44166</v>
      </c>
      <c r="G261" s="26">
        <v>15842</v>
      </c>
      <c r="H261" s="21">
        <f t="shared" si="36"/>
        <v>44720.583333333336</v>
      </c>
      <c r="I261" s="22">
        <f t="shared" si="31"/>
        <v>3134</v>
      </c>
      <c r="J261" s="16" t="str">
        <f t="shared" si="26"/>
        <v>NOT DUE</v>
      </c>
      <c r="K261" s="30" t="s">
        <v>4295</v>
      </c>
      <c r="L261" s="19" t="s">
        <v>5183</v>
      </c>
    </row>
    <row r="262" spans="1:12" ht="25.5" customHeight="1">
      <c r="A262" s="259" t="s">
        <v>876</v>
      </c>
      <c r="B262" s="30" t="s">
        <v>90</v>
      </c>
      <c r="C262" s="30" t="s">
        <v>4294</v>
      </c>
      <c r="D262" s="41">
        <v>6000</v>
      </c>
      <c r="E262" s="12">
        <v>42549</v>
      </c>
      <c r="F262" s="12">
        <v>44166</v>
      </c>
      <c r="G262" s="26">
        <v>15842</v>
      </c>
      <c r="H262" s="21">
        <f t="shared" si="36"/>
        <v>44720.583333333336</v>
      </c>
      <c r="I262" s="22">
        <f t="shared" si="31"/>
        <v>3134</v>
      </c>
      <c r="J262" s="16" t="str">
        <f t="shared" si="26"/>
        <v>NOT DUE</v>
      </c>
      <c r="K262" s="30" t="s">
        <v>4295</v>
      </c>
      <c r="L262" s="19" t="s">
        <v>5183</v>
      </c>
    </row>
    <row r="263" spans="1:12" ht="25.5" customHeight="1">
      <c r="A263" s="259" t="s">
        <v>877</v>
      </c>
      <c r="B263" s="30" t="s">
        <v>91</v>
      </c>
      <c r="C263" s="30" t="s">
        <v>4294</v>
      </c>
      <c r="D263" s="41">
        <v>6000</v>
      </c>
      <c r="E263" s="12">
        <v>42549</v>
      </c>
      <c r="F263" s="12">
        <v>44166</v>
      </c>
      <c r="G263" s="26">
        <v>15842</v>
      </c>
      <c r="H263" s="21">
        <f t="shared" si="36"/>
        <v>44720.583333333336</v>
      </c>
      <c r="I263" s="22">
        <f t="shared" si="31"/>
        <v>3134</v>
      </c>
      <c r="J263" s="16" t="str">
        <f t="shared" si="26"/>
        <v>NOT DUE</v>
      </c>
      <c r="K263" s="30" t="s">
        <v>4295</v>
      </c>
      <c r="L263" s="19" t="s">
        <v>5183</v>
      </c>
    </row>
    <row r="264" spans="1:12" ht="25.5" customHeight="1">
      <c r="A264" s="259" t="s">
        <v>878</v>
      </c>
      <c r="B264" s="30" t="s">
        <v>92</v>
      </c>
      <c r="C264" s="30" t="s">
        <v>4294</v>
      </c>
      <c r="D264" s="41">
        <v>6000</v>
      </c>
      <c r="E264" s="12">
        <v>42549</v>
      </c>
      <c r="F264" s="12">
        <v>44166</v>
      </c>
      <c r="G264" s="26">
        <v>15842</v>
      </c>
      <c r="H264" s="21">
        <f>IF(I264&lt;=6000,$F$5+(I264/24),"error")</f>
        <v>44720.583333333336</v>
      </c>
      <c r="I264" s="22">
        <f t="shared" si="31"/>
        <v>3134</v>
      </c>
      <c r="J264" s="16" t="str">
        <f t="shared" si="26"/>
        <v>NOT DUE</v>
      </c>
      <c r="K264" s="30" t="s">
        <v>4295</v>
      </c>
      <c r="L264" s="19" t="s">
        <v>5183</v>
      </c>
    </row>
    <row r="265" spans="1:12" s="261" customFormat="1" ht="25.5" customHeight="1">
      <c r="A265" s="259" t="s">
        <v>880</v>
      </c>
      <c r="B265" s="256" t="s">
        <v>4898</v>
      </c>
      <c r="C265" s="256" t="s">
        <v>4899</v>
      </c>
      <c r="D265" s="41">
        <v>500</v>
      </c>
      <c r="E265" s="12">
        <v>42549</v>
      </c>
      <c r="F265" s="12">
        <v>44590</v>
      </c>
      <c r="G265" s="26">
        <v>18708</v>
      </c>
      <c r="H265" s="260">
        <f>IF(I265&lt;=500,$F$5+(I265/24),"error")</f>
        <v>44610.833333333336</v>
      </c>
      <c r="I265" s="22">
        <f t="shared" si="31"/>
        <v>500</v>
      </c>
      <c r="J265" s="259" t="str">
        <f t="shared" si="26"/>
        <v>NOT DUE</v>
      </c>
      <c r="K265" s="256"/>
      <c r="L265" s="266"/>
    </row>
    <row r="266" spans="1:12" ht="24">
      <c r="A266" s="259" t="s">
        <v>879</v>
      </c>
      <c r="B266" s="30" t="s">
        <v>4296</v>
      </c>
      <c r="C266" s="30" t="s">
        <v>4297</v>
      </c>
      <c r="D266" s="41" t="s">
        <v>4</v>
      </c>
      <c r="E266" s="12">
        <v>42549</v>
      </c>
      <c r="F266" s="12">
        <v>44587</v>
      </c>
      <c r="G266" s="72"/>
      <c r="H266" s="14">
        <f>EDATE(F266-1,1)</f>
        <v>44617</v>
      </c>
      <c r="I266" s="15">
        <f ca="1">IF(ISBLANK(H266),"",H266-DATE(YEAR(NOW()),MONTH(NOW()),DAY(NOW())))</f>
        <v>25</v>
      </c>
      <c r="J266" s="16" t="str">
        <f ca="1">IF(I266="","",IF(I266&lt;0,"OVERDUE","NOT DUE"))</f>
        <v>NOT DUE</v>
      </c>
      <c r="K266" s="30"/>
      <c r="L266" s="19" t="s">
        <v>4848</v>
      </c>
    </row>
    <row r="267" spans="1:12" ht="25.5">
      <c r="A267" s="259" t="s">
        <v>881</v>
      </c>
      <c r="B267" s="30" t="s">
        <v>4298</v>
      </c>
      <c r="C267" s="30" t="s">
        <v>390</v>
      </c>
      <c r="D267" s="41" t="s">
        <v>4</v>
      </c>
      <c r="E267" s="12">
        <v>42549</v>
      </c>
      <c r="F267" s="12">
        <v>44587</v>
      </c>
      <c r="G267" s="72"/>
      <c r="H267" s="14">
        <f>EDATE(F267-1,1)</f>
        <v>44617</v>
      </c>
      <c r="I267" s="15">
        <f ca="1">IF(ISBLANK(H267),"",H267-DATE(YEAR(NOW()),MONTH(NOW()),DAY(NOW())))</f>
        <v>25</v>
      </c>
      <c r="J267" s="16" t="str">
        <f t="shared" ca="1" si="26"/>
        <v>NOT DUE</v>
      </c>
      <c r="K267" s="30"/>
      <c r="L267" s="19" t="s">
        <v>4748</v>
      </c>
    </row>
    <row r="268" spans="1:12" ht="25.5">
      <c r="A268" s="259" t="s">
        <v>882</v>
      </c>
      <c r="B268" s="30" t="s">
        <v>4299</v>
      </c>
      <c r="C268" s="30" t="s">
        <v>4300</v>
      </c>
      <c r="D268" s="41" t="s">
        <v>793</v>
      </c>
      <c r="E268" s="12">
        <v>42549</v>
      </c>
      <c r="F268" s="12">
        <v>44587</v>
      </c>
      <c r="G268" s="72"/>
      <c r="H268" s="14">
        <f>DATE(YEAR(F268),MONTH(F268)+6,DAY(F268)-1)</f>
        <v>44767</v>
      </c>
      <c r="I268" s="15">
        <f ca="1">IF(ISBLANK(H268),"",H268-DATE(YEAR(NOW()),MONTH(NOW()),DAY(NOW())))</f>
        <v>175</v>
      </c>
      <c r="J268" s="16" t="str">
        <f t="shared" ca="1" si="26"/>
        <v>NOT DUE</v>
      </c>
      <c r="K268" s="30"/>
      <c r="L268" s="19"/>
    </row>
    <row r="269" spans="1:12" ht="25.5">
      <c r="A269" s="259" t="s">
        <v>907</v>
      </c>
      <c r="B269" s="30" t="s">
        <v>4301</v>
      </c>
      <c r="C269" s="30" t="s">
        <v>396</v>
      </c>
      <c r="D269" s="41" t="s">
        <v>381</v>
      </c>
      <c r="E269" s="12">
        <v>42549</v>
      </c>
      <c r="F269" s="12">
        <v>44281</v>
      </c>
      <c r="G269" s="72"/>
      <c r="H269" s="14">
        <f>DATE(YEAR(F269)+1,MONTH(F269),DAY(F269)-1)</f>
        <v>44645</v>
      </c>
      <c r="I269" s="15">
        <f t="shared" ref="I269:I332" ca="1" si="37">IF(ISBLANK(H269),"",H269-DATE(YEAR(NOW()),MONTH(NOW()),DAY(NOW())))</f>
        <v>53</v>
      </c>
      <c r="J269" s="16" t="str">
        <f t="shared" ca="1" si="26"/>
        <v>NOT DUE</v>
      </c>
      <c r="K269" s="30"/>
      <c r="L269" s="19"/>
    </row>
    <row r="270" spans="1:12" ht="25.5">
      <c r="A270" s="259" t="s">
        <v>908</v>
      </c>
      <c r="B270" s="30" t="s">
        <v>4302</v>
      </c>
      <c r="C270" s="30" t="s">
        <v>4303</v>
      </c>
      <c r="D270" s="41" t="s">
        <v>381</v>
      </c>
      <c r="E270" s="12">
        <v>42549</v>
      </c>
      <c r="F270" s="12">
        <v>44281</v>
      </c>
      <c r="G270" s="72"/>
      <c r="H270" s="14">
        <f>DATE(YEAR(F270)+1,MONTH(F270),DAY(F270)-1)</f>
        <v>44645</v>
      </c>
      <c r="I270" s="15">
        <f t="shared" ca="1" si="37"/>
        <v>53</v>
      </c>
      <c r="J270" s="16" t="str">
        <f t="shared" ca="1" si="26"/>
        <v>NOT DUE</v>
      </c>
      <c r="K270" s="30"/>
      <c r="L270" s="19"/>
    </row>
    <row r="271" spans="1:12" ht="26.45" customHeight="1">
      <c r="A271" s="259" t="s">
        <v>909</v>
      </c>
      <c r="B271" s="30" t="s">
        <v>883</v>
      </c>
      <c r="C271" s="30" t="s">
        <v>884</v>
      </c>
      <c r="D271" s="20" t="s">
        <v>1</v>
      </c>
      <c r="E271" s="12">
        <v>42549</v>
      </c>
      <c r="F271" s="12">
        <v>44590</v>
      </c>
      <c r="G271" s="72"/>
      <c r="H271" s="14">
        <f t="shared" ref="H271:H284" si="38">DATE(YEAR(F271),MONTH(F271),DAY(F271)+1)</f>
        <v>44591</v>
      </c>
      <c r="I271" s="15">
        <f t="shared" ca="1" si="37"/>
        <v>-1</v>
      </c>
      <c r="J271" s="16" t="str">
        <f t="shared" ca="1" si="26"/>
        <v>OVERDUE</v>
      </c>
      <c r="K271" s="30" t="s">
        <v>910</v>
      </c>
      <c r="L271" s="19" t="s">
        <v>4757</v>
      </c>
    </row>
    <row r="272" spans="1:12" ht="25.5" customHeight="1">
      <c r="A272" s="259" t="s">
        <v>923</v>
      </c>
      <c r="B272" s="30" t="s">
        <v>885</v>
      </c>
      <c r="C272" s="30" t="s">
        <v>886</v>
      </c>
      <c r="D272" s="20" t="s">
        <v>1</v>
      </c>
      <c r="E272" s="12">
        <v>42549</v>
      </c>
      <c r="F272" s="12">
        <v>44590</v>
      </c>
      <c r="G272" s="72"/>
      <c r="H272" s="14">
        <f t="shared" si="38"/>
        <v>44591</v>
      </c>
      <c r="I272" s="15">
        <f t="shared" ca="1" si="37"/>
        <v>-1</v>
      </c>
      <c r="J272" s="16" t="str">
        <f t="shared" ca="1" si="26"/>
        <v>OVERDUE</v>
      </c>
      <c r="K272" s="30" t="s">
        <v>911</v>
      </c>
      <c r="L272" s="19" t="s">
        <v>4757</v>
      </c>
    </row>
    <row r="273" spans="1:12" ht="25.5" customHeight="1">
      <c r="A273" s="259" t="s">
        <v>924</v>
      </c>
      <c r="B273" s="30" t="s">
        <v>887</v>
      </c>
      <c r="C273" s="30" t="s">
        <v>886</v>
      </c>
      <c r="D273" s="20" t="s">
        <v>1</v>
      </c>
      <c r="E273" s="12">
        <v>42549</v>
      </c>
      <c r="F273" s="12">
        <v>44590</v>
      </c>
      <c r="G273" s="72"/>
      <c r="H273" s="14">
        <f t="shared" si="38"/>
        <v>44591</v>
      </c>
      <c r="I273" s="15">
        <f t="shared" ca="1" si="37"/>
        <v>-1</v>
      </c>
      <c r="J273" s="16" t="str">
        <f t="shared" ca="1" si="26"/>
        <v>OVERDUE</v>
      </c>
      <c r="K273" s="30" t="s">
        <v>912</v>
      </c>
      <c r="L273" s="19" t="s">
        <v>4757</v>
      </c>
    </row>
    <row r="274" spans="1:12" ht="25.5" customHeight="1">
      <c r="A274" s="259" t="s">
        <v>925</v>
      </c>
      <c r="B274" s="30" t="s">
        <v>888</v>
      </c>
      <c r="C274" s="30" t="s">
        <v>889</v>
      </c>
      <c r="D274" s="20" t="s">
        <v>1</v>
      </c>
      <c r="E274" s="12">
        <v>42549</v>
      </c>
      <c r="F274" s="12">
        <v>44590</v>
      </c>
      <c r="G274" s="72"/>
      <c r="H274" s="14">
        <f t="shared" si="38"/>
        <v>44591</v>
      </c>
      <c r="I274" s="15">
        <f t="shared" ca="1" si="37"/>
        <v>-1</v>
      </c>
      <c r="J274" s="16" t="str">
        <f t="shared" ca="1" si="26"/>
        <v>OVERDUE</v>
      </c>
      <c r="K274" s="30" t="s">
        <v>913</v>
      </c>
      <c r="L274" s="19" t="s">
        <v>4757</v>
      </c>
    </row>
    <row r="275" spans="1:12" ht="15" customHeight="1">
      <c r="A275" s="259" t="s">
        <v>926</v>
      </c>
      <c r="B275" s="30" t="s">
        <v>890</v>
      </c>
      <c r="C275" s="30" t="s">
        <v>891</v>
      </c>
      <c r="D275" s="20" t="s">
        <v>1</v>
      </c>
      <c r="E275" s="12">
        <v>42549</v>
      </c>
      <c r="F275" s="12">
        <v>44590</v>
      </c>
      <c r="G275" s="72"/>
      <c r="H275" s="14">
        <f t="shared" si="38"/>
        <v>44591</v>
      </c>
      <c r="I275" s="15">
        <f t="shared" ca="1" si="37"/>
        <v>-1</v>
      </c>
      <c r="J275" s="16" t="str">
        <f t="shared" ref="J275:J333" ca="1" si="39">IF(I275="","",IF(I275&lt;0,"OVERDUE","NOT DUE"))</f>
        <v>OVERDUE</v>
      </c>
      <c r="K275" s="30" t="s">
        <v>914</v>
      </c>
      <c r="L275" s="19" t="s">
        <v>4757</v>
      </c>
    </row>
    <row r="276" spans="1:12" ht="25.5" customHeight="1">
      <c r="A276" s="259" t="s">
        <v>927</v>
      </c>
      <c r="B276" s="30" t="s">
        <v>892</v>
      </c>
      <c r="C276" s="30" t="s">
        <v>893</v>
      </c>
      <c r="D276" s="20" t="s">
        <v>1</v>
      </c>
      <c r="E276" s="12">
        <v>42549</v>
      </c>
      <c r="F276" s="12">
        <v>44590</v>
      </c>
      <c r="G276" s="72"/>
      <c r="H276" s="14">
        <f t="shared" si="38"/>
        <v>44591</v>
      </c>
      <c r="I276" s="15">
        <f t="shared" ca="1" si="37"/>
        <v>-1</v>
      </c>
      <c r="J276" s="16" t="str">
        <f t="shared" ca="1" si="39"/>
        <v>OVERDUE</v>
      </c>
      <c r="K276" s="30" t="s">
        <v>915</v>
      </c>
      <c r="L276" s="19" t="s">
        <v>4757</v>
      </c>
    </row>
    <row r="277" spans="1:12" ht="25.5" customHeight="1">
      <c r="A277" s="259" t="s">
        <v>928</v>
      </c>
      <c r="B277" s="30" t="s">
        <v>894</v>
      </c>
      <c r="C277" s="30" t="s">
        <v>895</v>
      </c>
      <c r="D277" s="20" t="s">
        <v>1</v>
      </c>
      <c r="E277" s="12">
        <v>42549</v>
      </c>
      <c r="F277" s="12">
        <v>44590</v>
      </c>
      <c r="G277" s="72"/>
      <c r="H277" s="14">
        <f t="shared" si="38"/>
        <v>44591</v>
      </c>
      <c r="I277" s="15">
        <f t="shared" ca="1" si="37"/>
        <v>-1</v>
      </c>
      <c r="J277" s="16" t="str">
        <f t="shared" ca="1" si="39"/>
        <v>OVERDUE</v>
      </c>
      <c r="K277" s="30" t="s">
        <v>916</v>
      </c>
      <c r="L277" s="19" t="s">
        <v>4757</v>
      </c>
    </row>
    <row r="278" spans="1:12" ht="25.5" customHeight="1">
      <c r="A278" s="259" t="s">
        <v>929</v>
      </c>
      <c r="B278" s="30" t="s">
        <v>896</v>
      </c>
      <c r="C278" s="30" t="s">
        <v>897</v>
      </c>
      <c r="D278" s="20" t="s">
        <v>1</v>
      </c>
      <c r="E278" s="12">
        <v>42549</v>
      </c>
      <c r="F278" s="12">
        <v>44590</v>
      </c>
      <c r="G278" s="72"/>
      <c r="H278" s="14">
        <f t="shared" si="38"/>
        <v>44591</v>
      </c>
      <c r="I278" s="15">
        <f t="shared" ca="1" si="37"/>
        <v>-1</v>
      </c>
      <c r="J278" s="16" t="str">
        <f t="shared" ca="1" si="39"/>
        <v>OVERDUE</v>
      </c>
      <c r="K278" s="30" t="s">
        <v>917</v>
      </c>
      <c r="L278" s="19" t="s">
        <v>4757</v>
      </c>
    </row>
    <row r="279" spans="1:12" ht="26.45" customHeight="1">
      <c r="A279" s="259" t="s">
        <v>930</v>
      </c>
      <c r="B279" s="30" t="s">
        <v>898</v>
      </c>
      <c r="C279" s="30" t="s">
        <v>899</v>
      </c>
      <c r="D279" s="20" t="s">
        <v>1</v>
      </c>
      <c r="E279" s="12">
        <v>42549</v>
      </c>
      <c r="F279" s="12">
        <v>44590</v>
      </c>
      <c r="G279" s="72"/>
      <c r="H279" s="14">
        <f t="shared" si="38"/>
        <v>44591</v>
      </c>
      <c r="I279" s="15">
        <f t="shared" ca="1" si="37"/>
        <v>-1</v>
      </c>
      <c r="J279" s="16" t="str">
        <f t="shared" ca="1" si="39"/>
        <v>OVERDUE</v>
      </c>
      <c r="K279" s="30" t="s">
        <v>918</v>
      </c>
      <c r="L279" s="19" t="s">
        <v>4757</v>
      </c>
    </row>
    <row r="280" spans="1:12" ht="15" customHeight="1">
      <c r="A280" s="259" t="s">
        <v>931</v>
      </c>
      <c r="B280" s="30" t="s">
        <v>900</v>
      </c>
      <c r="C280" s="30" t="s">
        <v>901</v>
      </c>
      <c r="D280" s="20" t="s">
        <v>1</v>
      </c>
      <c r="E280" s="12">
        <v>42549</v>
      </c>
      <c r="F280" s="12">
        <v>44590</v>
      </c>
      <c r="G280" s="72"/>
      <c r="H280" s="14">
        <f t="shared" si="38"/>
        <v>44591</v>
      </c>
      <c r="I280" s="15">
        <f t="shared" ca="1" si="37"/>
        <v>-1</v>
      </c>
      <c r="J280" s="16" t="str">
        <f t="shared" ca="1" si="39"/>
        <v>OVERDUE</v>
      </c>
      <c r="K280" s="30" t="s">
        <v>919</v>
      </c>
      <c r="L280" s="19" t="s">
        <v>4757</v>
      </c>
    </row>
    <row r="281" spans="1:12" ht="15" customHeight="1">
      <c r="A281" s="259" t="s">
        <v>932</v>
      </c>
      <c r="B281" s="30" t="s">
        <v>902</v>
      </c>
      <c r="C281" s="30" t="s">
        <v>901</v>
      </c>
      <c r="D281" s="20" t="s">
        <v>1</v>
      </c>
      <c r="E281" s="12">
        <v>42549</v>
      </c>
      <c r="F281" s="12">
        <v>44590</v>
      </c>
      <c r="G281" s="72"/>
      <c r="H281" s="14">
        <f t="shared" si="38"/>
        <v>44591</v>
      </c>
      <c r="I281" s="15">
        <f t="shared" ca="1" si="37"/>
        <v>-1</v>
      </c>
      <c r="J281" s="16" t="str">
        <f t="shared" ca="1" si="39"/>
        <v>OVERDUE</v>
      </c>
      <c r="K281" s="30" t="s">
        <v>920</v>
      </c>
      <c r="L281" s="19" t="s">
        <v>4757</v>
      </c>
    </row>
    <row r="282" spans="1:12" ht="15" customHeight="1">
      <c r="A282" s="259" t="s">
        <v>933</v>
      </c>
      <c r="B282" s="30" t="s">
        <v>903</v>
      </c>
      <c r="C282" s="30" t="s">
        <v>904</v>
      </c>
      <c r="D282" s="20" t="s">
        <v>1</v>
      </c>
      <c r="E282" s="12">
        <v>42549</v>
      </c>
      <c r="F282" s="12">
        <v>44590</v>
      </c>
      <c r="G282" s="72"/>
      <c r="H282" s="14">
        <f t="shared" si="38"/>
        <v>44591</v>
      </c>
      <c r="I282" s="15">
        <f t="shared" ca="1" si="37"/>
        <v>-1</v>
      </c>
      <c r="J282" s="16" t="str">
        <f t="shared" ca="1" si="39"/>
        <v>OVERDUE</v>
      </c>
      <c r="K282" s="30" t="s">
        <v>917</v>
      </c>
      <c r="L282" s="19" t="s">
        <v>4757</v>
      </c>
    </row>
    <row r="283" spans="1:12" ht="15" customHeight="1">
      <c r="A283" s="259" t="s">
        <v>944</v>
      </c>
      <c r="B283" s="30" t="s">
        <v>905</v>
      </c>
      <c r="C283" s="30" t="s">
        <v>901</v>
      </c>
      <c r="D283" s="20" t="s">
        <v>1</v>
      </c>
      <c r="E283" s="12">
        <v>42549</v>
      </c>
      <c r="F283" s="12">
        <v>44590</v>
      </c>
      <c r="G283" s="72"/>
      <c r="H283" s="14">
        <f t="shared" si="38"/>
        <v>44591</v>
      </c>
      <c r="I283" s="15">
        <f t="shared" ca="1" si="37"/>
        <v>-1</v>
      </c>
      <c r="J283" s="16" t="str">
        <f t="shared" ca="1" si="39"/>
        <v>OVERDUE</v>
      </c>
      <c r="K283" s="30" t="s">
        <v>921</v>
      </c>
      <c r="L283" s="19" t="s">
        <v>4757</v>
      </c>
    </row>
    <row r="284" spans="1:12" ht="15" customHeight="1">
      <c r="A284" s="259" t="s">
        <v>945</v>
      </c>
      <c r="B284" s="30" t="s">
        <v>906</v>
      </c>
      <c r="C284" s="30" t="s">
        <v>901</v>
      </c>
      <c r="D284" s="20" t="s">
        <v>1</v>
      </c>
      <c r="E284" s="12">
        <v>42549</v>
      </c>
      <c r="F284" s="12">
        <v>44590</v>
      </c>
      <c r="G284" s="72"/>
      <c r="H284" s="14">
        <f t="shared" si="38"/>
        <v>44591</v>
      </c>
      <c r="I284" s="15">
        <f t="shared" ca="1" si="37"/>
        <v>-1</v>
      </c>
      <c r="J284" s="16" t="str">
        <f t="shared" ca="1" si="39"/>
        <v>OVERDUE</v>
      </c>
      <c r="K284" s="30" t="s">
        <v>922</v>
      </c>
      <c r="L284" s="19" t="s">
        <v>4757</v>
      </c>
    </row>
    <row r="285" spans="1:12" ht="25.5">
      <c r="A285" s="259" t="s">
        <v>946</v>
      </c>
      <c r="B285" s="30" t="s">
        <v>894</v>
      </c>
      <c r="C285" s="30" t="s">
        <v>934</v>
      </c>
      <c r="D285" s="20" t="s">
        <v>26</v>
      </c>
      <c r="E285" s="12">
        <v>42549</v>
      </c>
      <c r="F285" s="12">
        <v>44583</v>
      </c>
      <c r="G285" s="72"/>
      <c r="H285" s="14">
        <f>DATE(YEAR(F285),MONTH(F285),DAY(F285)+7)</f>
        <v>44590</v>
      </c>
      <c r="I285" s="15">
        <f t="shared" ca="1" si="37"/>
        <v>-2</v>
      </c>
      <c r="J285" s="16" t="str">
        <f t="shared" ca="1" si="39"/>
        <v>OVERDUE</v>
      </c>
      <c r="K285" s="30" t="s">
        <v>916</v>
      </c>
      <c r="L285" s="19" t="s">
        <v>4757</v>
      </c>
    </row>
    <row r="286" spans="1:12" ht="15" customHeight="1">
      <c r="A286" s="259" t="s">
        <v>947</v>
      </c>
      <c r="B286" s="30" t="s">
        <v>935</v>
      </c>
      <c r="C286" s="30" t="s">
        <v>936</v>
      </c>
      <c r="D286" s="20" t="s">
        <v>26</v>
      </c>
      <c r="E286" s="12">
        <v>42549</v>
      </c>
      <c r="F286" s="12">
        <v>44583</v>
      </c>
      <c r="G286" s="72"/>
      <c r="H286" s="14">
        <f>DATE(YEAR(F286),MONTH(F286),DAY(F286)+7)</f>
        <v>44590</v>
      </c>
      <c r="I286" s="15">
        <f t="shared" ca="1" si="37"/>
        <v>-2</v>
      </c>
      <c r="J286" s="16" t="str">
        <f t="shared" ca="1" si="39"/>
        <v>OVERDUE</v>
      </c>
      <c r="K286" s="30" t="s">
        <v>940</v>
      </c>
      <c r="L286" s="19" t="s">
        <v>4757</v>
      </c>
    </row>
    <row r="287" spans="1:12" ht="15" customHeight="1">
      <c r="A287" s="259" t="s">
        <v>948</v>
      </c>
      <c r="B287" s="30" t="s">
        <v>937</v>
      </c>
      <c r="C287" s="30" t="s">
        <v>901</v>
      </c>
      <c r="D287" s="20" t="s">
        <v>26</v>
      </c>
      <c r="E287" s="12">
        <v>42549</v>
      </c>
      <c r="F287" s="12">
        <v>44583</v>
      </c>
      <c r="G287" s="72"/>
      <c r="H287" s="14">
        <f>DATE(YEAR(F287),MONTH(F287),DAY(F287)+7)</f>
        <v>44590</v>
      </c>
      <c r="I287" s="15">
        <f t="shared" ca="1" si="37"/>
        <v>-2</v>
      </c>
      <c r="J287" s="16" t="str">
        <f t="shared" ca="1" si="39"/>
        <v>OVERDUE</v>
      </c>
      <c r="K287" s="30" t="s">
        <v>941</v>
      </c>
      <c r="L287" s="19" t="s">
        <v>4757</v>
      </c>
    </row>
    <row r="288" spans="1:12" ht="15" customHeight="1">
      <c r="A288" s="259" t="s">
        <v>953</v>
      </c>
      <c r="B288" s="30" t="s">
        <v>938</v>
      </c>
      <c r="C288" s="30" t="s">
        <v>939</v>
      </c>
      <c r="D288" s="20" t="s">
        <v>26</v>
      </c>
      <c r="E288" s="12">
        <v>42549</v>
      </c>
      <c r="F288" s="12">
        <v>44583</v>
      </c>
      <c r="G288" s="72"/>
      <c r="H288" s="14">
        <f>DATE(YEAR(F288),MONTH(F288),DAY(F288)+7)</f>
        <v>44590</v>
      </c>
      <c r="I288" s="15">
        <f t="shared" ca="1" si="37"/>
        <v>-2</v>
      </c>
      <c r="J288" s="16" t="str">
        <f t="shared" ca="1" si="39"/>
        <v>OVERDUE</v>
      </c>
      <c r="K288" s="30" t="s">
        <v>942</v>
      </c>
      <c r="L288" s="19" t="s">
        <v>4757</v>
      </c>
    </row>
    <row r="289" spans="1:12" ht="15" customHeight="1">
      <c r="A289" s="259" t="s">
        <v>954</v>
      </c>
      <c r="B289" s="30" t="s">
        <v>4304</v>
      </c>
      <c r="C289" s="30" t="s">
        <v>393</v>
      </c>
      <c r="D289" s="20" t="s">
        <v>4</v>
      </c>
      <c r="E289" s="12">
        <v>42549</v>
      </c>
      <c r="F289" s="12">
        <v>44566</v>
      </c>
      <c r="G289" s="72"/>
      <c r="H289" s="14">
        <f>EDATE(F289-1,1)</f>
        <v>44596</v>
      </c>
      <c r="I289" s="15">
        <f t="shared" ca="1" si="37"/>
        <v>4</v>
      </c>
      <c r="J289" s="16" t="str">
        <f t="shared" ca="1" si="39"/>
        <v>NOT DUE</v>
      </c>
      <c r="K289" s="30" t="s">
        <v>943</v>
      </c>
      <c r="L289" s="19" t="s">
        <v>4757</v>
      </c>
    </row>
    <row r="290" spans="1:12">
      <c r="A290" s="259" t="s">
        <v>955</v>
      </c>
      <c r="B290" s="30" t="s">
        <v>949</v>
      </c>
      <c r="C290" s="30" t="s">
        <v>901</v>
      </c>
      <c r="D290" s="20" t="s">
        <v>4</v>
      </c>
      <c r="E290" s="12">
        <v>42549</v>
      </c>
      <c r="F290" s="12">
        <v>44566</v>
      </c>
      <c r="G290" s="72"/>
      <c r="H290" s="14">
        <f>EDATE(F290-1,1)</f>
        <v>44596</v>
      </c>
      <c r="I290" s="15">
        <f t="shared" ca="1" si="37"/>
        <v>4</v>
      </c>
      <c r="J290" s="16" t="str">
        <f t="shared" ca="1" si="39"/>
        <v>NOT DUE</v>
      </c>
      <c r="K290" s="30" t="s">
        <v>916</v>
      </c>
      <c r="L290" s="19" t="s">
        <v>4757</v>
      </c>
    </row>
    <row r="291" spans="1:12" ht="26.45" customHeight="1">
      <c r="A291" s="259" t="s">
        <v>956</v>
      </c>
      <c r="B291" s="30" t="s">
        <v>950</v>
      </c>
      <c r="C291" s="30" t="s">
        <v>901</v>
      </c>
      <c r="D291" s="20" t="s">
        <v>4</v>
      </c>
      <c r="E291" s="12">
        <v>42549</v>
      </c>
      <c r="F291" s="12">
        <v>44566</v>
      </c>
      <c r="G291" s="72"/>
      <c r="H291" s="14">
        <f>EDATE(F291-1,1)</f>
        <v>44596</v>
      </c>
      <c r="I291" s="15">
        <f t="shared" ca="1" si="37"/>
        <v>4</v>
      </c>
      <c r="J291" s="16" t="str">
        <f t="shared" ca="1" si="39"/>
        <v>NOT DUE</v>
      </c>
      <c r="K291" s="30" t="s">
        <v>957</v>
      </c>
      <c r="L291" s="19" t="s">
        <v>4757</v>
      </c>
    </row>
    <row r="292" spans="1:12" ht="15" customHeight="1">
      <c r="A292" s="259" t="s">
        <v>962</v>
      </c>
      <c r="B292" s="30" t="s">
        <v>937</v>
      </c>
      <c r="C292" s="30" t="s">
        <v>901</v>
      </c>
      <c r="D292" s="20" t="s">
        <v>4</v>
      </c>
      <c r="E292" s="12">
        <v>42549</v>
      </c>
      <c r="F292" s="12">
        <v>44566</v>
      </c>
      <c r="G292" s="72"/>
      <c r="H292" s="14">
        <f>EDATE(F292-1,1)</f>
        <v>44596</v>
      </c>
      <c r="I292" s="15">
        <f t="shared" ca="1" si="37"/>
        <v>4</v>
      </c>
      <c r="J292" s="16" t="str">
        <f t="shared" ca="1" si="39"/>
        <v>NOT DUE</v>
      </c>
      <c r="K292" s="30" t="s">
        <v>958</v>
      </c>
      <c r="L292" s="19" t="s">
        <v>4757</v>
      </c>
    </row>
    <row r="293" spans="1:12" ht="25.5">
      <c r="A293" s="259" t="s">
        <v>963</v>
      </c>
      <c r="B293" s="30" t="s">
        <v>951</v>
      </c>
      <c r="C293" s="30" t="s">
        <v>952</v>
      </c>
      <c r="D293" s="20" t="s">
        <v>4</v>
      </c>
      <c r="E293" s="12">
        <v>42549</v>
      </c>
      <c r="F293" s="12">
        <v>44566</v>
      </c>
      <c r="G293" s="72"/>
      <c r="H293" s="14">
        <f>EDATE(F293-1,1)</f>
        <v>44596</v>
      </c>
      <c r="I293" s="15">
        <f t="shared" ca="1" si="37"/>
        <v>4</v>
      </c>
      <c r="J293" s="16" t="str">
        <f t="shared" ca="1" si="39"/>
        <v>NOT DUE</v>
      </c>
      <c r="K293" s="30" t="s">
        <v>959</v>
      </c>
      <c r="L293" s="19" t="s">
        <v>4757</v>
      </c>
    </row>
    <row r="294" spans="1:12" ht="26.45" customHeight="1">
      <c r="A294" s="259" t="s">
        <v>985</v>
      </c>
      <c r="B294" s="30" t="s">
        <v>960</v>
      </c>
      <c r="C294" s="30" t="s">
        <v>4305</v>
      </c>
      <c r="D294" s="20" t="s">
        <v>793</v>
      </c>
      <c r="E294" s="12">
        <v>42549</v>
      </c>
      <c r="F294" s="12">
        <v>44569</v>
      </c>
      <c r="G294" s="72"/>
      <c r="H294" s="14">
        <f>DATE(YEAR(F294),MONTH(F294)+6,DAY(F294)-1)</f>
        <v>44749</v>
      </c>
      <c r="I294" s="15">
        <f t="shared" ca="1" si="37"/>
        <v>157</v>
      </c>
      <c r="J294" s="16" t="str">
        <f t="shared" ca="1" si="39"/>
        <v>NOT DUE</v>
      </c>
      <c r="K294" s="30" t="s">
        <v>964</v>
      </c>
      <c r="L294" s="19" t="s">
        <v>4758</v>
      </c>
    </row>
    <row r="295" spans="1:12" ht="15" customHeight="1">
      <c r="A295" s="259" t="s">
        <v>986</v>
      </c>
      <c r="B295" s="30" t="s">
        <v>961</v>
      </c>
      <c r="C295" s="30" t="s">
        <v>952</v>
      </c>
      <c r="D295" s="20" t="s">
        <v>793</v>
      </c>
      <c r="E295" s="12">
        <v>42549</v>
      </c>
      <c r="F295" s="12">
        <v>44431</v>
      </c>
      <c r="G295" s="72"/>
      <c r="H295" s="14">
        <f>DATE(YEAR(F295),MONTH(F295)+6,DAY(F295)-1)</f>
        <v>44614</v>
      </c>
      <c r="I295" s="15">
        <f t="shared" ca="1" si="37"/>
        <v>22</v>
      </c>
      <c r="J295" s="16" t="str">
        <f t="shared" ca="1" si="39"/>
        <v>NOT DUE</v>
      </c>
      <c r="K295" s="30" t="s">
        <v>965</v>
      </c>
      <c r="L295" s="19" t="s">
        <v>4757</v>
      </c>
    </row>
    <row r="296" spans="1:12" ht="26.45" customHeight="1">
      <c r="A296" s="259" t="s">
        <v>987</v>
      </c>
      <c r="B296" s="30" t="s">
        <v>966</v>
      </c>
      <c r="C296" s="30" t="s">
        <v>901</v>
      </c>
      <c r="D296" s="20" t="s">
        <v>381</v>
      </c>
      <c r="E296" s="12">
        <v>42549</v>
      </c>
      <c r="F296" s="12">
        <v>44268</v>
      </c>
      <c r="G296" s="72"/>
      <c r="H296" s="14">
        <f t="shared" ref="H296:H304" si="40">DATE(YEAR(F296)+1,MONTH(F296),DAY(F296)-1)</f>
        <v>44632</v>
      </c>
      <c r="I296" s="15">
        <f t="shared" ca="1" si="37"/>
        <v>40</v>
      </c>
      <c r="J296" s="16" t="str">
        <f t="shared" ca="1" si="39"/>
        <v>NOT DUE</v>
      </c>
      <c r="K296" s="30" t="s">
        <v>977</v>
      </c>
      <c r="L296" s="19" t="s">
        <v>4757</v>
      </c>
    </row>
    <row r="297" spans="1:12" ht="25.5">
      <c r="A297" s="259" t="s">
        <v>988</v>
      </c>
      <c r="B297" s="30" t="s">
        <v>967</v>
      </c>
      <c r="C297" s="30" t="s">
        <v>901</v>
      </c>
      <c r="D297" s="20" t="s">
        <v>381</v>
      </c>
      <c r="E297" s="12">
        <v>42549</v>
      </c>
      <c r="F297" s="12">
        <v>44268</v>
      </c>
      <c r="G297" s="72"/>
      <c r="H297" s="14">
        <f t="shared" si="40"/>
        <v>44632</v>
      </c>
      <c r="I297" s="15">
        <f t="shared" ca="1" si="37"/>
        <v>40</v>
      </c>
      <c r="J297" s="16" t="str">
        <f t="shared" ca="1" si="39"/>
        <v>NOT DUE</v>
      </c>
      <c r="K297" s="30" t="s">
        <v>978</v>
      </c>
      <c r="L297" s="19" t="s">
        <v>4757</v>
      </c>
    </row>
    <row r="298" spans="1:12" ht="26.45" customHeight="1">
      <c r="A298" s="259" t="s">
        <v>989</v>
      </c>
      <c r="B298" s="30" t="s">
        <v>968</v>
      </c>
      <c r="C298" s="30" t="s">
        <v>901</v>
      </c>
      <c r="D298" s="20" t="s">
        <v>381</v>
      </c>
      <c r="E298" s="12">
        <v>42549</v>
      </c>
      <c r="F298" s="12">
        <v>44268</v>
      </c>
      <c r="G298" s="72"/>
      <c r="H298" s="14">
        <f t="shared" si="40"/>
        <v>44632</v>
      </c>
      <c r="I298" s="15">
        <f t="shared" ca="1" si="37"/>
        <v>40</v>
      </c>
      <c r="J298" s="16" t="str">
        <f t="shared" ca="1" si="39"/>
        <v>NOT DUE</v>
      </c>
      <c r="K298" s="30" t="s">
        <v>979</v>
      </c>
      <c r="L298" s="19" t="s">
        <v>4757</v>
      </c>
    </row>
    <row r="299" spans="1:12" ht="15" customHeight="1">
      <c r="A299" s="259" t="s">
        <v>990</v>
      </c>
      <c r="B299" s="30" t="s">
        <v>969</v>
      </c>
      <c r="C299" s="30" t="s">
        <v>901</v>
      </c>
      <c r="D299" s="20" t="s">
        <v>381</v>
      </c>
      <c r="E299" s="12">
        <v>42549</v>
      </c>
      <c r="F299" s="12">
        <v>44268</v>
      </c>
      <c r="G299" s="72"/>
      <c r="H299" s="14">
        <f t="shared" si="40"/>
        <v>44632</v>
      </c>
      <c r="I299" s="15">
        <f t="shared" ca="1" si="37"/>
        <v>40</v>
      </c>
      <c r="J299" s="16" t="str">
        <f t="shared" ca="1" si="39"/>
        <v>NOT DUE</v>
      </c>
      <c r="K299" s="30" t="s">
        <v>980</v>
      </c>
      <c r="L299" s="19" t="s">
        <v>4757</v>
      </c>
    </row>
    <row r="300" spans="1:12" ht="15" customHeight="1">
      <c r="A300" s="259" t="s">
        <v>991</v>
      </c>
      <c r="B300" s="30" t="s">
        <v>970</v>
      </c>
      <c r="C300" s="30" t="s">
        <v>901</v>
      </c>
      <c r="D300" s="20" t="s">
        <v>381</v>
      </c>
      <c r="E300" s="12">
        <v>42549</v>
      </c>
      <c r="F300" s="12">
        <v>44268</v>
      </c>
      <c r="G300" s="72"/>
      <c r="H300" s="14">
        <f t="shared" si="40"/>
        <v>44632</v>
      </c>
      <c r="I300" s="15">
        <f t="shared" ca="1" si="37"/>
        <v>40</v>
      </c>
      <c r="J300" s="16" t="str">
        <f t="shared" ca="1" si="39"/>
        <v>NOT DUE</v>
      </c>
      <c r="K300" s="30" t="s">
        <v>978</v>
      </c>
      <c r="L300" s="19" t="s">
        <v>4757</v>
      </c>
    </row>
    <row r="301" spans="1:12" ht="15" customHeight="1">
      <c r="A301" s="259" t="s">
        <v>992</v>
      </c>
      <c r="B301" s="30" t="s">
        <v>971</v>
      </c>
      <c r="C301" s="30" t="s">
        <v>901</v>
      </c>
      <c r="D301" s="20" t="s">
        <v>381</v>
      </c>
      <c r="E301" s="12">
        <v>42549</v>
      </c>
      <c r="F301" s="12">
        <v>44268</v>
      </c>
      <c r="G301" s="72"/>
      <c r="H301" s="14">
        <f t="shared" si="40"/>
        <v>44632</v>
      </c>
      <c r="I301" s="15">
        <f t="shared" ca="1" si="37"/>
        <v>40</v>
      </c>
      <c r="J301" s="16" t="str">
        <f t="shared" ca="1" si="39"/>
        <v>NOT DUE</v>
      </c>
      <c r="K301" s="30" t="s">
        <v>981</v>
      </c>
      <c r="L301" s="19" t="s">
        <v>4757</v>
      </c>
    </row>
    <row r="302" spans="1:12" ht="15" customHeight="1">
      <c r="A302" s="259" t="s">
        <v>993</v>
      </c>
      <c r="B302" s="30" t="s">
        <v>972</v>
      </c>
      <c r="C302" s="30" t="s">
        <v>973</v>
      </c>
      <c r="D302" s="20" t="s">
        <v>381</v>
      </c>
      <c r="E302" s="12">
        <v>42549</v>
      </c>
      <c r="F302" s="12">
        <v>44375</v>
      </c>
      <c r="G302" s="72"/>
      <c r="H302" s="14">
        <f t="shared" si="40"/>
        <v>44739</v>
      </c>
      <c r="I302" s="15">
        <f t="shared" ca="1" si="37"/>
        <v>147</v>
      </c>
      <c r="J302" s="16" t="str">
        <f t="shared" ca="1" si="39"/>
        <v>NOT DUE</v>
      </c>
      <c r="K302" s="30" t="s">
        <v>982</v>
      </c>
      <c r="L302" s="19" t="s">
        <v>4751</v>
      </c>
    </row>
    <row r="303" spans="1:12" ht="25.5">
      <c r="A303" s="259" t="s">
        <v>1030</v>
      </c>
      <c r="B303" s="30" t="s">
        <v>974</v>
      </c>
      <c r="C303" s="30" t="s">
        <v>975</v>
      </c>
      <c r="D303" s="20" t="s">
        <v>381</v>
      </c>
      <c r="E303" s="12">
        <v>42549</v>
      </c>
      <c r="F303" s="12">
        <v>44375</v>
      </c>
      <c r="G303" s="72"/>
      <c r="H303" s="14">
        <f t="shared" si="40"/>
        <v>44739</v>
      </c>
      <c r="I303" s="15">
        <f t="shared" ca="1" si="37"/>
        <v>147</v>
      </c>
      <c r="J303" s="16" t="str">
        <f t="shared" ca="1" si="39"/>
        <v>NOT DUE</v>
      </c>
      <c r="K303" s="30" t="s">
        <v>983</v>
      </c>
      <c r="L303" s="19" t="s">
        <v>4751</v>
      </c>
    </row>
    <row r="304" spans="1:12" ht="26.45" customHeight="1">
      <c r="A304" s="259" t="s">
        <v>1031</v>
      </c>
      <c r="B304" s="30" t="s">
        <v>976</v>
      </c>
      <c r="C304" s="30" t="s">
        <v>901</v>
      </c>
      <c r="D304" s="20" t="s">
        <v>381</v>
      </c>
      <c r="E304" s="12">
        <v>42549</v>
      </c>
      <c r="F304" s="12">
        <v>44268</v>
      </c>
      <c r="G304" s="72"/>
      <c r="H304" s="14">
        <f t="shared" si="40"/>
        <v>44632</v>
      </c>
      <c r="I304" s="15">
        <f t="shared" ca="1" si="37"/>
        <v>40</v>
      </c>
      <c r="J304" s="16" t="str">
        <f t="shared" ca="1" si="39"/>
        <v>NOT DUE</v>
      </c>
      <c r="K304" s="30" t="s">
        <v>984</v>
      </c>
      <c r="L304" s="19" t="s">
        <v>4757</v>
      </c>
    </row>
    <row r="305" spans="1:12" ht="15" customHeight="1">
      <c r="A305" s="259" t="s">
        <v>1032</v>
      </c>
      <c r="B305" s="30" t="s">
        <v>994</v>
      </c>
      <c r="C305" s="30" t="s">
        <v>952</v>
      </c>
      <c r="D305" s="20" t="s">
        <v>1080</v>
      </c>
      <c r="E305" s="12">
        <v>42549</v>
      </c>
      <c r="F305" s="12">
        <v>43535</v>
      </c>
      <c r="G305" s="72"/>
      <c r="H305" s="14">
        <f t="shared" ref="H305:H333" si="41">DATE(YEAR(F305)+4,MONTH(F305),DAY(F305)-1)</f>
        <v>44995</v>
      </c>
      <c r="I305" s="15">
        <f t="shared" ca="1" si="37"/>
        <v>403</v>
      </c>
      <c r="J305" s="16" t="str">
        <f t="shared" ca="1" si="39"/>
        <v>NOT DUE</v>
      </c>
      <c r="K305" s="30" t="s">
        <v>1058</v>
      </c>
      <c r="L305" s="19" t="s">
        <v>4757</v>
      </c>
    </row>
    <row r="306" spans="1:12" ht="15" customHeight="1">
      <c r="A306" s="259" t="s">
        <v>1033</v>
      </c>
      <c r="B306" s="30" t="s">
        <v>995</v>
      </c>
      <c r="C306" s="30" t="s">
        <v>996</v>
      </c>
      <c r="D306" s="20" t="s">
        <v>1080</v>
      </c>
      <c r="E306" s="12">
        <v>42549</v>
      </c>
      <c r="F306" s="12">
        <v>43535</v>
      </c>
      <c r="G306" s="72"/>
      <c r="H306" s="14">
        <f t="shared" si="41"/>
        <v>44995</v>
      </c>
      <c r="I306" s="15">
        <f t="shared" ca="1" si="37"/>
        <v>403</v>
      </c>
      <c r="J306" s="16" t="str">
        <f t="shared" ca="1" si="39"/>
        <v>NOT DUE</v>
      </c>
      <c r="K306" s="30" t="s">
        <v>1059</v>
      </c>
      <c r="L306" s="19" t="s">
        <v>4757</v>
      </c>
    </row>
    <row r="307" spans="1:12" ht="15" customHeight="1">
      <c r="A307" s="259" t="s">
        <v>1034</v>
      </c>
      <c r="B307" s="30" t="s">
        <v>997</v>
      </c>
      <c r="C307" s="30" t="s">
        <v>952</v>
      </c>
      <c r="D307" s="20" t="s">
        <v>1080</v>
      </c>
      <c r="E307" s="12">
        <v>42549</v>
      </c>
      <c r="F307" s="12">
        <v>43535</v>
      </c>
      <c r="G307" s="72"/>
      <c r="H307" s="14">
        <f t="shared" si="41"/>
        <v>44995</v>
      </c>
      <c r="I307" s="15">
        <f t="shared" ca="1" si="37"/>
        <v>403</v>
      </c>
      <c r="J307" s="16" t="str">
        <f t="shared" ca="1" si="39"/>
        <v>NOT DUE</v>
      </c>
      <c r="K307" s="30" t="s">
        <v>1060</v>
      </c>
      <c r="L307" s="19" t="s">
        <v>4757</v>
      </c>
    </row>
    <row r="308" spans="1:12" ht="15" customHeight="1">
      <c r="A308" s="259" t="s">
        <v>1035</v>
      </c>
      <c r="B308" s="30" t="s">
        <v>998</v>
      </c>
      <c r="C308" s="30" t="s">
        <v>952</v>
      </c>
      <c r="D308" s="20" t="s">
        <v>1080</v>
      </c>
      <c r="E308" s="12">
        <v>42549</v>
      </c>
      <c r="F308" s="12">
        <v>43535</v>
      </c>
      <c r="G308" s="72"/>
      <c r="H308" s="14">
        <f t="shared" si="41"/>
        <v>44995</v>
      </c>
      <c r="I308" s="15">
        <f t="shared" ca="1" si="37"/>
        <v>403</v>
      </c>
      <c r="J308" s="16" t="str">
        <f t="shared" ca="1" si="39"/>
        <v>NOT DUE</v>
      </c>
      <c r="K308" s="30" t="s">
        <v>1061</v>
      </c>
      <c r="L308" s="19" t="s">
        <v>4757</v>
      </c>
    </row>
    <row r="309" spans="1:12" ht="15" customHeight="1">
      <c r="A309" s="259" t="s">
        <v>1036</v>
      </c>
      <c r="B309" s="30" t="s">
        <v>949</v>
      </c>
      <c r="C309" s="30" t="s">
        <v>952</v>
      </c>
      <c r="D309" s="20" t="s">
        <v>1080</v>
      </c>
      <c r="E309" s="12">
        <v>42549</v>
      </c>
      <c r="F309" s="12">
        <v>43535</v>
      </c>
      <c r="G309" s="72"/>
      <c r="H309" s="14">
        <f t="shared" si="41"/>
        <v>44995</v>
      </c>
      <c r="I309" s="15">
        <f t="shared" ca="1" si="37"/>
        <v>403</v>
      </c>
      <c r="J309" s="16" t="str">
        <f t="shared" ca="1" si="39"/>
        <v>NOT DUE</v>
      </c>
      <c r="K309" s="30" t="s">
        <v>1062</v>
      </c>
      <c r="L309" s="19" t="s">
        <v>4757</v>
      </c>
    </row>
    <row r="310" spans="1:12" ht="26.45" customHeight="1">
      <c r="A310" s="259" t="s">
        <v>1037</v>
      </c>
      <c r="B310" s="30" t="s">
        <v>950</v>
      </c>
      <c r="C310" s="30" t="s">
        <v>999</v>
      </c>
      <c r="D310" s="20" t="s">
        <v>1080</v>
      </c>
      <c r="E310" s="12">
        <v>42549</v>
      </c>
      <c r="F310" s="12">
        <v>43609</v>
      </c>
      <c r="G310" s="72"/>
      <c r="H310" s="14">
        <f t="shared" si="41"/>
        <v>45069</v>
      </c>
      <c r="I310" s="15">
        <f t="shared" ca="1" si="37"/>
        <v>477</v>
      </c>
      <c r="J310" s="16" t="str">
        <f t="shared" ca="1" si="39"/>
        <v>NOT DUE</v>
      </c>
      <c r="K310" s="30" t="s">
        <v>1063</v>
      </c>
      <c r="L310" s="19"/>
    </row>
    <row r="311" spans="1:12" ht="15" customHeight="1">
      <c r="A311" s="259" t="s">
        <v>1038</v>
      </c>
      <c r="B311" s="30" t="s">
        <v>1000</v>
      </c>
      <c r="C311" s="30" t="s">
        <v>901</v>
      </c>
      <c r="D311" s="20" t="s">
        <v>1080</v>
      </c>
      <c r="E311" s="12">
        <v>42549</v>
      </c>
      <c r="F311" s="12">
        <v>43535</v>
      </c>
      <c r="G311" s="72"/>
      <c r="H311" s="14">
        <f t="shared" si="41"/>
        <v>44995</v>
      </c>
      <c r="I311" s="15">
        <f t="shared" ca="1" si="37"/>
        <v>403</v>
      </c>
      <c r="J311" s="16" t="str">
        <f t="shared" ca="1" si="39"/>
        <v>NOT DUE</v>
      </c>
      <c r="K311" s="30" t="s">
        <v>1064</v>
      </c>
      <c r="L311" s="19" t="s">
        <v>4757</v>
      </c>
    </row>
    <row r="312" spans="1:12" ht="15" customHeight="1">
      <c r="A312" s="259" t="s">
        <v>1039</v>
      </c>
      <c r="B312" s="30" t="s">
        <v>1001</v>
      </c>
      <c r="C312" s="30" t="s">
        <v>1002</v>
      </c>
      <c r="D312" s="20" t="s">
        <v>1080</v>
      </c>
      <c r="E312" s="12">
        <v>42549</v>
      </c>
      <c r="F312" s="12">
        <v>43535</v>
      </c>
      <c r="G312" s="72"/>
      <c r="H312" s="14">
        <f t="shared" si="41"/>
        <v>44995</v>
      </c>
      <c r="I312" s="15">
        <f t="shared" ca="1" si="37"/>
        <v>403</v>
      </c>
      <c r="J312" s="16" t="str">
        <f t="shared" ca="1" si="39"/>
        <v>NOT DUE</v>
      </c>
      <c r="K312" s="30" t="s">
        <v>1064</v>
      </c>
      <c r="L312" s="19" t="s">
        <v>4757</v>
      </c>
    </row>
    <row r="313" spans="1:12" ht="25.5">
      <c r="A313" s="259" t="s">
        <v>1040</v>
      </c>
      <c r="B313" s="30" t="s">
        <v>1003</v>
      </c>
      <c r="C313" s="30" t="s">
        <v>901</v>
      </c>
      <c r="D313" s="20" t="s">
        <v>1080</v>
      </c>
      <c r="E313" s="12">
        <v>42549</v>
      </c>
      <c r="F313" s="12">
        <v>43535</v>
      </c>
      <c r="G313" s="72"/>
      <c r="H313" s="14">
        <f t="shared" si="41"/>
        <v>44995</v>
      </c>
      <c r="I313" s="15">
        <f t="shared" ca="1" si="37"/>
        <v>403</v>
      </c>
      <c r="J313" s="16" t="str">
        <f t="shared" ca="1" si="39"/>
        <v>NOT DUE</v>
      </c>
      <c r="K313" s="30" t="s">
        <v>1065</v>
      </c>
      <c r="L313" s="19" t="s">
        <v>4757</v>
      </c>
    </row>
    <row r="314" spans="1:12" ht="15" customHeight="1">
      <c r="A314" s="259" t="s">
        <v>1041</v>
      </c>
      <c r="B314" s="30" t="s">
        <v>1004</v>
      </c>
      <c r="C314" s="30" t="s">
        <v>1002</v>
      </c>
      <c r="D314" s="20" t="s">
        <v>1080</v>
      </c>
      <c r="E314" s="12">
        <v>42549</v>
      </c>
      <c r="F314" s="12">
        <v>43535</v>
      </c>
      <c r="G314" s="72"/>
      <c r="H314" s="14">
        <f t="shared" si="41"/>
        <v>44995</v>
      </c>
      <c r="I314" s="15">
        <f t="shared" ca="1" si="37"/>
        <v>403</v>
      </c>
      <c r="J314" s="16" t="str">
        <f t="shared" ca="1" si="39"/>
        <v>NOT DUE</v>
      </c>
      <c r="K314" s="30" t="s">
        <v>1058</v>
      </c>
      <c r="L314" s="19" t="s">
        <v>4757</v>
      </c>
    </row>
    <row r="315" spans="1:12" ht="15" customHeight="1">
      <c r="A315" s="259" t="s">
        <v>1042</v>
      </c>
      <c r="B315" s="30" t="s">
        <v>1005</v>
      </c>
      <c r="C315" s="30" t="s">
        <v>1002</v>
      </c>
      <c r="D315" s="20" t="s">
        <v>1080</v>
      </c>
      <c r="E315" s="12">
        <v>42549</v>
      </c>
      <c r="F315" s="12">
        <v>43535</v>
      </c>
      <c r="G315" s="72"/>
      <c r="H315" s="14">
        <f t="shared" si="41"/>
        <v>44995</v>
      </c>
      <c r="I315" s="15">
        <f t="shared" ca="1" si="37"/>
        <v>403</v>
      </c>
      <c r="J315" s="16" t="str">
        <f t="shared" ca="1" si="39"/>
        <v>NOT DUE</v>
      </c>
      <c r="K315" s="30" t="s">
        <v>1066</v>
      </c>
      <c r="L315" s="19" t="s">
        <v>4757</v>
      </c>
    </row>
    <row r="316" spans="1:12" ht="15" customHeight="1">
      <c r="A316" s="259" t="s">
        <v>1043</v>
      </c>
      <c r="B316" s="30" t="s">
        <v>1006</v>
      </c>
      <c r="C316" s="30" t="s">
        <v>1002</v>
      </c>
      <c r="D316" s="20" t="s">
        <v>1080</v>
      </c>
      <c r="E316" s="12">
        <v>42549</v>
      </c>
      <c r="F316" s="12">
        <v>43535</v>
      </c>
      <c r="G316" s="72"/>
      <c r="H316" s="14">
        <f t="shared" si="41"/>
        <v>44995</v>
      </c>
      <c r="I316" s="15">
        <f t="shared" ca="1" si="37"/>
        <v>403</v>
      </c>
      <c r="J316" s="16" t="str">
        <f t="shared" ca="1" si="39"/>
        <v>NOT DUE</v>
      </c>
      <c r="K316" s="30" t="s">
        <v>1067</v>
      </c>
      <c r="L316" s="19" t="s">
        <v>4757</v>
      </c>
    </row>
    <row r="317" spans="1:12" ht="26.45" customHeight="1">
      <c r="A317" s="259" t="s">
        <v>1044</v>
      </c>
      <c r="B317" s="30" t="s">
        <v>1007</v>
      </c>
      <c r="C317" s="30" t="s">
        <v>1002</v>
      </c>
      <c r="D317" s="20" t="s">
        <v>1080</v>
      </c>
      <c r="E317" s="12">
        <v>42549</v>
      </c>
      <c r="F317" s="12">
        <v>43535</v>
      </c>
      <c r="G317" s="72"/>
      <c r="H317" s="14">
        <f t="shared" si="41"/>
        <v>44995</v>
      </c>
      <c r="I317" s="15">
        <f t="shared" ca="1" si="37"/>
        <v>403</v>
      </c>
      <c r="J317" s="16" t="str">
        <f t="shared" ca="1" si="39"/>
        <v>NOT DUE</v>
      </c>
      <c r="K317" s="30" t="s">
        <v>1063</v>
      </c>
      <c r="L317" s="19" t="s">
        <v>4757</v>
      </c>
    </row>
    <row r="318" spans="1:12" ht="15" customHeight="1">
      <c r="A318" s="259" t="s">
        <v>1045</v>
      </c>
      <c r="B318" s="30" t="s">
        <v>1008</v>
      </c>
      <c r="C318" s="30" t="s">
        <v>901</v>
      </c>
      <c r="D318" s="20" t="s">
        <v>1080</v>
      </c>
      <c r="E318" s="12">
        <v>42549</v>
      </c>
      <c r="F318" s="12">
        <v>43535</v>
      </c>
      <c r="G318" s="72"/>
      <c r="H318" s="14">
        <f t="shared" si="41"/>
        <v>44995</v>
      </c>
      <c r="I318" s="15">
        <f t="shared" ca="1" si="37"/>
        <v>403</v>
      </c>
      <c r="J318" s="16" t="str">
        <f t="shared" ca="1" si="39"/>
        <v>NOT DUE</v>
      </c>
      <c r="K318" s="30" t="s">
        <v>1064</v>
      </c>
      <c r="L318" s="19" t="s">
        <v>4757</v>
      </c>
    </row>
    <row r="319" spans="1:12" ht="15" customHeight="1">
      <c r="A319" s="259" t="s">
        <v>1046</v>
      </c>
      <c r="B319" s="30" t="s">
        <v>1009</v>
      </c>
      <c r="C319" s="30" t="s">
        <v>1002</v>
      </c>
      <c r="D319" s="20" t="s">
        <v>1080</v>
      </c>
      <c r="E319" s="12">
        <v>42549</v>
      </c>
      <c r="F319" s="12">
        <v>43535</v>
      </c>
      <c r="G319" s="72"/>
      <c r="H319" s="14">
        <f t="shared" si="41"/>
        <v>44995</v>
      </c>
      <c r="I319" s="15">
        <f t="shared" ca="1" si="37"/>
        <v>403</v>
      </c>
      <c r="J319" s="16" t="str">
        <f t="shared" ca="1" si="39"/>
        <v>NOT DUE</v>
      </c>
      <c r="K319" s="30" t="s">
        <v>1064</v>
      </c>
      <c r="L319" s="19" t="s">
        <v>4757</v>
      </c>
    </row>
    <row r="320" spans="1:12">
      <c r="A320" s="259" t="s">
        <v>1047</v>
      </c>
      <c r="B320" s="30" t="s">
        <v>1010</v>
      </c>
      <c r="C320" s="30" t="s">
        <v>901</v>
      </c>
      <c r="D320" s="20" t="s">
        <v>1080</v>
      </c>
      <c r="E320" s="12">
        <v>42549</v>
      </c>
      <c r="F320" s="12">
        <v>43535</v>
      </c>
      <c r="G320" s="72"/>
      <c r="H320" s="14">
        <f t="shared" si="41"/>
        <v>44995</v>
      </c>
      <c r="I320" s="15">
        <f t="shared" ca="1" si="37"/>
        <v>403</v>
      </c>
      <c r="J320" s="16" t="str">
        <f t="shared" ca="1" si="39"/>
        <v>NOT DUE</v>
      </c>
      <c r="K320" s="30" t="s">
        <v>1065</v>
      </c>
      <c r="L320" s="19" t="s">
        <v>4757</v>
      </c>
    </row>
    <row r="321" spans="1:12" ht="25.5">
      <c r="A321" s="259" t="s">
        <v>1048</v>
      </c>
      <c r="B321" s="30" t="s">
        <v>1011</v>
      </c>
      <c r="C321" s="30" t="s">
        <v>901</v>
      </c>
      <c r="D321" s="20" t="s">
        <v>1080</v>
      </c>
      <c r="E321" s="12">
        <v>42549</v>
      </c>
      <c r="F321" s="12">
        <v>43535</v>
      </c>
      <c r="G321" s="72"/>
      <c r="H321" s="14">
        <f t="shared" si="41"/>
        <v>44995</v>
      </c>
      <c r="I321" s="15">
        <f t="shared" ca="1" si="37"/>
        <v>403</v>
      </c>
      <c r="J321" s="16" t="str">
        <f t="shared" ca="1" si="39"/>
        <v>NOT DUE</v>
      </c>
      <c r="K321" s="30" t="s">
        <v>1068</v>
      </c>
      <c r="L321" s="19" t="s">
        <v>4757</v>
      </c>
    </row>
    <row r="322" spans="1:12" ht="15" customHeight="1">
      <c r="A322" s="259" t="s">
        <v>1049</v>
      </c>
      <c r="B322" s="30" t="s">
        <v>1012</v>
      </c>
      <c r="C322" s="30" t="s">
        <v>1013</v>
      </c>
      <c r="D322" s="20" t="s">
        <v>1080</v>
      </c>
      <c r="E322" s="12">
        <v>42549</v>
      </c>
      <c r="F322" s="12">
        <v>44166</v>
      </c>
      <c r="G322" s="72"/>
      <c r="H322" s="14">
        <f t="shared" si="41"/>
        <v>45626</v>
      </c>
      <c r="I322" s="15">
        <f t="shared" ca="1" si="37"/>
        <v>1034</v>
      </c>
      <c r="J322" s="16" t="str">
        <f t="shared" ca="1" si="39"/>
        <v>NOT DUE</v>
      </c>
      <c r="K322" s="30" t="s">
        <v>1069</v>
      </c>
      <c r="L322" s="19"/>
    </row>
    <row r="323" spans="1:12" ht="15" customHeight="1">
      <c r="A323" s="259" t="s">
        <v>1050</v>
      </c>
      <c r="B323" s="30" t="s">
        <v>1014</v>
      </c>
      <c r="C323" s="30" t="s">
        <v>1015</v>
      </c>
      <c r="D323" s="20" t="s">
        <v>1080</v>
      </c>
      <c r="E323" s="12">
        <v>42549</v>
      </c>
      <c r="F323" s="12">
        <v>43609</v>
      </c>
      <c r="G323" s="72"/>
      <c r="H323" s="14">
        <f t="shared" si="41"/>
        <v>45069</v>
      </c>
      <c r="I323" s="15">
        <f t="shared" ca="1" si="37"/>
        <v>477</v>
      </c>
      <c r="J323" s="16" t="str">
        <f t="shared" ca="1" si="39"/>
        <v>NOT DUE</v>
      </c>
      <c r="K323" s="30" t="s">
        <v>1070</v>
      </c>
      <c r="L323" s="19"/>
    </row>
    <row r="324" spans="1:12" ht="15" customHeight="1">
      <c r="A324" s="259" t="s">
        <v>1051</v>
      </c>
      <c r="B324" s="30" t="s">
        <v>1016</v>
      </c>
      <c r="C324" s="30" t="s">
        <v>1017</v>
      </c>
      <c r="D324" s="20" t="s">
        <v>1080</v>
      </c>
      <c r="E324" s="12">
        <v>42549</v>
      </c>
      <c r="F324" s="12">
        <v>43609</v>
      </c>
      <c r="G324" s="72"/>
      <c r="H324" s="14">
        <f t="shared" si="41"/>
        <v>45069</v>
      </c>
      <c r="I324" s="15">
        <f t="shared" ca="1" si="37"/>
        <v>477</v>
      </c>
      <c r="J324" s="16" t="str">
        <f t="shared" ca="1" si="39"/>
        <v>NOT DUE</v>
      </c>
      <c r="K324" s="30" t="s">
        <v>1071</v>
      </c>
      <c r="L324" s="19"/>
    </row>
    <row r="325" spans="1:12" ht="15" customHeight="1">
      <c r="A325" s="259" t="s">
        <v>1052</v>
      </c>
      <c r="B325" s="30" t="s">
        <v>1018</v>
      </c>
      <c r="C325" s="30" t="s">
        <v>901</v>
      </c>
      <c r="D325" s="20" t="s">
        <v>1080</v>
      </c>
      <c r="E325" s="12">
        <v>42549</v>
      </c>
      <c r="F325" s="12">
        <v>43535</v>
      </c>
      <c r="G325" s="72"/>
      <c r="H325" s="14">
        <f t="shared" si="41"/>
        <v>44995</v>
      </c>
      <c r="I325" s="15">
        <f t="shared" ca="1" si="37"/>
        <v>403</v>
      </c>
      <c r="J325" s="16" t="str">
        <f t="shared" ca="1" si="39"/>
        <v>NOT DUE</v>
      </c>
      <c r="K325" s="30" t="s">
        <v>964</v>
      </c>
      <c r="L325" s="19" t="s">
        <v>4757</v>
      </c>
    </row>
    <row r="326" spans="1:12" ht="15" customHeight="1">
      <c r="A326" s="259" t="s">
        <v>1053</v>
      </c>
      <c r="B326" s="30" t="s">
        <v>937</v>
      </c>
      <c r="C326" s="30" t="s">
        <v>901</v>
      </c>
      <c r="D326" s="20" t="s">
        <v>1080</v>
      </c>
      <c r="E326" s="12">
        <v>42549</v>
      </c>
      <c r="F326" s="12">
        <v>43535</v>
      </c>
      <c r="G326" s="72"/>
      <c r="H326" s="14">
        <f t="shared" si="41"/>
        <v>44995</v>
      </c>
      <c r="I326" s="15">
        <f t="shared" ca="1" si="37"/>
        <v>403</v>
      </c>
      <c r="J326" s="16" t="str">
        <f t="shared" ca="1" si="39"/>
        <v>NOT DUE</v>
      </c>
      <c r="K326" s="30" t="s">
        <v>1072</v>
      </c>
      <c r="L326" s="19" t="s">
        <v>4757</v>
      </c>
    </row>
    <row r="327" spans="1:12" ht="15" customHeight="1">
      <c r="A327" s="259" t="s">
        <v>1054</v>
      </c>
      <c r="B327" s="30" t="s">
        <v>1019</v>
      </c>
      <c r="C327" s="30" t="s">
        <v>1020</v>
      </c>
      <c r="D327" s="20" t="s">
        <v>1080</v>
      </c>
      <c r="E327" s="12">
        <v>42549</v>
      </c>
      <c r="F327" s="12">
        <v>44166</v>
      </c>
      <c r="G327" s="72"/>
      <c r="H327" s="14">
        <f t="shared" si="41"/>
        <v>45626</v>
      </c>
      <c r="I327" s="15">
        <f t="shared" ca="1" si="37"/>
        <v>1034</v>
      </c>
      <c r="J327" s="16" t="str">
        <f t="shared" ca="1" si="39"/>
        <v>NOT DUE</v>
      </c>
      <c r="K327" s="30" t="s">
        <v>1073</v>
      </c>
      <c r="L327" s="19"/>
    </row>
    <row r="328" spans="1:12" ht="25.5">
      <c r="A328" s="259" t="s">
        <v>1055</v>
      </c>
      <c r="B328" s="30" t="s">
        <v>1021</v>
      </c>
      <c r="C328" s="30" t="s">
        <v>901</v>
      </c>
      <c r="D328" s="20" t="s">
        <v>1080</v>
      </c>
      <c r="E328" s="12">
        <v>42549</v>
      </c>
      <c r="F328" s="12">
        <v>43535</v>
      </c>
      <c r="G328" s="72"/>
      <c r="H328" s="14">
        <f t="shared" si="41"/>
        <v>44995</v>
      </c>
      <c r="I328" s="15">
        <f t="shared" ca="1" si="37"/>
        <v>403</v>
      </c>
      <c r="J328" s="16" t="str">
        <f t="shared" ca="1" si="39"/>
        <v>NOT DUE</v>
      </c>
      <c r="K328" s="30" t="s">
        <v>1074</v>
      </c>
      <c r="L328" s="19" t="s">
        <v>4757</v>
      </c>
    </row>
    <row r="329" spans="1:12" ht="26.45" customHeight="1">
      <c r="A329" s="259" t="s">
        <v>1056</v>
      </c>
      <c r="B329" s="30" t="s">
        <v>1022</v>
      </c>
      <c r="C329" s="30" t="s">
        <v>901</v>
      </c>
      <c r="D329" s="20" t="s">
        <v>1080</v>
      </c>
      <c r="E329" s="12">
        <v>42549</v>
      </c>
      <c r="F329" s="12">
        <v>43535</v>
      </c>
      <c r="G329" s="72"/>
      <c r="H329" s="14">
        <f t="shared" si="41"/>
        <v>44995</v>
      </c>
      <c r="I329" s="15">
        <f t="shared" ca="1" si="37"/>
        <v>403</v>
      </c>
      <c r="J329" s="16" t="str">
        <f t="shared" ca="1" si="39"/>
        <v>NOT DUE</v>
      </c>
      <c r="K329" s="30" t="s">
        <v>1075</v>
      </c>
      <c r="L329" s="19" t="s">
        <v>4757</v>
      </c>
    </row>
    <row r="330" spans="1:12" ht="25.5">
      <c r="A330" s="259" t="s">
        <v>1057</v>
      </c>
      <c r="B330" s="30" t="s">
        <v>1023</v>
      </c>
      <c r="C330" s="30" t="s">
        <v>901</v>
      </c>
      <c r="D330" s="20" t="s">
        <v>1080</v>
      </c>
      <c r="E330" s="12">
        <v>42549</v>
      </c>
      <c r="F330" s="12">
        <v>43535</v>
      </c>
      <c r="G330" s="72"/>
      <c r="H330" s="14">
        <f t="shared" si="41"/>
        <v>44995</v>
      </c>
      <c r="I330" s="15">
        <f t="shared" ca="1" si="37"/>
        <v>403</v>
      </c>
      <c r="J330" s="16" t="str">
        <f t="shared" ca="1" si="39"/>
        <v>NOT DUE</v>
      </c>
      <c r="K330" s="30" t="s">
        <v>1076</v>
      </c>
      <c r="L330" s="19" t="s">
        <v>4757</v>
      </c>
    </row>
    <row r="331" spans="1:12" ht="38.25" customHeight="1">
      <c r="A331" s="259" t="s">
        <v>4306</v>
      </c>
      <c r="B331" s="30" t="s">
        <v>1024</v>
      </c>
      <c r="C331" s="30" t="s">
        <v>1025</v>
      </c>
      <c r="D331" s="20" t="s">
        <v>1080</v>
      </c>
      <c r="E331" s="12">
        <v>42549</v>
      </c>
      <c r="F331" s="12">
        <v>43614</v>
      </c>
      <c r="G331" s="72"/>
      <c r="H331" s="14">
        <f t="shared" si="41"/>
        <v>45074</v>
      </c>
      <c r="I331" s="15">
        <f t="shared" ca="1" si="37"/>
        <v>482</v>
      </c>
      <c r="J331" s="16" t="str">
        <f t="shared" ca="1" si="39"/>
        <v>NOT DUE</v>
      </c>
      <c r="K331" s="30" t="s">
        <v>1077</v>
      </c>
      <c r="L331" s="19" t="s">
        <v>4759</v>
      </c>
    </row>
    <row r="332" spans="1:12" ht="48">
      <c r="A332" s="259" t="s">
        <v>4897</v>
      </c>
      <c r="B332" s="30" t="s">
        <v>1026</v>
      </c>
      <c r="C332" s="30" t="s">
        <v>1027</v>
      </c>
      <c r="D332" s="20" t="s">
        <v>1080</v>
      </c>
      <c r="E332" s="12">
        <v>42549</v>
      </c>
      <c r="F332" s="12">
        <v>43614</v>
      </c>
      <c r="G332" s="72"/>
      <c r="H332" s="14">
        <f t="shared" si="41"/>
        <v>45074</v>
      </c>
      <c r="I332" s="15">
        <f t="shared" ca="1" si="37"/>
        <v>482</v>
      </c>
      <c r="J332" s="16" t="str">
        <f t="shared" ca="1" si="39"/>
        <v>NOT DUE</v>
      </c>
      <c r="K332" s="30" t="s">
        <v>1078</v>
      </c>
      <c r="L332" s="19" t="s">
        <v>4759</v>
      </c>
    </row>
    <row r="333" spans="1:12" ht="38.25" customHeight="1">
      <c r="A333" s="259" t="s">
        <v>4900</v>
      </c>
      <c r="B333" s="30" t="s">
        <v>1028</v>
      </c>
      <c r="C333" s="30" t="s">
        <v>1029</v>
      </c>
      <c r="D333" s="20" t="s">
        <v>1080</v>
      </c>
      <c r="E333" s="12">
        <v>42549</v>
      </c>
      <c r="F333" s="12">
        <v>43614</v>
      </c>
      <c r="G333" s="72"/>
      <c r="H333" s="14">
        <f t="shared" si="41"/>
        <v>45074</v>
      </c>
      <c r="I333" s="15">
        <f t="shared" ref="I333" ca="1" si="42">IF(ISBLANK(H333),"",H333-DATE(YEAR(NOW()),MONTH(NOW()),DAY(NOW())))</f>
        <v>482</v>
      </c>
      <c r="J333" s="16" t="str">
        <f t="shared" ca="1" si="39"/>
        <v>NOT DUE</v>
      </c>
      <c r="K333" s="30" t="s">
        <v>1079</v>
      </c>
      <c r="L333" s="19" t="s">
        <v>4759</v>
      </c>
    </row>
    <row r="334" spans="1:12">
      <c r="A334" s="355"/>
    </row>
    <row r="335" spans="1:12">
      <c r="A335" s="355"/>
    </row>
    <row r="336" spans="1:12">
      <c r="A336" s="355"/>
      <c r="H336" s="356"/>
      <c r="I336" s="356"/>
      <c r="J336" s="356"/>
    </row>
    <row r="337" spans="1:10">
      <c r="A337" s="355"/>
      <c r="B337" s="357" t="s">
        <v>5250</v>
      </c>
      <c r="D337" s="47" t="s">
        <v>4635</v>
      </c>
      <c r="G337" s="299" t="s">
        <v>4636</v>
      </c>
      <c r="H337" s="361"/>
      <c r="I337" s="361"/>
      <c r="J337" s="361"/>
    </row>
    <row r="338" spans="1:10">
      <c r="A338" s="355"/>
      <c r="B338" s="358"/>
      <c r="C338" s="360"/>
      <c r="E338" s="460"/>
      <c r="F338" s="460"/>
      <c r="H338" s="460"/>
      <c r="I338" s="460"/>
      <c r="J338" s="460"/>
    </row>
    <row r="339" spans="1:10">
      <c r="A339" s="355"/>
      <c r="C339" s="359" t="s">
        <v>5371</v>
      </c>
      <c r="E339" s="456" t="s">
        <v>5372</v>
      </c>
      <c r="F339" s="456"/>
      <c r="H339" s="456" t="s">
        <v>5373</v>
      </c>
      <c r="I339" s="456"/>
      <c r="J339" s="456"/>
    </row>
    <row r="340" spans="1:10">
      <c r="A340" s="355"/>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211" priority="19" operator="equal">
      <formula>"overdue"</formula>
    </cfRule>
  </conditionalFormatting>
  <conditionalFormatting sqref="J231">
    <cfRule type="cellIs" dxfId="210" priority="18" operator="equal">
      <formula>"overdue"</formula>
    </cfRule>
  </conditionalFormatting>
  <conditionalFormatting sqref="J205">
    <cfRule type="cellIs" dxfId="209" priority="17" operator="equal">
      <formula>"overdue"</formula>
    </cfRule>
  </conditionalFormatting>
  <conditionalFormatting sqref="J209">
    <cfRule type="cellIs" dxfId="208" priority="16" operator="equal">
      <formula>"overdue"</formula>
    </cfRule>
  </conditionalFormatting>
  <conditionalFormatting sqref="J213">
    <cfRule type="cellIs" dxfId="207" priority="15" operator="equal">
      <formula>"overdue"</formula>
    </cfRule>
  </conditionalFormatting>
  <conditionalFormatting sqref="J217">
    <cfRule type="cellIs" dxfId="206" priority="14" operator="equal">
      <formula>"overdue"</formula>
    </cfRule>
  </conditionalFormatting>
  <conditionalFormatting sqref="J221">
    <cfRule type="cellIs" dxfId="205" priority="13" operator="equal">
      <formula>"overdue"</formula>
    </cfRule>
  </conditionalFormatting>
  <conditionalFormatting sqref="J23">
    <cfRule type="cellIs" dxfId="204" priority="12" operator="equal">
      <formula>"overdue"</formula>
    </cfRule>
  </conditionalFormatting>
  <conditionalFormatting sqref="J26">
    <cfRule type="cellIs" dxfId="203" priority="11" operator="equal">
      <formula>"overdue"</formula>
    </cfRule>
  </conditionalFormatting>
  <conditionalFormatting sqref="J32">
    <cfRule type="cellIs" dxfId="202" priority="10" operator="equal">
      <formula>"overdue"</formula>
    </cfRule>
  </conditionalFormatting>
  <conditionalFormatting sqref="J35">
    <cfRule type="cellIs" dxfId="201" priority="9" operator="equal">
      <formula>"overdue"</formula>
    </cfRule>
  </conditionalFormatting>
  <conditionalFormatting sqref="J29">
    <cfRule type="cellIs" dxfId="200" priority="8" operator="equal">
      <formula>"overdue"</formula>
    </cfRule>
  </conditionalFormatting>
  <conditionalFormatting sqref="J246:J247">
    <cfRule type="cellIs" dxfId="199" priority="7" operator="equal">
      <formula>"overdue"</formula>
    </cfRule>
  </conditionalFormatting>
  <conditionalFormatting sqref="J258">
    <cfRule type="cellIs" dxfId="198" priority="6" operator="equal">
      <formula>"overdue"</formula>
    </cfRule>
  </conditionalFormatting>
  <conditionalFormatting sqref="J37">
    <cfRule type="cellIs" dxfId="197" priority="5" operator="equal">
      <formula>"overdue"</formula>
    </cfRule>
  </conditionalFormatting>
  <conditionalFormatting sqref="J36">
    <cfRule type="cellIs" dxfId="196" priority="4" operator="equal">
      <formula>"overdue"</formula>
    </cfRule>
  </conditionalFormatting>
  <conditionalFormatting sqref="J265">
    <cfRule type="cellIs" dxfId="195"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72" sqref="F272:F28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1082</v>
      </c>
      <c r="D3" s="380" t="s">
        <v>12</v>
      </c>
      <c r="E3" s="380"/>
      <c r="F3" s="4" t="s">
        <v>4307</v>
      </c>
    </row>
    <row r="4" spans="1:12" ht="18" customHeight="1">
      <c r="A4" s="379" t="s">
        <v>77</v>
      </c>
      <c r="B4" s="379"/>
      <c r="C4" s="36" t="s">
        <v>4134</v>
      </c>
      <c r="D4" s="380" t="s">
        <v>14</v>
      </c>
      <c r="E4" s="380"/>
      <c r="F4" s="5">
        <f>'Running Hours'!B9</f>
        <v>16800</v>
      </c>
    </row>
    <row r="5" spans="1:12" ht="18" customHeight="1">
      <c r="A5" s="379" t="s">
        <v>78</v>
      </c>
      <c r="B5" s="379"/>
      <c r="C5" s="37" t="s">
        <v>4135</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4136</v>
      </c>
      <c r="C8" s="30" t="s">
        <v>4137</v>
      </c>
      <c r="D8" s="20" t="s">
        <v>1</v>
      </c>
      <c r="E8" s="12">
        <v>42549</v>
      </c>
      <c r="F8" s="12">
        <v>44590</v>
      </c>
      <c r="G8" s="72"/>
      <c r="H8" s="14">
        <f t="shared" ref="H8:H16" si="0">DATE(YEAR(F8),MONTH(F8),DAY(F8)+1)</f>
        <v>44591</v>
      </c>
      <c r="I8" s="15">
        <f t="shared" ref="I8:I13" ca="1" si="1">IF(ISBLANK(H8),"",H8-DATE(YEAR(NOW()),MONTH(NOW()),DAY(NOW())))</f>
        <v>-1</v>
      </c>
      <c r="J8" s="16" t="str">
        <f t="shared" ref="J8:J77" ca="1" si="2">IF(I8="","",IF(I8&lt;0,"OVERDUE","NOT DUE"))</f>
        <v>OVERDUE</v>
      </c>
      <c r="K8" s="30" t="s">
        <v>609</v>
      </c>
      <c r="L8" s="17"/>
    </row>
    <row r="9" spans="1:12" ht="39.75" customHeight="1">
      <c r="A9" s="16" t="s">
        <v>4308</v>
      </c>
      <c r="B9" s="30" t="s">
        <v>4138</v>
      </c>
      <c r="C9" s="30" t="s">
        <v>4139</v>
      </c>
      <c r="D9" s="20" t="s">
        <v>1</v>
      </c>
      <c r="E9" s="12">
        <v>42549</v>
      </c>
      <c r="F9" s="12">
        <v>44590</v>
      </c>
      <c r="G9" s="72"/>
      <c r="H9" s="14">
        <f t="shared" si="0"/>
        <v>44591</v>
      </c>
      <c r="I9" s="15">
        <f t="shared" ca="1" si="1"/>
        <v>-1</v>
      </c>
      <c r="J9" s="16" t="str">
        <f t="shared" ca="1" si="2"/>
        <v>OVERDUE</v>
      </c>
      <c r="K9" s="30" t="s">
        <v>609</v>
      </c>
      <c r="L9" s="19"/>
    </row>
    <row r="10" spans="1:12" ht="15" customHeight="1">
      <c r="A10" s="16" t="s">
        <v>4309</v>
      </c>
      <c r="B10" s="30" t="s">
        <v>4140</v>
      </c>
      <c r="C10" s="30" t="s">
        <v>4141</v>
      </c>
      <c r="D10" s="20" t="s">
        <v>1</v>
      </c>
      <c r="E10" s="12">
        <v>42549</v>
      </c>
      <c r="F10" s="12">
        <v>44590</v>
      </c>
      <c r="G10" s="72"/>
      <c r="H10" s="14">
        <f t="shared" si="0"/>
        <v>44591</v>
      </c>
      <c r="I10" s="15">
        <f t="shared" ca="1" si="1"/>
        <v>-1</v>
      </c>
      <c r="J10" s="16" t="str">
        <f t="shared" ca="1" si="2"/>
        <v>OVERDUE</v>
      </c>
      <c r="K10" s="30" t="s">
        <v>609</v>
      </c>
      <c r="L10" s="17"/>
    </row>
    <row r="11" spans="1:12" ht="15" customHeight="1">
      <c r="A11" s="16" t="s">
        <v>4310</v>
      </c>
      <c r="B11" s="30" t="s">
        <v>858</v>
      </c>
      <c r="C11" s="30" t="s">
        <v>4142</v>
      </c>
      <c r="D11" s="20" t="s">
        <v>1</v>
      </c>
      <c r="E11" s="12">
        <v>42549</v>
      </c>
      <c r="F11" s="12">
        <v>44590</v>
      </c>
      <c r="G11" s="72"/>
      <c r="H11" s="14">
        <f t="shared" si="0"/>
        <v>44591</v>
      </c>
      <c r="I11" s="15">
        <f t="shared" ca="1" si="1"/>
        <v>-1</v>
      </c>
      <c r="J11" s="16" t="str">
        <f t="shared" ca="1" si="2"/>
        <v>OVERDUE</v>
      </c>
      <c r="K11" s="30" t="s">
        <v>609</v>
      </c>
      <c r="L11" s="19"/>
    </row>
    <row r="12" spans="1:12" ht="15" customHeight="1">
      <c r="A12" s="16" t="s">
        <v>4311</v>
      </c>
      <c r="B12" s="30" t="s">
        <v>4143</v>
      </c>
      <c r="C12" s="30" t="s">
        <v>4144</v>
      </c>
      <c r="D12" s="20" t="s">
        <v>1</v>
      </c>
      <c r="E12" s="12">
        <v>42549</v>
      </c>
      <c r="F12" s="12">
        <v>44590</v>
      </c>
      <c r="G12" s="72"/>
      <c r="H12" s="14">
        <f t="shared" si="0"/>
        <v>44591</v>
      </c>
      <c r="I12" s="15">
        <f t="shared" ca="1" si="1"/>
        <v>-1</v>
      </c>
      <c r="J12" s="16" t="str">
        <f t="shared" ca="1" si="2"/>
        <v>OVERDUE</v>
      </c>
      <c r="K12" s="30" t="s">
        <v>609</v>
      </c>
      <c r="L12" s="19"/>
    </row>
    <row r="13" spans="1:12" ht="15" customHeight="1">
      <c r="A13" s="16" t="s">
        <v>4312</v>
      </c>
      <c r="B13" s="30" t="s">
        <v>4145</v>
      </c>
      <c r="C13" s="30" t="s">
        <v>4144</v>
      </c>
      <c r="D13" s="20" t="s">
        <v>1</v>
      </c>
      <c r="E13" s="12">
        <v>42549</v>
      </c>
      <c r="F13" s="12">
        <v>44590</v>
      </c>
      <c r="G13" s="72"/>
      <c r="H13" s="14">
        <f t="shared" si="0"/>
        <v>44591</v>
      </c>
      <c r="I13" s="15">
        <f t="shared" ca="1" si="1"/>
        <v>-1</v>
      </c>
      <c r="J13" s="16" t="str">
        <f t="shared" ca="1" si="2"/>
        <v>OVERDUE</v>
      </c>
      <c r="K13" s="30" t="s">
        <v>609</v>
      </c>
      <c r="L13" s="19"/>
    </row>
    <row r="14" spans="1:12" ht="38.25">
      <c r="A14" s="16" t="s">
        <v>4313</v>
      </c>
      <c r="B14" s="30" t="s">
        <v>4146</v>
      </c>
      <c r="C14" s="30" t="s">
        <v>4147</v>
      </c>
      <c r="D14" s="20" t="s">
        <v>1</v>
      </c>
      <c r="E14" s="12">
        <v>42549</v>
      </c>
      <c r="F14" s="12">
        <v>44590</v>
      </c>
      <c r="G14" s="72"/>
      <c r="H14" s="14">
        <f t="shared" si="0"/>
        <v>44591</v>
      </c>
      <c r="I14" s="15">
        <f ca="1">IF(ISBLANK(H14),"",H14-DATE(YEAR(NOW()),MONTH(NOW()),DAY(NOW())))</f>
        <v>-1</v>
      </c>
      <c r="J14" s="16" t="str">
        <f t="shared" ca="1" si="2"/>
        <v>OVERDUE</v>
      </c>
      <c r="K14" s="30" t="s">
        <v>609</v>
      </c>
      <c r="L14" s="17"/>
    </row>
    <row r="15" spans="1:12">
      <c r="A15" s="16" t="s">
        <v>4314</v>
      </c>
      <c r="B15" s="30" t="s">
        <v>4148</v>
      </c>
      <c r="C15" s="30" t="s">
        <v>4149</v>
      </c>
      <c r="D15" s="20" t="s">
        <v>1</v>
      </c>
      <c r="E15" s="12">
        <v>42549</v>
      </c>
      <c r="F15" s="12">
        <v>44590</v>
      </c>
      <c r="G15" s="72"/>
      <c r="H15" s="14">
        <f t="shared" si="0"/>
        <v>44591</v>
      </c>
      <c r="I15" s="15">
        <f ca="1">IF(ISBLANK(H15),"",H15-DATE(YEAR(NOW()),MONTH(NOW()),DAY(NOW())))</f>
        <v>-1</v>
      </c>
      <c r="J15" s="16" t="str">
        <f t="shared" ca="1" si="2"/>
        <v>OVERDUE</v>
      </c>
      <c r="K15" s="30" t="s">
        <v>609</v>
      </c>
      <c r="L15" s="17"/>
    </row>
    <row r="16" spans="1:12" ht="15" customHeight="1">
      <c r="A16" s="16" t="s">
        <v>4315</v>
      </c>
      <c r="B16" s="30" t="s">
        <v>4150</v>
      </c>
      <c r="C16" s="30" t="s">
        <v>4151</v>
      </c>
      <c r="D16" s="20" t="s">
        <v>1</v>
      </c>
      <c r="E16" s="12">
        <v>42549</v>
      </c>
      <c r="F16" s="12">
        <v>44590</v>
      </c>
      <c r="G16" s="72"/>
      <c r="H16" s="14">
        <f t="shared" si="0"/>
        <v>44591</v>
      </c>
      <c r="I16" s="15">
        <f t="shared" ref="I16:I35" ca="1" si="3">IF(ISBLANK(H16),"",H16-DATE(YEAR(NOW()),MONTH(NOW()),DAY(NOW())))</f>
        <v>-1</v>
      </c>
      <c r="J16" s="16" t="str">
        <f t="shared" ca="1" si="2"/>
        <v>OVERDUE</v>
      </c>
      <c r="K16" s="30" t="s">
        <v>609</v>
      </c>
      <c r="L16" s="17"/>
    </row>
    <row r="17" spans="1:12" ht="15" customHeight="1">
      <c r="A17" s="16" t="s">
        <v>4316</v>
      </c>
      <c r="B17" s="30" t="s">
        <v>4150</v>
      </c>
      <c r="C17" s="30" t="s">
        <v>4152</v>
      </c>
      <c r="D17" s="20" t="s">
        <v>4</v>
      </c>
      <c r="E17" s="12">
        <v>42549</v>
      </c>
      <c r="F17" s="12">
        <v>44582</v>
      </c>
      <c r="G17" s="72"/>
      <c r="H17" s="14">
        <f t="shared" ref="H17:H35" si="4">EDATE(F17-1,1)</f>
        <v>44612</v>
      </c>
      <c r="I17" s="15">
        <f t="shared" ca="1" si="3"/>
        <v>20</v>
      </c>
      <c r="J17" s="16" t="str">
        <f t="shared" ca="1" si="2"/>
        <v>NOT DUE</v>
      </c>
      <c r="K17" s="30" t="s">
        <v>4153</v>
      </c>
      <c r="L17" s="17" t="s">
        <v>4736</v>
      </c>
    </row>
    <row r="18" spans="1:12" ht="15" customHeight="1">
      <c r="A18" s="16" t="s">
        <v>4317</v>
      </c>
      <c r="B18" s="30" t="s">
        <v>4154</v>
      </c>
      <c r="C18" s="30" t="s">
        <v>4155</v>
      </c>
      <c r="D18" s="20" t="s">
        <v>4</v>
      </c>
      <c r="E18" s="12">
        <v>42549</v>
      </c>
      <c r="F18" s="12">
        <v>44582</v>
      </c>
      <c r="G18" s="72"/>
      <c r="H18" s="14">
        <f t="shared" si="4"/>
        <v>44612</v>
      </c>
      <c r="I18" s="15">
        <f t="shared" ca="1" si="3"/>
        <v>20</v>
      </c>
      <c r="J18" s="16" t="str">
        <f t="shared" ca="1" si="2"/>
        <v>NOT DUE</v>
      </c>
      <c r="K18" s="30" t="s">
        <v>4153</v>
      </c>
      <c r="L18" s="17" t="s">
        <v>4736</v>
      </c>
    </row>
    <row r="19" spans="1:12" ht="15" customHeight="1">
      <c r="A19" s="16" t="s">
        <v>4318</v>
      </c>
      <c r="B19" s="30" t="s">
        <v>4154</v>
      </c>
      <c r="C19" s="30" t="s">
        <v>4156</v>
      </c>
      <c r="D19" s="20" t="s">
        <v>4</v>
      </c>
      <c r="E19" s="12">
        <v>42549</v>
      </c>
      <c r="F19" s="12">
        <v>44582</v>
      </c>
      <c r="G19" s="72"/>
      <c r="H19" s="14">
        <f t="shared" si="4"/>
        <v>44612</v>
      </c>
      <c r="I19" s="15">
        <f t="shared" ca="1" si="3"/>
        <v>20</v>
      </c>
      <c r="J19" s="16" t="str">
        <f t="shared" ca="1" si="2"/>
        <v>NOT DUE</v>
      </c>
      <c r="K19" s="30" t="s">
        <v>4153</v>
      </c>
      <c r="L19" s="17" t="s">
        <v>4736</v>
      </c>
    </row>
    <row r="20" spans="1:12" ht="15" customHeight="1">
      <c r="A20" s="16" t="s">
        <v>4319</v>
      </c>
      <c r="B20" s="30" t="s">
        <v>4154</v>
      </c>
      <c r="C20" s="30" t="s">
        <v>4157</v>
      </c>
      <c r="D20" s="20" t="s">
        <v>4</v>
      </c>
      <c r="E20" s="12">
        <v>42549</v>
      </c>
      <c r="F20" s="12">
        <v>44582</v>
      </c>
      <c r="G20" s="72"/>
      <c r="H20" s="14">
        <f t="shared" si="4"/>
        <v>44612</v>
      </c>
      <c r="I20" s="15">
        <f t="shared" ca="1" si="3"/>
        <v>20</v>
      </c>
      <c r="J20" s="16" t="str">
        <f t="shared" ca="1" si="2"/>
        <v>NOT DUE</v>
      </c>
      <c r="K20" s="30" t="s">
        <v>4153</v>
      </c>
      <c r="L20" s="17" t="s">
        <v>4736</v>
      </c>
    </row>
    <row r="21" spans="1:12" ht="15" customHeight="1">
      <c r="A21" s="16" t="s">
        <v>4320</v>
      </c>
      <c r="B21" s="30" t="s">
        <v>4158</v>
      </c>
      <c r="C21" s="30" t="s">
        <v>4155</v>
      </c>
      <c r="D21" s="20" t="s">
        <v>4</v>
      </c>
      <c r="E21" s="12">
        <v>42549</v>
      </c>
      <c r="F21" s="12">
        <v>44582</v>
      </c>
      <c r="G21" s="72"/>
      <c r="H21" s="14">
        <f t="shared" si="4"/>
        <v>44612</v>
      </c>
      <c r="I21" s="15">
        <f t="shared" ca="1" si="3"/>
        <v>20</v>
      </c>
      <c r="J21" s="16" t="str">
        <f t="shared" ca="1" si="2"/>
        <v>NOT DUE</v>
      </c>
      <c r="K21" s="30" t="s">
        <v>4153</v>
      </c>
      <c r="L21" s="17" t="s">
        <v>4736</v>
      </c>
    </row>
    <row r="22" spans="1:12" ht="15" customHeight="1">
      <c r="A22" s="16" t="s">
        <v>4321</v>
      </c>
      <c r="B22" s="30" t="s">
        <v>4158</v>
      </c>
      <c r="C22" s="30" t="s">
        <v>4156</v>
      </c>
      <c r="D22" s="20" t="s">
        <v>4</v>
      </c>
      <c r="E22" s="12">
        <v>42549</v>
      </c>
      <c r="F22" s="12">
        <v>44582</v>
      </c>
      <c r="G22" s="72"/>
      <c r="H22" s="14">
        <f t="shared" si="4"/>
        <v>44612</v>
      </c>
      <c r="I22" s="15">
        <f t="shared" ca="1" si="3"/>
        <v>20</v>
      </c>
      <c r="J22" s="16" t="str">
        <f t="shared" ca="1" si="2"/>
        <v>NOT DUE</v>
      </c>
      <c r="K22" s="30" t="s">
        <v>4153</v>
      </c>
      <c r="L22" s="17" t="s">
        <v>4736</v>
      </c>
    </row>
    <row r="23" spans="1:12" ht="15" customHeight="1">
      <c r="A23" s="16" t="s">
        <v>4322</v>
      </c>
      <c r="B23" s="30" t="s">
        <v>4158</v>
      </c>
      <c r="C23" s="30" t="s">
        <v>4157</v>
      </c>
      <c r="D23" s="20" t="s">
        <v>4</v>
      </c>
      <c r="E23" s="12">
        <v>42549</v>
      </c>
      <c r="F23" s="12">
        <v>44582</v>
      </c>
      <c r="G23" s="72"/>
      <c r="H23" s="14">
        <f t="shared" si="4"/>
        <v>44612</v>
      </c>
      <c r="I23" s="15">
        <f t="shared" ca="1" si="3"/>
        <v>20</v>
      </c>
      <c r="J23" s="16" t="str">
        <f t="shared" ca="1" si="2"/>
        <v>NOT DUE</v>
      </c>
      <c r="K23" s="30" t="s">
        <v>4153</v>
      </c>
      <c r="L23" s="17" t="s">
        <v>4736</v>
      </c>
    </row>
    <row r="24" spans="1:12" ht="15" customHeight="1">
      <c r="A24" s="16" t="s">
        <v>4323</v>
      </c>
      <c r="B24" s="30" t="s">
        <v>4159</v>
      </c>
      <c r="C24" s="30" t="s">
        <v>4155</v>
      </c>
      <c r="D24" s="20" t="s">
        <v>4</v>
      </c>
      <c r="E24" s="12">
        <v>42549</v>
      </c>
      <c r="F24" s="12">
        <v>44582</v>
      </c>
      <c r="G24" s="72"/>
      <c r="H24" s="14">
        <f t="shared" si="4"/>
        <v>44612</v>
      </c>
      <c r="I24" s="15">
        <f t="shared" ca="1" si="3"/>
        <v>20</v>
      </c>
      <c r="J24" s="16" t="str">
        <f t="shared" ca="1" si="2"/>
        <v>NOT DUE</v>
      </c>
      <c r="K24" s="30" t="s">
        <v>4153</v>
      </c>
      <c r="L24" s="17" t="s">
        <v>4736</v>
      </c>
    </row>
    <row r="25" spans="1:12" ht="15" customHeight="1">
      <c r="A25" s="16" t="s">
        <v>4324</v>
      </c>
      <c r="B25" s="30" t="s">
        <v>4159</v>
      </c>
      <c r="C25" s="30" t="s">
        <v>4156</v>
      </c>
      <c r="D25" s="20" t="s">
        <v>4</v>
      </c>
      <c r="E25" s="12">
        <v>42549</v>
      </c>
      <c r="F25" s="12">
        <v>44582</v>
      </c>
      <c r="G25" s="72"/>
      <c r="H25" s="14">
        <f t="shared" si="4"/>
        <v>44612</v>
      </c>
      <c r="I25" s="15">
        <f t="shared" ca="1" si="3"/>
        <v>20</v>
      </c>
      <c r="J25" s="16" t="str">
        <f t="shared" ca="1" si="2"/>
        <v>NOT DUE</v>
      </c>
      <c r="K25" s="30" t="s">
        <v>4153</v>
      </c>
      <c r="L25" s="17" t="s">
        <v>4736</v>
      </c>
    </row>
    <row r="26" spans="1:12" ht="15" customHeight="1">
      <c r="A26" s="16" t="s">
        <v>4325</v>
      </c>
      <c r="B26" s="30" t="s">
        <v>4159</v>
      </c>
      <c r="C26" s="30" t="s">
        <v>4157</v>
      </c>
      <c r="D26" s="20" t="s">
        <v>4</v>
      </c>
      <c r="E26" s="12">
        <v>42549</v>
      </c>
      <c r="F26" s="12">
        <v>44582</v>
      </c>
      <c r="G26" s="72"/>
      <c r="H26" s="14">
        <f t="shared" si="4"/>
        <v>44612</v>
      </c>
      <c r="I26" s="15">
        <f t="shared" ca="1" si="3"/>
        <v>20</v>
      </c>
      <c r="J26" s="16" t="str">
        <f t="shared" ca="1" si="2"/>
        <v>NOT DUE</v>
      </c>
      <c r="K26" s="30" t="s">
        <v>4153</v>
      </c>
      <c r="L26" s="17" t="s">
        <v>4736</v>
      </c>
    </row>
    <row r="27" spans="1:12" ht="15" customHeight="1">
      <c r="A27" s="16" t="s">
        <v>4326</v>
      </c>
      <c r="B27" s="30" t="s">
        <v>4160</v>
      </c>
      <c r="C27" s="30" t="s">
        <v>4155</v>
      </c>
      <c r="D27" s="20" t="s">
        <v>4</v>
      </c>
      <c r="E27" s="12">
        <v>42549</v>
      </c>
      <c r="F27" s="12">
        <v>44582</v>
      </c>
      <c r="G27" s="72"/>
      <c r="H27" s="14">
        <f t="shared" si="4"/>
        <v>44612</v>
      </c>
      <c r="I27" s="15">
        <f t="shared" ca="1" si="3"/>
        <v>20</v>
      </c>
      <c r="J27" s="16" t="str">
        <f t="shared" ca="1" si="2"/>
        <v>NOT DUE</v>
      </c>
      <c r="K27" s="30" t="s">
        <v>4153</v>
      </c>
      <c r="L27" s="17" t="s">
        <v>4736</v>
      </c>
    </row>
    <row r="28" spans="1:12" ht="15" customHeight="1">
      <c r="A28" s="16" t="s">
        <v>4327</v>
      </c>
      <c r="B28" s="30" t="s">
        <v>4160</v>
      </c>
      <c r="C28" s="30" t="s">
        <v>4156</v>
      </c>
      <c r="D28" s="20" t="s">
        <v>4</v>
      </c>
      <c r="E28" s="12">
        <v>42549</v>
      </c>
      <c r="F28" s="12">
        <v>44582</v>
      </c>
      <c r="G28" s="72"/>
      <c r="H28" s="14">
        <f t="shared" si="4"/>
        <v>44612</v>
      </c>
      <c r="I28" s="15">
        <f t="shared" ca="1" si="3"/>
        <v>20</v>
      </c>
      <c r="J28" s="16" t="str">
        <f t="shared" ca="1" si="2"/>
        <v>NOT DUE</v>
      </c>
      <c r="K28" s="30" t="s">
        <v>4153</v>
      </c>
      <c r="L28" s="17" t="s">
        <v>4736</v>
      </c>
    </row>
    <row r="29" spans="1:12" ht="15" customHeight="1">
      <c r="A29" s="16" t="s">
        <v>4328</v>
      </c>
      <c r="B29" s="30" t="s">
        <v>4160</v>
      </c>
      <c r="C29" s="30" t="s">
        <v>4157</v>
      </c>
      <c r="D29" s="20" t="s">
        <v>4</v>
      </c>
      <c r="E29" s="12">
        <v>42549</v>
      </c>
      <c r="F29" s="12">
        <v>44582</v>
      </c>
      <c r="G29" s="72"/>
      <c r="H29" s="14">
        <f t="shared" si="4"/>
        <v>44612</v>
      </c>
      <c r="I29" s="15">
        <f t="shared" ca="1" si="3"/>
        <v>20</v>
      </c>
      <c r="J29" s="16" t="str">
        <f t="shared" ca="1" si="2"/>
        <v>NOT DUE</v>
      </c>
      <c r="K29" s="30" t="s">
        <v>4153</v>
      </c>
      <c r="L29" s="17" t="s">
        <v>4736</v>
      </c>
    </row>
    <row r="30" spans="1:12" ht="15" customHeight="1">
      <c r="A30" s="16" t="s">
        <v>4329</v>
      </c>
      <c r="B30" s="30" t="s">
        <v>4161</v>
      </c>
      <c r="C30" s="30" t="s">
        <v>4155</v>
      </c>
      <c r="D30" s="20" t="s">
        <v>4</v>
      </c>
      <c r="E30" s="12">
        <v>42549</v>
      </c>
      <c r="F30" s="12">
        <v>44582</v>
      </c>
      <c r="G30" s="72"/>
      <c r="H30" s="14">
        <f t="shared" si="4"/>
        <v>44612</v>
      </c>
      <c r="I30" s="15">
        <f t="shared" ca="1" si="3"/>
        <v>20</v>
      </c>
      <c r="J30" s="16" t="str">
        <f t="shared" ca="1" si="2"/>
        <v>NOT DUE</v>
      </c>
      <c r="K30" s="30" t="s">
        <v>4153</v>
      </c>
      <c r="L30" s="17" t="s">
        <v>4736</v>
      </c>
    </row>
    <row r="31" spans="1:12" ht="15" customHeight="1">
      <c r="A31" s="16" t="s">
        <v>4330</v>
      </c>
      <c r="B31" s="30" t="s">
        <v>4161</v>
      </c>
      <c r="C31" s="30" t="s">
        <v>4156</v>
      </c>
      <c r="D31" s="20" t="s">
        <v>4</v>
      </c>
      <c r="E31" s="12">
        <v>42549</v>
      </c>
      <c r="F31" s="12">
        <v>44582</v>
      </c>
      <c r="G31" s="72"/>
      <c r="H31" s="14">
        <f t="shared" si="4"/>
        <v>44612</v>
      </c>
      <c r="I31" s="15">
        <f t="shared" ca="1" si="3"/>
        <v>20</v>
      </c>
      <c r="J31" s="16" t="str">
        <f t="shared" ca="1" si="2"/>
        <v>NOT DUE</v>
      </c>
      <c r="K31" s="30" t="s">
        <v>4153</v>
      </c>
      <c r="L31" s="17" t="s">
        <v>4736</v>
      </c>
    </row>
    <row r="32" spans="1:12" ht="15" customHeight="1">
      <c r="A32" s="16" t="s">
        <v>4331</v>
      </c>
      <c r="B32" s="30" t="s">
        <v>4161</v>
      </c>
      <c r="C32" s="30" t="s">
        <v>4157</v>
      </c>
      <c r="D32" s="20" t="s">
        <v>4</v>
      </c>
      <c r="E32" s="12">
        <v>42549</v>
      </c>
      <c r="F32" s="12">
        <v>44582</v>
      </c>
      <c r="G32" s="72"/>
      <c r="H32" s="14">
        <f t="shared" si="4"/>
        <v>44612</v>
      </c>
      <c r="I32" s="15">
        <f t="shared" ca="1" si="3"/>
        <v>20</v>
      </c>
      <c r="J32" s="16" t="str">
        <f t="shared" ca="1" si="2"/>
        <v>NOT DUE</v>
      </c>
      <c r="K32" s="30" t="s">
        <v>4153</v>
      </c>
      <c r="L32" s="17" t="s">
        <v>4736</v>
      </c>
    </row>
    <row r="33" spans="1:12" ht="15" customHeight="1">
      <c r="A33" s="16" t="s">
        <v>4332</v>
      </c>
      <c r="B33" s="30" t="s">
        <v>4162</v>
      </c>
      <c r="C33" s="30" t="s">
        <v>4155</v>
      </c>
      <c r="D33" s="20" t="s">
        <v>4</v>
      </c>
      <c r="E33" s="12">
        <v>42549</v>
      </c>
      <c r="F33" s="12">
        <v>44582</v>
      </c>
      <c r="G33" s="72"/>
      <c r="H33" s="14">
        <f t="shared" si="4"/>
        <v>44612</v>
      </c>
      <c r="I33" s="15">
        <f t="shared" ca="1" si="3"/>
        <v>20</v>
      </c>
      <c r="J33" s="16" t="str">
        <f t="shared" ca="1" si="2"/>
        <v>NOT DUE</v>
      </c>
      <c r="K33" s="30" t="s">
        <v>4153</v>
      </c>
      <c r="L33" s="17" t="s">
        <v>4736</v>
      </c>
    </row>
    <row r="34" spans="1:12" ht="15" customHeight="1">
      <c r="A34" s="16" t="s">
        <v>4333</v>
      </c>
      <c r="B34" s="30" t="s">
        <v>4162</v>
      </c>
      <c r="C34" s="30" t="s">
        <v>4156</v>
      </c>
      <c r="D34" s="20" t="s">
        <v>4</v>
      </c>
      <c r="E34" s="12">
        <v>42549</v>
      </c>
      <c r="F34" s="12">
        <v>44582</v>
      </c>
      <c r="G34" s="72"/>
      <c r="H34" s="14">
        <f t="shared" si="4"/>
        <v>44612</v>
      </c>
      <c r="I34" s="15">
        <f t="shared" ca="1" si="3"/>
        <v>20</v>
      </c>
      <c r="J34" s="16" t="str">
        <f t="shared" ca="1" si="2"/>
        <v>NOT DUE</v>
      </c>
      <c r="K34" s="30" t="s">
        <v>4153</v>
      </c>
      <c r="L34" s="17" t="s">
        <v>4736</v>
      </c>
    </row>
    <row r="35" spans="1:12" ht="15" customHeight="1">
      <c r="A35" s="16" t="s">
        <v>4334</v>
      </c>
      <c r="B35" s="30" t="s">
        <v>4162</v>
      </c>
      <c r="C35" s="30" t="s">
        <v>4157</v>
      </c>
      <c r="D35" s="20" t="s">
        <v>4</v>
      </c>
      <c r="E35" s="12">
        <v>42549</v>
      </c>
      <c r="F35" s="12">
        <v>44582</v>
      </c>
      <c r="G35" s="72"/>
      <c r="H35" s="14">
        <f t="shared" si="4"/>
        <v>44612</v>
      </c>
      <c r="I35" s="15">
        <f t="shared" ca="1" si="3"/>
        <v>20</v>
      </c>
      <c r="J35" s="16" t="str">
        <f t="shared" ca="1" si="2"/>
        <v>NOT DUE</v>
      </c>
      <c r="K35" s="30" t="s">
        <v>4153</v>
      </c>
      <c r="L35" s="17" t="s">
        <v>4736</v>
      </c>
    </row>
    <row r="36" spans="1:12" ht="15" customHeight="1">
      <c r="A36" s="16" t="s">
        <v>4335</v>
      </c>
      <c r="B36" s="30" t="s">
        <v>570</v>
      </c>
      <c r="C36" s="30" t="s">
        <v>4568</v>
      </c>
      <c r="D36" s="20">
        <v>200</v>
      </c>
      <c r="E36" s="12">
        <v>42549</v>
      </c>
      <c r="F36" s="12">
        <v>44581</v>
      </c>
      <c r="G36" s="26">
        <v>16780</v>
      </c>
      <c r="H36" s="21">
        <f>IF(I36&lt;=200,$F$5+(I36/24),"error")</f>
        <v>44597.5</v>
      </c>
      <c r="I36" s="22">
        <f>D36-($F$4-G36)</f>
        <v>180</v>
      </c>
      <c r="J36" s="16" t="str">
        <f>IF(I36="","",IF(I36&lt;0,"OVERDUE","NOT DUE"))</f>
        <v>NOT DUE</v>
      </c>
      <c r="K36" s="30" t="s">
        <v>609</v>
      </c>
      <c r="L36" s="19"/>
    </row>
    <row r="37" spans="1:12" ht="15" customHeight="1">
      <c r="A37" s="16" t="s">
        <v>4336</v>
      </c>
      <c r="B37" s="30" t="s">
        <v>570</v>
      </c>
      <c r="C37" s="30" t="s">
        <v>4569</v>
      </c>
      <c r="D37" s="20">
        <v>2000</v>
      </c>
      <c r="E37" s="12">
        <v>42549</v>
      </c>
      <c r="F37" s="12">
        <v>44560</v>
      </c>
      <c r="G37" s="26">
        <v>16561</v>
      </c>
      <c r="H37" s="21">
        <f>IF(I37&lt;=2000,$F$5+(I37/24),"error")</f>
        <v>44663.375</v>
      </c>
      <c r="I37" s="22">
        <f>D37-($F$4-G37)</f>
        <v>1761</v>
      </c>
      <c r="J37" s="16" t="str">
        <f>IF(I37="","",IF(I37&lt;0,"OVERDUE","NOT DUE"))</f>
        <v>NOT DUE</v>
      </c>
      <c r="K37" s="30" t="s">
        <v>4163</v>
      </c>
      <c r="L37" s="19"/>
    </row>
    <row r="38" spans="1:12" ht="15" customHeight="1">
      <c r="A38" s="16" t="s">
        <v>4337</v>
      </c>
      <c r="B38" s="30" t="s">
        <v>570</v>
      </c>
      <c r="C38" s="30" t="s">
        <v>4164</v>
      </c>
      <c r="D38" s="20">
        <v>200</v>
      </c>
      <c r="E38" s="12">
        <v>42549</v>
      </c>
      <c r="F38" s="12">
        <v>44580</v>
      </c>
      <c r="G38" s="26">
        <v>16776</v>
      </c>
      <c r="H38" s="21">
        <f>IF(I38&lt;=200,$F$5+(I38/24),"error")</f>
        <v>44597.333333333336</v>
      </c>
      <c r="I38" s="22">
        <f>D38-($F$4-G38)</f>
        <v>176</v>
      </c>
      <c r="J38" s="16" t="str">
        <f>IF(I38="","",IF(I38&lt;0,"OVERDUE","NOT DUE"))</f>
        <v>NOT DUE</v>
      </c>
      <c r="K38" s="30" t="s">
        <v>609</v>
      </c>
      <c r="L38" s="19"/>
    </row>
    <row r="39" spans="1:12" ht="15" customHeight="1">
      <c r="A39" s="16" t="s">
        <v>4338</v>
      </c>
      <c r="B39" s="30" t="s">
        <v>570</v>
      </c>
      <c r="C39" s="30" t="s">
        <v>4165</v>
      </c>
      <c r="D39" s="20">
        <v>100</v>
      </c>
      <c r="E39" s="12">
        <v>42549</v>
      </c>
      <c r="F39" s="12">
        <v>44580</v>
      </c>
      <c r="G39" s="26">
        <v>16776</v>
      </c>
      <c r="H39" s="21">
        <f>IF(I39&lt;=100,$F$5+(I39/24),"error")</f>
        <v>44593.166666666664</v>
      </c>
      <c r="I39" s="22">
        <f>D39-($F$4-G39)</f>
        <v>76</v>
      </c>
      <c r="J39" s="16" t="str">
        <f>IF(I39="","",IF(I39&lt;0,"OVERDUE","NOT DUE"))</f>
        <v>NOT DUE</v>
      </c>
      <c r="K39" s="30" t="s">
        <v>609</v>
      </c>
      <c r="L39" s="19"/>
    </row>
    <row r="40" spans="1:12" ht="25.5" customHeight="1">
      <c r="A40" s="16" t="s">
        <v>4339</v>
      </c>
      <c r="B40" s="30" t="s">
        <v>570</v>
      </c>
      <c r="C40" s="30" t="s">
        <v>4166</v>
      </c>
      <c r="D40" s="20">
        <v>8000</v>
      </c>
      <c r="E40" s="12">
        <v>42549</v>
      </c>
      <c r="F40" s="12">
        <v>44417</v>
      </c>
      <c r="G40" s="26">
        <v>15321</v>
      </c>
      <c r="H40" s="21">
        <f>IF(I40&lt;=8000,$F$5+(I40/24),"error")</f>
        <v>44861.708333333336</v>
      </c>
      <c r="I40" s="22">
        <f t="shared" ref="I40:I103" si="5">D40-($F$4-G40)</f>
        <v>6521</v>
      </c>
      <c r="J40" s="16" t="str">
        <f t="shared" ref="J40:J44" si="6">IF(I40="","",IF(I40&lt;0,"OVERDUE","NOT DUE"))</f>
        <v>NOT DUE</v>
      </c>
      <c r="K40" s="30" t="s">
        <v>4163</v>
      </c>
      <c r="L40" s="19"/>
    </row>
    <row r="41" spans="1:12" ht="15" customHeight="1">
      <c r="A41" s="16" t="s">
        <v>4340</v>
      </c>
      <c r="B41" s="30" t="s">
        <v>570</v>
      </c>
      <c r="C41" s="30" t="s">
        <v>4167</v>
      </c>
      <c r="D41" s="20">
        <v>8000</v>
      </c>
      <c r="E41" s="12">
        <v>42549</v>
      </c>
      <c r="F41" s="12">
        <v>44417</v>
      </c>
      <c r="G41" s="26">
        <v>15321</v>
      </c>
      <c r="H41" s="21">
        <f t="shared" ref="H41" si="7">IF(I41&lt;=8000,$F$5+(I41/24),"error")</f>
        <v>44861.708333333336</v>
      </c>
      <c r="I41" s="22">
        <f t="shared" si="5"/>
        <v>6521</v>
      </c>
      <c r="J41" s="16" t="str">
        <f t="shared" si="6"/>
        <v>NOT DUE</v>
      </c>
      <c r="K41" s="30" t="s">
        <v>4163</v>
      </c>
      <c r="L41" s="19"/>
    </row>
    <row r="42" spans="1:12" ht="15" customHeight="1">
      <c r="A42" s="16" t="s">
        <v>4341</v>
      </c>
      <c r="B42" s="30" t="s">
        <v>570</v>
      </c>
      <c r="C42" s="30" t="s">
        <v>4168</v>
      </c>
      <c r="D42" s="20">
        <v>8000</v>
      </c>
      <c r="E42" s="12">
        <v>42549</v>
      </c>
      <c r="F42" s="12">
        <v>44417</v>
      </c>
      <c r="G42" s="26">
        <v>15321</v>
      </c>
      <c r="H42" s="21">
        <f>IF(I42&lt;=8000,$F$5+(I42/24),"error")</f>
        <v>44861.708333333336</v>
      </c>
      <c r="I42" s="22">
        <f t="shared" si="5"/>
        <v>6521</v>
      </c>
      <c r="J42" s="16" t="str">
        <f t="shared" si="6"/>
        <v>NOT DUE</v>
      </c>
      <c r="K42" s="30" t="s">
        <v>4163</v>
      </c>
      <c r="L42" s="19"/>
    </row>
    <row r="43" spans="1:12" ht="15" customHeight="1">
      <c r="A43" s="16" t="s">
        <v>4342</v>
      </c>
      <c r="B43" s="30" t="s">
        <v>4169</v>
      </c>
      <c r="C43" s="30" t="s">
        <v>4570</v>
      </c>
      <c r="D43" s="20">
        <v>6000</v>
      </c>
      <c r="E43" s="12">
        <v>42549</v>
      </c>
      <c r="F43" s="12">
        <v>44293</v>
      </c>
      <c r="G43" s="26">
        <v>14149</v>
      </c>
      <c r="H43" s="21">
        <f>IF(I43&lt;=6000,$F$5+(I43/24),"error")</f>
        <v>44729.541666666664</v>
      </c>
      <c r="I43" s="22">
        <f t="shared" si="5"/>
        <v>3349</v>
      </c>
      <c r="J43" s="16" t="str">
        <f t="shared" si="6"/>
        <v>NOT DUE</v>
      </c>
      <c r="K43" s="30" t="s">
        <v>4163</v>
      </c>
      <c r="L43" s="19"/>
    </row>
    <row r="44" spans="1:12" ht="15" customHeight="1">
      <c r="A44" s="16" t="s">
        <v>4343</v>
      </c>
      <c r="B44" s="30" t="s">
        <v>4169</v>
      </c>
      <c r="C44" s="30" t="s">
        <v>4170</v>
      </c>
      <c r="D44" s="20">
        <v>6000</v>
      </c>
      <c r="E44" s="12">
        <v>42549</v>
      </c>
      <c r="F44" s="12">
        <v>44293</v>
      </c>
      <c r="G44" s="26">
        <v>14149</v>
      </c>
      <c r="H44" s="21">
        <f>IF(I44&lt;=6000,$F$5+(I44/24),"error")</f>
        <v>44729.541666666664</v>
      </c>
      <c r="I44" s="22">
        <f t="shared" si="5"/>
        <v>3349</v>
      </c>
      <c r="J44" s="16" t="str">
        <f t="shared" si="6"/>
        <v>NOT DUE</v>
      </c>
      <c r="K44" s="30" t="s">
        <v>4163</v>
      </c>
      <c r="L44" s="19"/>
    </row>
    <row r="45" spans="1:12" ht="15" customHeight="1">
      <c r="A45" s="16" t="s">
        <v>4344</v>
      </c>
      <c r="B45" s="30" t="s">
        <v>4171</v>
      </c>
      <c r="C45" s="30" t="s">
        <v>4172</v>
      </c>
      <c r="D45" s="20">
        <v>1500</v>
      </c>
      <c r="E45" s="12">
        <v>42549</v>
      </c>
      <c r="F45" s="12">
        <v>44553</v>
      </c>
      <c r="G45" s="26">
        <v>16557</v>
      </c>
      <c r="H45" s="21">
        <f>IF(I45&lt;=1500,$F$5+(I45/24),"error")</f>
        <v>44642.375</v>
      </c>
      <c r="I45" s="22">
        <f t="shared" si="5"/>
        <v>1257</v>
      </c>
      <c r="J45" s="16" t="str">
        <f t="shared" si="2"/>
        <v>NOT DUE</v>
      </c>
      <c r="K45" s="30" t="s">
        <v>4173</v>
      </c>
      <c r="L45" s="19" t="s">
        <v>5229</v>
      </c>
    </row>
    <row r="46" spans="1:12" ht="15" customHeight="1">
      <c r="A46" s="16" t="s">
        <v>4345</v>
      </c>
      <c r="B46" s="30" t="s">
        <v>4174</v>
      </c>
      <c r="C46" s="30" t="s">
        <v>4172</v>
      </c>
      <c r="D46" s="20">
        <v>1500</v>
      </c>
      <c r="E46" s="12">
        <v>42549</v>
      </c>
      <c r="F46" s="12">
        <v>44567</v>
      </c>
      <c r="G46" s="26">
        <v>16561</v>
      </c>
      <c r="H46" s="21">
        <f t="shared" ref="H46:H49" si="8">IF(I46&lt;=1500,$F$5+(I46/24),"error")</f>
        <v>44642.541666666664</v>
      </c>
      <c r="I46" s="22">
        <f t="shared" si="5"/>
        <v>1261</v>
      </c>
      <c r="J46" s="16" t="str">
        <f t="shared" si="2"/>
        <v>NOT DUE</v>
      </c>
      <c r="K46" s="30" t="s">
        <v>4173</v>
      </c>
      <c r="L46" s="19" t="s">
        <v>5229</v>
      </c>
    </row>
    <row r="47" spans="1:12" ht="15" customHeight="1">
      <c r="A47" s="16" t="s">
        <v>4346</v>
      </c>
      <c r="B47" s="30" t="s">
        <v>4175</v>
      </c>
      <c r="C47" s="30" t="s">
        <v>4172</v>
      </c>
      <c r="D47" s="20">
        <v>1500</v>
      </c>
      <c r="E47" s="12">
        <v>42549</v>
      </c>
      <c r="F47" s="12">
        <v>44553</v>
      </c>
      <c r="G47" s="26">
        <v>16557</v>
      </c>
      <c r="H47" s="21">
        <f t="shared" si="8"/>
        <v>44642.375</v>
      </c>
      <c r="I47" s="22">
        <f t="shared" si="5"/>
        <v>1257</v>
      </c>
      <c r="J47" s="16" t="str">
        <f t="shared" si="2"/>
        <v>NOT DUE</v>
      </c>
      <c r="K47" s="30" t="s">
        <v>4173</v>
      </c>
      <c r="L47" s="19" t="s">
        <v>5229</v>
      </c>
    </row>
    <row r="48" spans="1:12" ht="24">
      <c r="A48" s="16" t="s">
        <v>4347</v>
      </c>
      <c r="B48" s="30" t="s">
        <v>4176</v>
      </c>
      <c r="C48" s="30" t="s">
        <v>4172</v>
      </c>
      <c r="D48" s="20">
        <v>1500</v>
      </c>
      <c r="E48" s="12">
        <v>42549</v>
      </c>
      <c r="F48" s="12">
        <v>44553</v>
      </c>
      <c r="G48" s="26">
        <v>16557</v>
      </c>
      <c r="H48" s="21">
        <f t="shared" si="8"/>
        <v>44642.375</v>
      </c>
      <c r="I48" s="22">
        <f t="shared" si="5"/>
        <v>1257</v>
      </c>
      <c r="J48" s="16" t="str">
        <f t="shared" si="2"/>
        <v>NOT DUE</v>
      </c>
      <c r="K48" s="30" t="s">
        <v>4173</v>
      </c>
      <c r="L48" s="19" t="s">
        <v>5229</v>
      </c>
    </row>
    <row r="49" spans="1:12" ht="15" customHeight="1">
      <c r="A49" s="16" t="s">
        <v>4348</v>
      </c>
      <c r="B49" s="30" t="s">
        <v>4177</v>
      </c>
      <c r="C49" s="30" t="s">
        <v>4172</v>
      </c>
      <c r="D49" s="20">
        <v>1500</v>
      </c>
      <c r="E49" s="12">
        <v>42549</v>
      </c>
      <c r="F49" s="12">
        <v>44553</v>
      </c>
      <c r="G49" s="26">
        <v>16557</v>
      </c>
      <c r="H49" s="21">
        <f t="shared" si="8"/>
        <v>44642.375</v>
      </c>
      <c r="I49" s="22">
        <f t="shared" si="5"/>
        <v>1257</v>
      </c>
      <c r="J49" s="16" t="str">
        <f t="shared" si="2"/>
        <v>NOT DUE</v>
      </c>
      <c r="K49" s="30" t="s">
        <v>4173</v>
      </c>
      <c r="L49" s="19" t="s">
        <v>5229</v>
      </c>
    </row>
    <row r="50" spans="1:12" ht="15" customHeight="1">
      <c r="A50" s="16" t="s">
        <v>4349</v>
      </c>
      <c r="B50" s="30" t="s">
        <v>4178</v>
      </c>
      <c r="C50" s="30" t="s">
        <v>4172</v>
      </c>
      <c r="D50" s="20">
        <v>1500</v>
      </c>
      <c r="E50" s="12">
        <v>42549</v>
      </c>
      <c r="F50" s="12">
        <v>44553</v>
      </c>
      <c r="G50" s="26">
        <v>16557</v>
      </c>
      <c r="H50" s="21">
        <f>IF(I50&lt;=1500,$F$5+(I50/24),"error")</f>
        <v>44642.375</v>
      </c>
      <c r="I50" s="22">
        <f t="shared" si="5"/>
        <v>1257</v>
      </c>
      <c r="J50" s="16" t="str">
        <f t="shared" si="2"/>
        <v>NOT DUE</v>
      </c>
      <c r="K50" s="30" t="s">
        <v>4173</v>
      </c>
      <c r="L50" s="19" t="s">
        <v>5229</v>
      </c>
    </row>
    <row r="51" spans="1:12" ht="24" customHeight="1">
      <c r="A51" s="16" t="s">
        <v>4350</v>
      </c>
      <c r="B51" s="30" t="s">
        <v>682</v>
      </c>
      <c r="C51" s="30" t="s">
        <v>4179</v>
      </c>
      <c r="D51" s="20">
        <v>1500</v>
      </c>
      <c r="E51" s="12">
        <v>42549</v>
      </c>
      <c r="F51" s="12">
        <v>44553</v>
      </c>
      <c r="G51" s="26">
        <v>16557</v>
      </c>
      <c r="H51" s="21">
        <f>IF(I51&lt;=1500,$F$5+(I51/24),"error")</f>
        <v>44642.375</v>
      </c>
      <c r="I51" s="22">
        <f t="shared" si="5"/>
        <v>1257</v>
      </c>
      <c r="J51" s="16" t="str">
        <f t="shared" si="2"/>
        <v>NOT DUE</v>
      </c>
      <c r="K51" s="30" t="s">
        <v>4180</v>
      </c>
      <c r="L51" s="19" t="s">
        <v>4851</v>
      </c>
    </row>
    <row r="52" spans="1:12" ht="15" customHeight="1">
      <c r="A52" s="16" t="s">
        <v>4351</v>
      </c>
      <c r="B52" s="30" t="s">
        <v>682</v>
      </c>
      <c r="C52" s="30" t="s">
        <v>4181</v>
      </c>
      <c r="D52" s="20">
        <v>12000</v>
      </c>
      <c r="E52" s="12">
        <v>42549</v>
      </c>
      <c r="F52" s="12">
        <v>44351</v>
      </c>
      <c r="G52" s="26">
        <v>14948</v>
      </c>
      <c r="H52" s="21">
        <f>IF(I52&lt;=12000,$F$5+(I52/24),"error")</f>
        <v>45012.833333333336</v>
      </c>
      <c r="I52" s="22">
        <f t="shared" si="5"/>
        <v>10148</v>
      </c>
      <c r="J52" s="16" t="str">
        <f t="shared" si="2"/>
        <v>NOT DUE</v>
      </c>
      <c r="K52" s="30" t="s">
        <v>4180</v>
      </c>
      <c r="L52" s="19"/>
    </row>
    <row r="53" spans="1:12" ht="15" customHeight="1">
      <c r="A53" s="16" t="s">
        <v>4352</v>
      </c>
      <c r="B53" s="30" t="s">
        <v>682</v>
      </c>
      <c r="C53" s="30" t="s">
        <v>4182</v>
      </c>
      <c r="D53" s="20">
        <v>12000</v>
      </c>
      <c r="E53" s="12">
        <v>42549</v>
      </c>
      <c r="F53" s="12">
        <v>44351</v>
      </c>
      <c r="G53" s="26">
        <v>14948</v>
      </c>
      <c r="H53" s="21">
        <f t="shared" ref="H53:H57" si="9">IF(I53&lt;=12000,$F$5+(I53/24),"error")</f>
        <v>45012.833333333336</v>
      </c>
      <c r="I53" s="22">
        <f t="shared" si="5"/>
        <v>10148</v>
      </c>
      <c r="J53" s="16" t="str">
        <f t="shared" si="2"/>
        <v>NOT DUE</v>
      </c>
      <c r="K53" s="30" t="s">
        <v>4180</v>
      </c>
      <c r="L53" s="19"/>
    </row>
    <row r="54" spans="1:12" ht="15" customHeight="1">
      <c r="A54" s="16" t="s">
        <v>4353</v>
      </c>
      <c r="B54" s="30" t="s">
        <v>682</v>
      </c>
      <c r="C54" s="30" t="s">
        <v>4183</v>
      </c>
      <c r="D54" s="20">
        <v>12000</v>
      </c>
      <c r="E54" s="12">
        <v>42549</v>
      </c>
      <c r="F54" s="12">
        <v>44351</v>
      </c>
      <c r="G54" s="26">
        <v>14948</v>
      </c>
      <c r="H54" s="21">
        <f t="shared" si="9"/>
        <v>45012.833333333336</v>
      </c>
      <c r="I54" s="22">
        <f t="shared" si="5"/>
        <v>10148</v>
      </c>
      <c r="J54" s="16" t="str">
        <f t="shared" si="2"/>
        <v>NOT DUE</v>
      </c>
      <c r="K54" s="30" t="s">
        <v>4180</v>
      </c>
      <c r="L54" s="19"/>
    </row>
    <row r="55" spans="1:12" ht="15" customHeight="1">
      <c r="A55" s="16" t="s">
        <v>4354</v>
      </c>
      <c r="B55" s="30" t="s">
        <v>682</v>
      </c>
      <c r="C55" s="30" t="s">
        <v>4184</v>
      </c>
      <c r="D55" s="20">
        <v>12000</v>
      </c>
      <c r="E55" s="12">
        <v>42549</v>
      </c>
      <c r="F55" s="12">
        <v>44351</v>
      </c>
      <c r="G55" s="26">
        <v>14948</v>
      </c>
      <c r="H55" s="21">
        <f t="shared" si="9"/>
        <v>45012.833333333336</v>
      </c>
      <c r="I55" s="22">
        <f t="shared" si="5"/>
        <v>10148</v>
      </c>
      <c r="J55" s="16" t="str">
        <f t="shared" si="2"/>
        <v>NOT DUE</v>
      </c>
      <c r="K55" s="30" t="s">
        <v>4180</v>
      </c>
      <c r="L55" s="19"/>
    </row>
    <row r="56" spans="1:12" ht="15" customHeight="1">
      <c r="A56" s="16" t="s">
        <v>4355</v>
      </c>
      <c r="B56" s="30" t="s">
        <v>682</v>
      </c>
      <c r="C56" s="30" t="s">
        <v>4185</v>
      </c>
      <c r="D56" s="20">
        <v>12000</v>
      </c>
      <c r="E56" s="12">
        <v>42549</v>
      </c>
      <c r="F56" s="12">
        <v>44351</v>
      </c>
      <c r="G56" s="26">
        <v>14948</v>
      </c>
      <c r="H56" s="21">
        <f t="shared" si="9"/>
        <v>45012.833333333336</v>
      </c>
      <c r="I56" s="22">
        <f t="shared" si="5"/>
        <v>10148</v>
      </c>
      <c r="J56" s="16" t="str">
        <f t="shared" si="2"/>
        <v>NOT DUE</v>
      </c>
      <c r="K56" s="30" t="s">
        <v>4180</v>
      </c>
      <c r="L56" s="19"/>
    </row>
    <row r="57" spans="1:12" ht="15" customHeight="1">
      <c r="A57" s="16" t="s">
        <v>4356</v>
      </c>
      <c r="B57" s="30" t="s">
        <v>682</v>
      </c>
      <c r="C57" s="30" t="s">
        <v>4186</v>
      </c>
      <c r="D57" s="20">
        <v>12000</v>
      </c>
      <c r="E57" s="12">
        <v>42549</v>
      </c>
      <c r="F57" s="12">
        <v>44351</v>
      </c>
      <c r="G57" s="26">
        <v>14948</v>
      </c>
      <c r="H57" s="21">
        <f t="shared" si="9"/>
        <v>45012.833333333336</v>
      </c>
      <c r="I57" s="22">
        <f t="shared" si="5"/>
        <v>10148</v>
      </c>
      <c r="J57" s="16" t="str">
        <f t="shared" si="2"/>
        <v>NOT DUE</v>
      </c>
      <c r="K57" s="30" t="s">
        <v>4180</v>
      </c>
      <c r="L57" s="19"/>
    </row>
    <row r="58" spans="1:12" ht="15" customHeight="1">
      <c r="A58" s="16" t="s">
        <v>4357</v>
      </c>
      <c r="B58" s="30" t="s">
        <v>682</v>
      </c>
      <c r="C58" s="30" t="s">
        <v>4187</v>
      </c>
      <c r="D58" s="20">
        <v>12000</v>
      </c>
      <c r="E58" s="12">
        <v>42549</v>
      </c>
      <c r="F58" s="12">
        <v>44351</v>
      </c>
      <c r="G58" s="26">
        <v>14948</v>
      </c>
      <c r="H58" s="21">
        <f>IF(I58&lt;=12000,$F$5+(I58/24),"error")</f>
        <v>45012.833333333336</v>
      </c>
      <c r="I58" s="22">
        <f t="shared" si="5"/>
        <v>10148</v>
      </c>
      <c r="J58" s="16" t="str">
        <f t="shared" si="2"/>
        <v>NOT DUE</v>
      </c>
      <c r="K58" s="30" t="s">
        <v>4180</v>
      </c>
      <c r="L58" s="19"/>
    </row>
    <row r="59" spans="1:12" ht="25.5" customHeight="1">
      <c r="A59" s="16" t="s">
        <v>4358</v>
      </c>
      <c r="B59" s="30" t="s">
        <v>683</v>
      </c>
      <c r="C59" s="30" t="s">
        <v>4179</v>
      </c>
      <c r="D59" s="20">
        <v>1500</v>
      </c>
      <c r="E59" s="12">
        <v>42549</v>
      </c>
      <c r="F59" s="12">
        <v>44553</v>
      </c>
      <c r="G59" s="26">
        <v>16557</v>
      </c>
      <c r="H59" s="21">
        <f>IF(I59&lt;=1500,$F$5+(I59/24),"error")</f>
        <v>44642.375</v>
      </c>
      <c r="I59" s="22">
        <f t="shared" si="5"/>
        <v>1257</v>
      </c>
      <c r="J59" s="16" t="str">
        <f t="shared" si="2"/>
        <v>NOT DUE</v>
      </c>
      <c r="K59" s="30" t="s">
        <v>4180</v>
      </c>
      <c r="L59" s="19" t="s">
        <v>4851</v>
      </c>
    </row>
    <row r="60" spans="1:12" ht="15" customHeight="1">
      <c r="A60" s="16" t="s">
        <v>4359</v>
      </c>
      <c r="B60" s="30" t="s">
        <v>683</v>
      </c>
      <c r="C60" s="30" t="s">
        <v>4181</v>
      </c>
      <c r="D60" s="20">
        <v>12000</v>
      </c>
      <c r="E60" s="12">
        <v>42549</v>
      </c>
      <c r="F60" s="12">
        <v>44351</v>
      </c>
      <c r="G60" s="26">
        <v>14948</v>
      </c>
      <c r="H60" s="21">
        <f>IF(I60&lt;=12000,$F$5+(I60/24),"error")</f>
        <v>45012.833333333336</v>
      </c>
      <c r="I60" s="22">
        <f t="shared" si="5"/>
        <v>10148</v>
      </c>
      <c r="J60" s="16" t="str">
        <f t="shared" si="2"/>
        <v>NOT DUE</v>
      </c>
      <c r="K60" s="30" t="s">
        <v>4180</v>
      </c>
      <c r="L60" s="19"/>
    </row>
    <row r="61" spans="1:12" ht="15" customHeight="1">
      <c r="A61" s="16" t="s">
        <v>4360</v>
      </c>
      <c r="B61" s="30" t="s">
        <v>683</v>
      </c>
      <c r="C61" s="30" t="s">
        <v>4182</v>
      </c>
      <c r="D61" s="20">
        <v>12000</v>
      </c>
      <c r="E61" s="12">
        <v>42549</v>
      </c>
      <c r="F61" s="12">
        <v>44351</v>
      </c>
      <c r="G61" s="26">
        <v>14948</v>
      </c>
      <c r="H61" s="21">
        <f>IF(I61&lt;=12000,$F$5+(I61/24),"error")</f>
        <v>45012.833333333336</v>
      </c>
      <c r="I61" s="22">
        <f t="shared" si="5"/>
        <v>10148</v>
      </c>
      <c r="J61" s="16" t="str">
        <f t="shared" si="2"/>
        <v>NOT DUE</v>
      </c>
      <c r="K61" s="30" t="s">
        <v>4180</v>
      </c>
      <c r="L61" s="19"/>
    </row>
    <row r="62" spans="1:12" ht="15" customHeight="1">
      <c r="A62" s="16" t="s">
        <v>4361</v>
      </c>
      <c r="B62" s="30" t="s">
        <v>683</v>
      </c>
      <c r="C62" s="30" t="s">
        <v>4183</v>
      </c>
      <c r="D62" s="20">
        <v>12000</v>
      </c>
      <c r="E62" s="12">
        <v>42549</v>
      </c>
      <c r="F62" s="12">
        <v>44351</v>
      </c>
      <c r="G62" s="26">
        <v>14948</v>
      </c>
      <c r="H62" s="21">
        <f>IF(I62&lt;=12000,$F$5+(I62/24),"error")</f>
        <v>45012.833333333336</v>
      </c>
      <c r="I62" s="22">
        <f t="shared" si="5"/>
        <v>10148</v>
      </c>
      <c r="J62" s="16" t="str">
        <f t="shared" si="2"/>
        <v>NOT DUE</v>
      </c>
      <c r="K62" s="30" t="s">
        <v>4180</v>
      </c>
      <c r="L62" s="19"/>
    </row>
    <row r="63" spans="1:12" ht="15" customHeight="1">
      <c r="A63" s="16" t="s">
        <v>4362</v>
      </c>
      <c r="B63" s="30" t="s">
        <v>683</v>
      </c>
      <c r="C63" s="30" t="s">
        <v>4184</v>
      </c>
      <c r="D63" s="20">
        <v>12000</v>
      </c>
      <c r="E63" s="12">
        <v>42549</v>
      </c>
      <c r="F63" s="12">
        <v>44351</v>
      </c>
      <c r="G63" s="26">
        <v>14948</v>
      </c>
      <c r="H63" s="21">
        <f t="shared" ref="H63:H65" si="10">IF(I63&lt;=12000,$F$5+(I63/24),"error")</f>
        <v>45012.833333333336</v>
      </c>
      <c r="I63" s="22">
        <f t="shared" si="5"/>
        <v>10148</v>
      </c>
      <c r="J63" s="16" t="str">
        <f t="shared" si="2"/>
        <v>NOT DUE</v>
      </c>
      <c r="K63" s="30" t="s">
        <v>4180</v>
      </c>
      <c r="L63" s="19"/>
    </row>
    <row r="64" spans="1:12" ht="15" customHeight="1">
      <c r="A64" s="16" t="s">
        <v>4363</v>
      </c>
      <c r="B64" s="30" t="s">
        <v>683</v>
      </c>
      <c r="C64" s="30" t="s">
        <v>4185</v>
      </c>
      <c r="D64" s="20">
        <v>12000</v>
      </c>
      <c r="E64" s="12">
        <v>42549</v>
      </c>
      <c r="F64" s="12">
        <v>44351</v>
      </c>
      <c r="G64" s="26">
        <v>14948</v>
      </c>
      <c r="H64" s="21">
        <f t="shared" si="10"/>
        <v>45012.833333333336</v>
      </c>
      <c r="I64" s="22">
        <f t="shared" si="5"/>
        <v>10148</v>
      </c>
      <c r="J64" s="16" t="str">
        <f t="shared" si="2"/>
        <v>NOT DUE</v>
      </c>
      <c r="K64" s="30" t="s">
        <v>4180</v>
      </c>
      <c r="L64" s="19"/>
    </row>
    <row r="65" spans="1:12" ht="15" customHeight="1">
      <c r="A65" s="16" t="s">
        <v>4364</v>
      </c>
      <c r="B65" s="30" t="s">
        <v>683</v>
      </c>
      <c r="C65" s="30" t="s">
        <v>4186</v>
      </c>
      <c r="D65" s="20">
        <v>12000</v>
      </c>
      <c r="E65" s="12">
        <v>42549</v>
      </c>
      <c r="F65" s="12">
        <v>44351</v>
      </c>
      <c r="G65" s="26">
        <v>14948</v>
      </c>
      <c r="H65" s="21">
        <f t="shared" si="10"/>
        <v>45012.833333333336</v>
      </c>
      <c r="I65" s="22">
        <f t="shared" si="5"/>
        <v>10148</v>
      </c>
      <c r="J65" s="16" t="str">
        <f t="shared" si="2"/>
        <v>NOT DUE</v>
      </c>
      <c r="K65" s="30" t="s">
        <v>4180</v>
      </c>
      <c r="L65" s="19"/>
    </row>
    <row r="66" spans="1:12" ht="15" customHeight="1">
      <c r="A66" s="16" t="s">
        <v>4365</v>
      </c>
      <c r="B66" s="30" t="s">
        <v>683</v>
      </c>
      <c r="C66" s="30" t="s">
        <v>4187</v>
      </c>
      <c r="D66" s="20">
        <v>12000</v>
      </c>
      <c r="E66" s="12">
        <v>42549</v>
      </c>
      <c r="F66" s="12">
        <v>44351</v>
      </c>
      <c r="G66" s="26">
        <v>14948</v>
      </c>
      <c r="H66" s="21">
        <f>IF(I66&lt;=12000,$F$5+(I66/24),"error")</f>
        <v>45012.833333333336</v>
      </c>
      <c r="I66" s="22">
        <f t="shared" si="5"/>
        <v>10148</v>
      </c>
      <c r="J66" s="16" t="str">
        <f t="shared" si="2"/>
        <v>NOT DUE</v>
      </c>
      <c r="K66" s="30" t="s">
        <v>4180</v>
      </c>
      <c r="L66" s="19"/>
    </row>
    <row r="67" spans="1:12" ht="25.5" customHeight="1">
      <c r="A67" s="16" t="s">
        <v>4366</v>
      </c>
      <c r="B67" s="30" t="s">
        <v>684</v>
      </c>
      <c r="C67" s="30" t="s">
        <v>4179</v>
      </c>
      <c r="D67" s="20">
        <v>1500</v>
      </c>
      <c r="E67" s="12">
        <v>42549</v>
      </c>
      <c r="F67" s="12">
        <v>44553</v>
      </c>
      <c r="G67" s="26">
        <v>16557</v>
      </c>
      <c r="H67" s="21">
        <f>IF(I67&lt;=1500,$F$5+(I67/24),"error")</f>
        <v>44642.375</v>
      </c>
      <c r="I67" s="22">
        <f t="shared" si="5"/>
        <v>1257</v>
      </c>
      <c r="J67" s="16" t="str">
        <f t="shared" si="2"/>
        <v>NOT DUE</v>
      </c>
      <c r="K67" s="30" t="s">
        <v>4180</v>
      </c>
      <c r="L67" s="19" t="s">
        <v>4851</v>
      </c>
    </row>
    <row r="68" spans="1:12" ht="15" customHeight="1">
      <c r="A68" s="16" t="s">
        <v>4367</v>
      </c>
      <c r="B68" s="30" t="s">
        <v>684</v>
      </c>
      <c r="C68" s="30" t="s">
        <v>4181</v>
      </c>
      <c r="D68" s="20">
        <v>12000</v>
      </c>
      <c r="E68" s="12">
        <v>42549</v>
      </c>
      <c r="F68" s="12">
        <v>44351</v>
      </c>
      <c r="G68" s="26">
        <v>14948</v>
      </c>
      <c r="H68" s="21">
        <f>IF(I68&lt;=12000,$F$5+(I68/24),"error")</f>
        <v>45012.833333333336</v>
      </c>
      <c r="I68" s="22">
        <f t="shared" si="5"/>
        <v>10148</v>
      </c>
      <c r="J68" s="16" t="str">
        <f t="shared" si="2"/>
        <v>NOT DUE</v>
      </c>
      <c r="K68" s="30" t="s">
        <v>4180</v>
      </c>
      <c r="L68" s="19"/>
    </row>
    <row r="69" spans="1:12" ht="15" customHeight="1">
      <c r="A69" s="16" t="s">
        <v>4368</v>
      </c>
      <c r="B69" s="30" t="s">
        <v>684</v>
      </c>
      <c r="C69" s="30" t="s">
        <v>4182</v>
      </c>
      <c r="D69" s="20">
        <v>12000</v>
      </c>
      <c r="E69" s="12">
        <v>42549</v>
      </c>
      <c r="F69" s="12">
        <v>44351</v>
      </c>
      <c r="G69" s="26">
        <v>14948</v>
      </c>
      <c r="H69" s="21">
        <f t="shared" ref="H69:H133" si="11">IF(I69&lt;=12000,$F$5+(I69/24),"error")</f>
        <v>45012.833333333336</v>
      </c>
      <c r="I69" s="22">
        <f t="shared" si="5"/>
        <v>10148</v>
      </c>
      <c r="J69" s="16" t="str">
        <f t="shared" si="2"/>
        <v>NOT DUE</v>
      </c>
      <c r="K69" s="30" t="s">
        <v>4180</v>
      </c>
      <c r="L69" s="19"/>
    </row>
    <row r="70" spans="1:12" ht="15" customHeight="1">
      <c r="A70" s="16" t="s">
        <v>4369</v>
      </c>
      <c r="B70" s="30" t="s">
        <v>684</v>
      </c>
      <c r="C70" s="30" t="s">
        <v>4183</v>
      </c>
      <c r="D70" s="20">
        <v>12000</v>
      </c>
      <c r="E70" s="12">
        <v>42549</v>
      </c>
      <c r="F70" s="12">
        <v>44351</v>
      </c>
      <c r="G70" s="26">
        <v>14948</v>
      </c>
      <c r="H70" s="21">
        <f t="shared" si="11"/>
        <v>45012.833333333336</v>
      </c>
      <c r="I70" s="22">
        <f t="shared" si="5"/>
        <v>10148</v>
      </c>
      <c r="J70" s="16" t="str">
        <f t="shared" si="2"/>
        <v>NOT DUE</v>
      </c>
      <c r="K70" s="30" t="s">
        <v>4180</v>
      </c>
      <c r="L70" s="19"/>
    </row>
    <row r="71" spans="1:12" ht="15" customHeight="1">
      <c r="A71" s="16" t="s">
        <v>4370</v>
      </c>
      <c r="B71" s="30" t="s">
        <v>684</v>
      </c>
      <c r="C71" s="30" t="s">
        <v>4184</v>
      </c>
      <c r="D71" s="20">
        <v>12000</v>
      </c>
      <c r="E71" s="12">
        <v>42549</v>
      </c>
      <c r="F71" s="12">
        <v>44351</v>
      </c>
      <c r="G71" s="26">
        <v>14948</v>
      </c>
      <c r="H71" s="21">
        <f t="shared" si="11"/>
        <v>45012.833333333336</v>
      </c>
      <c r="I71" s="22">
        <f t="shared" si="5"/>
        <v>10148</v>
      </c>
      <c r="J71" s="16" t="str">
        <f t="shared" si="2"/>
        <v>NOT DUE</v>
      </c>
      <c r="K71" s="30" t="s">
        <v>4180</v>
      </c>
      <c r="L71" s="19"/>
    </row>
    <row r="72" spans="1:12" ht="15" customHeight="1">
      <c r="A72" s="16" t="s">
        <v>4371</v>
      </c>
      <c r="B72" s="30" t="s">
        <v>684</v>
      </c>
      <c r="C72" s="30" t="s">
        <v>4185</v>
      </c>
      <c r="D72" s="20">
        <v>12000</v>
      </c>
      <c r="E72" s="12">
        <v>42549</v>
      </c>
      <c r="F72" s="12">
        <v>44351</v>
      </c>
      <c r="G72" s="26">
        <v>14948</v>
      </c>
      <c r="H72" s="21">
        <f t="shared" si="11"/>
        <v>45012.833333333336</v>
      </c>
      <c r="I72" s="22">
        <f t="shared" si="5"/>
        <v>10148</v>
      </c>
      <c r="J72" s="16" t="str">
        <f t="shared" si="2"/>
        <v>NOT DUE</v>
      </c>
      <c r="K72" s="30" t="s">
        <v>4180</v>
      </c>
      <c r="L72" s="19"/>
    </row>
    <row r="73" spans="1:12" ht="15" customHeight="1">
      <c r="A73" s="16" t="s">
        <v>4372</v>
      </c>
      <c r="B73" s="30" t="s">
        <v>684</v>
      </c>
      <c r="C73" s="30" t="s">
        <v>4186</v>
      </c>
      <c r="D73" s="20">
        <v>12000</v>
      </c>
      <c r="E73" s="12">
        <v>42549</v>
      </c>
      <c r="F73" s="12">
        <v>44351</v>
      </c>
      <c r="G73" s="26">
        <v>14948</v>
      </c>
      <c r="H73" s="21">
        <f t="shared" si="11"/>
        <v>45012.833333333336</v>
      </c>
      <c r="I73" s="22">
        <f t="shared" si="5"/>
        <v>10148</v>
      </c>
      <c r="J73" s="16" t="str">
        <f t="shared" si="2"/>
        <v>NOT DUE</v>
      </c>
      <c r="K73" s="30" t="s">
        <v>4180</v>
      </c>
      <c r="L73" s="19"/>
    </row>
    <row r="74" spans="1:12" ht="15" customHeight="1">
      <c r="A74" s="16" t="s">
        <v>4373</v>
      </c>
      <c r="B74" s="30" t="s">
        <v>684</v>
      </c>
      <c r="C74" s="30" t="s">
        <v>4187</v>
      </c>
      <c r="D74" s="20">
        <v>12000</v>
      </c>
      <c r="E74" s="12">
        <v>42549</v>
      </c>
      <c r="F74" s="12">
        <v>44351</v>
      </c>
      <c r="G74" s="26">
        <v>14948</v>
      </c>
      <c r="H74" s="21">
        <f t="shared" si="11"/>
        <v>45012.833333333336</v>
      </c>
      <c r="I74" s="22">
        <f t="shared" si="5"/>
        <v>10148</v>
      </c>
      <c r="J74" s="16" t="str">
        <f t="shared" si="2"/>
        <v>NOT DUE</v>
      </c>
      <c r="K74" s="30" t="s">
        <v>4180</v>
      </c>
      <c r="L74" s="19"/>
    </row>
    <row r="75" spans="1:12" ht="25.5" customHeight="1">
      <c r="A75" s="16" t="s">
        <v>4374</v>
      </c>
      <c r="B75" s="30" t="s">
        <v>685</v>
      </c>
      <c r="C75" s="30" t="s">
        <v>4179</v>
      </c>
      <c r="D75" s="20">
        <v>1500</v>
      </c>
      <c r="E75" s="12">
        <v>42549</v>
      </c>
      <c r="F75" s="12">
        <v>44553</v>
      </c>
      <c r="G75" s="26">
        <v>16557</v>
      </c>
      <c r="H75" s="21">
        <f>IF(I75&lt;=1500,$F$5+(I75/24),"error")</f>
        <v>44642.375</v>
      </c>
      <c r="I75" s="22">
        <f t="shared" si="5"/>
        <v>1257</v>
      </c>
      <c r="J75" s="16" t="str">
        <f t="shared" si="2"/>
        <v>NOT DUE</v>
      </c>
      <c r="K75" s="30" t="s">
        <v>4180</v>
      </c>
      <c r="L75" s="19" t="s">
        <v>4851</v>
      </c>
    </row>
    <row r="76" spans="1:12" ht="15" customHeight="1">
      <c r="A76" s="16" t="s">
        <v>4375</v>
      </c>
      <c r="B76" s="30" t="s">
        <v>685</v>
      </c>
      <c r="C76" s="30" t="s">
        <v>4181</v>
      </c>
      <c r="D76" s="20">
        <v>12000</v>
      </c>
      <c r="E76" s="12">
        <v>42549</v>
      </c>
      <c r="F76" s="12">
        <v>44351</v>
      </c>
      <c r="G76" s="26">
        <v>14948</v>
      </c>
      <c r="H76" s="21">
        <f t="shared" si="11"/>
        <v>45012.833333333336</v>
      </c>
      <c r="I76" s="22">
        <f t="shared" si="5"/>
        <v>10148</v>
      </c>
      <c r="J76" s="16" t="str">
        <f t="shared" si="2"/>
        <v>NOT DUE</v>
      </c>
      <c r="K76" s="30" t="s">
        <v>4180</v>
      </c>
      <c r="L76" s="19"/>
    </row>
    <row r="77" spans="1:12" ht="15" customHeight="1">
      <c r="A77" s="16" t="s">
        <v>4376</v>
      </c>
      <c r="B77" s="30" t="s">
        <v>685</v>
      </c>
      <c r="C77" s="30" t="s">
        <v>4182</v>
      </c>
      <c r="D77" s="20">
        <v>12000</v>
      </c>
      <c r="E77" s="12">
        <v>42549</v>
      </c>
      <c r="F77" s="12">
        <v>44351</v>
      </c>
      <c r="G77" s="26">
        <v>14948</v>
      </c>
      <c r="H77" s="21">
        <f t="shared" si="11"/>
        <v>45012.833333333336</v>
      </c>
      <c r="I77" s="22">
        <f t="shared" si="5"/>
        <v>10148</v>
      </c>
      <c r="J77" s="16" t="str">
        <f t="shared" si="2"/>
        <v>NOT DUE</v>
      </c>
      <c r="K77" s="30" t="s">
        <v>4180</v>
      </c>
      <c r="L77" s="19"/>
    </row>
    <row r="78" spans="1:12" ht="15" customHeight="1">
      <c r="A78" s="16" t="s">
        <v>4377</v>
      </c>
      <c r="B78" s="30" t="s">
        <v>685</v>
      </c>
      <c r="C78" s="30" t="s">
        <v>4183</v>
      </c>
      <c r="D78" s="20">
        <v>12000</v>
      </c>
      <c r="E78" s="12">
        <v>42549</v>
      </c>
      <c r="F78" s="12">
        <v>44351</v>
      </c>
      <c r="G78" s="26">
        <v>14948</v>
      </c>
      <c r="H78" s="21">
        <f t="shared" si="11"/>
        <v>45012.833333333336</v>
      </c>
      <c r="I78" s="22">
        <f t="shared" si="5"/>
        <v>10148</v>
      </c>
      <c r="J78" s="16" t="str">
        <f t="shared" ref="J78:J141" si="12">IF(I78="","",IF(I78&lt;0,"OVERDUE","NOT DUE"))</f>
        <v>NOT DUE</v>
      </c>
      <c r="K78" s="30" t="s">
        <v>4180</v>
      </c>
      <c r="L78" s="19"/>
    </row>
    <row r="79" spans="1:12" ht="15" customHeight="1">
      <c r="A79" s="16" t="s">
        <v>4378</v>
      </c>
      <c r="B79" s="30" t="s">
        <v>685</v>
      </c>
      <c r="C79" s="30" t="s">
        <v>4184</v>
      </c>
      <c r="D79" s="20">
        <v>12000</v>
      </c>
      <c r="E79" s="12">
        <v>42549</v>
      </c>
      <c r="F79" s="12">
        <v>44351</v>
      </c>
      <c r="G79" s="26">
        <v>14948</v>
      </c>
      <c r="H79" s="21">
        <f t="shared" si="11"/>
        <v>45012.833333333336</v>
      </c>
      <c r="I79" s="22">
        <f t="shared" si="5"/>
        <v>10148</v>
      </c>
      <c r="J79" s="16" t="str">
        <f t="shared" si="12"/>
        <v>NOT DUE</v>
      </c>
      <c r="K79" s="30" t="s">
        <v>4180</v>
      </c>
      <c r="L79" s="19"/>
    </row>
    <row r="80" spans="1:12" ht="15" customHeight="1">
      <c r="A80" s="16" t="s">
        <v>4379</v>
      </c>
      <c r="B80" s="30" t="s">
        <v>685</v>
      </c>
      <c r="C80" s="30" t="s">
        <v>4185</v>
      </c>
      <c r="D80" s="20">
        <v>12000</v>
      </c>
      <c r="E80" s="12">
        <v>42549</v>
      </c>
      <c r="F80" s="12">
        <v>44351</v>
      </c>
      <c r="G80" s="26">
        <v>14948</v>
      </c>
      <c r="H80" s="21">
        <f t="shared" si="11"/>
        <v>45012.833333333336</v>
      </c>
      <c r="I80" s="22">
        <f t="shared" si="5"/>
        <v>10148</v>
      </c>
      <c r="J80" s="16" t="str">
        <f t="shared" si="12"/>
        <v>NOT DUE</v>
      </c>
      <c r="K80" s="30" t="s">
        <v>4180</v>
      </c>
      <c r="L80" s="19"/>
    </row>
    <row r="81" spans="1:12" ht="15" customHeight="1">
      <c r="A81" s="16" t="s">
        <v>4380</v>
      </c>
      <c r="B81" s="30" t="s">
        <v>685</v>
      </c>
      <c r="C81" s="30" t="s">
        <v>4186</v>
      </c>
      <c r="D81" s="20">
        <v>12000</v>
      </c>
      <c r="E81" s="12">
        <v>42549</v>
      </c>
      <c r="F81" s="12">
        <v>44351</v>
      </c>
      <c r="G81" s="26">
        <v>14948</v>
      </c>
      <c r="H81" s="21">
        <f t="shared" si="11"/>
        <v>45012.833333333336</v>
      </c>
      <c r="I81" s="22">
        <f t="shared" si="5"/>
        <v>10148</v>
      </c>
      <c r="J81" s="16" t="str">
        <f t="shared" si="12"/>
        <v>NOT DUE</v>
      </c>
      <c r="K81" s="30" t="s">
        <v>4180</v>
      </c>
      <c r="L81" s="19"/>
    </row>
    <row r="82" spans="1:12" ht="15" customHeight="1">
      <c r="A82" s="16" t="s">
        <v>4381</v>
      </c>
      <c r="B82" s="30" t="s">
        <v>685</v>
      </c>
      <c r="C82" s="30" t="s">
        <v>4187</v>
      </c>
      <c r="D82" s="20">
        <v>12000</v>
      </c>
      <c r="E82" s="12">
        <v>42549</v>
      </c>
      <c r="F82" s="12">
        <v>44351</v>
      </c>
      <c r="G82" s="26">
        <v>14948</v>
      </c>
      <c r="H82" s="21">
        <f t="shared" si="11"/>
        <v>45012.833333333336</v>
      </c>
      <c r="I82" s="22">
        <f t="shared" si="5"/>
        <v>10148</v>
      </c>
      <c r="J82" s="16" t="str">
        <f t="shared" si="12"/>
        <v>NOT DUE</v>
      </c>
      <c r="K82" s="30" t="s">
        <v>4180</v>
      </c>
      <c r="L82" s="19"/>
    </row>
    <row r="83" spans="1:12" ht="25.5" customHeight="1">
      <c r="A83" s="16" t="s">
        <v>4382</v>
      </c>
      <c r="B83" s="30" t="s">
        <v>686</v>
      </c>
      <c r="C83" s="30" t="s">
        <v>4179</v>
      </c>
      <c r="D83" s="20">
        <v>1500</v>
      </c>
      <c r="E83" s="12">
        <v>42549</v>
      </c>
      <c r="F83" s="12">
        <v>44553</v>
      </c>
      <c r="G83" s="26">
        <v>16557</v>
      </c>
      <c r="H83" s="21">
        <f>IF(I83&lt;=1500,$F$5+(I83/24),"error")</f>
        <v>44642.375</v>
      </c>
      <c r="I83" s="22">
        <f t="shared" si="5"/>
        <v>1257</v>
      </c>
      <c r="J83" s="16" t="str">
        <f t="shared" si="12"/>
        <v>NOT DUE</v>
      </c>
      <c r="K83" s="30" t="s">
        <v>4180</v>
      </c>
      <c r="L83" s="19" t="s">
        <v>4851</v>
      </c>
    </row>
    <row r="84" spans="1:12" ht="15" customHeight="1">
      <c r="A84" s="16" t="s">
        <v>4383</v>
      </c>
      <c r="B84" s="30" t="s">
        <v>686</v>
      </c>
      <c r="C84" s="30" t="s">
        <v>4181</v>
      </c>
      <c r="D84" s="20">
        <v>12000</v>
      </c>
      <c r="E84" s="12">
        <v>42549</v>
      </c>
      <c r="F84" s="12">
        <v>44351</v>
      </c>
      <c r="G84" s="26">
        <v>14948</v>
      </c>
      <c r="H84" s="21">
        <f t="shared" si="11"/>
        <v>45012.833333333336</v>
      </c>
      <c r="I84" s="22">
        <f t="shared" si="5"/>
        <v>10148</v>
      </c>
      <c r="J84" s="16" t="str">
        <f t="shared" si="12"/>
        <v>NOT DUE</v>
      </c>
      <c r="K84" s="30" t="s">
        <v>4180</v>
      </c>
      <c r="L84" s="19"/>
    </row>
    <row r="85" spans="1:12" ht="15" customHeight="1">
      <c r="A85" s="16" t="s">
        <v>4384</v>
      </c>
      <c r="B85" s="30" t="s">
        <v>686</v>
      </c>
      <c r="C85" s="30" t="s">
        <v>4182</v>
      </c>
      <c r="D85" s="20">
        <v>12000</v>
      </c>
      <c r="E85" s="12">
        <v>42549</v>
      </c>
      <c r="F85" s="12">
        <v>44351</v>
      </c>
      <c r="G85" s="26">
        <v>14948</v>
      </c>
      <c r="H85" s="21">
        <f t="shared" si="11"/>
        <v>45012.833333333336</v>
      </c>
      <c r="I85" s="22">
        <f t="shared" si="5"/>
        <v>10148</v>
      </c>
      <c r="J85" s="16" t="str">
        <f t="shared" si="12"/>
        <v>NOT DUE</v>
      </c>
      <c r="K85" s="30" t="s">
        <v>4180</v>
      </c>
      <c r="L85" s="19"/>
    </row>
    <row r="86" spans="1:12" ht="15" customHeight="1">
      <c r="A86" s="16" t="s">
        <v>4385</v>
      </c>
      <c r="B86" s="30" t="s">
        <v>686</v>
      </c>
      <c r="C86" s="30" t="s">
        <v>4183</v>
      </c>
      <c r="D86" s="20">
        <v>12000</v>
      </c>
      <c r="E86" s="12">
        <v>42549</v>
      </c>
      <c r="F86" s="12">
        <v>44351</v>
      </c>
      <c r="G86" s="26">
        <v>14948</v>
      </c>
      <c r="H86" s="21">
        <f t="shared" si="11"/>
        <v>45012.833333333336</v>
      </c>
      <c r="I86" s="22">
        <f t="shared" si="5"/>
        <v>10148</v>
      </c>
      <c r="J86" s="16" t="str">
        <f t="shared" si="12"/>
        <v>NOT DUE</v>
      </c>
      <c r="K86" s="30" t="s">
        <v>4180</v>
      </c>
      <c r="L86" s="19"/>
    </row>
    <row r="87" spans="1:12" ht="15" customHeight="1">
      <c r="A87" s="16" t="s">
        <v>4386</v>
      </c>
      <c r="B87" s="30" t="s">
        <v>686</v>
      </c>
      <c r="C87" s="30" t="s">
        <v>4184</v>
      </c>
      <c r="D87" s="20">
        <v>12000</v>
      </c>
      <c r="E87" s="12">
        <v>42549</v>
      </c>
      <c r="F87" s="12">
        <v>44351</v>
      </c>
      <c r="G87" s="26">
        <v>14948</v>
      </c>
      <c r="H87" s="21">
        <f t="shared" si="11"/>
        <v>45012.833333333336</v>
      </c>
      <c r="I87" s="22">
        <f t="shared" si="5"/>
        <v>10148</v>
      </c>
      <c r="J87" s="16" t="str">
        <f t="shared" si="12"/>
        <v>NOT DUE</v>
      </c>
      <c r="K87" s="30" t="s">
        <v>4180</v>
      </c>
      <c r="L87" s="19"/>
    </row>
    <row r="88" spans="1:12" ht="15" customHeight="1">
      <c r="A88" s="16" t="s">
        <v>4387</v>
      </c>
      <c r="B88" s="30" t="s">
        <v>686</v>
      </c>
      <c r="C88" s="30" t="s">
        <v>4185</v>
      </c>
      <c r="D88" s="20">
        <v>12000</v>
      </c>
      <c r="E88" s="12">
        <v>42549</v>
      </c>
      <c r="F88" s="12">
        <v>44351</v>
      </c>
      <c r="G88" s="26">
        <v>14948</v>
      </c>
      <c r="H88" s="21">
        <f t="shared" si="11"/>
        <v>45012.833333333336</v>
      </c>
      <c r="I88" s="22">
        <f t="shared" si="5"/>
        <v>10148</v>
      </c>
      <c r="J88" s="16" t="str">
        <f t="shared" si="12"/>
        <v>NOT DUE</v>
      </c>
      <c r="K88" s="30" t="s">
        <v>4180</v>
      </c>
      <c r="L88" s="19"/>
    </row>
    <row r="89" spans="1:12" ht="15" customHeight="1">
      <c r="A89" s="16" t="s">
        <v>4388</v>
      </c>
      <c r="B89" s="30" t="s">
        <v>686</v>
      </c>
      <c r="C89" s="30" t="s">
        <v>4186</v>
      </c>
      <c r="D89" s="20">
        <v>12000</v>
      </c>
      <c r="E89" s="12">
        <v>42549</v>
      </c>
      <c r="F89" s="12">
        <v>44351</v>
      </c>
      <c r="G89" s="26">
        <v>14948</v>
      </c>
      <c r="H89" s="21">
        <f t="shared" si="11"/>
        <v>45012.833333333336</v>
      </c>
      <c r="I89" s="22">
        <f t="shared" si="5"/>
        <v>10148</v>
      </c>
      <c r="J89" s="16" t="str">
        <f t="shared" si="12"/>
        <v>NOT DUE</v>
      </c>
      <c r="K89" s="30" t="s">
        <v>4180</v>
      </c>
      <c r="L89" s="19"/>
    </row>
    <row r="90" spans="1:12" ht="15" customHeight="1">
      <c r="A90" s="16" t="s">
        <v>4389</v>
      </c>
      <c r="B90" s="30" t="s">
        <v>686</v>
      </c>
      <c r="C90" s="30" t="s">
        <v>4187</v>
      </c>
      <c r="D90" s="20">
        <v>12000</v>
      </c>
      <c r="E90" s="12">
        <v>42549</v>
      </c>
      <c r="F90" s="12">
        <v>44351</v>
      </c>
      <c r="G90" s="26">
        <v>14948</v>
      </c>
      <c r="H90" s="21">
        <f t="shared" si="11"/>
        <v>45012.833333333336</v>
      </c>
      <c r="I90" s="22">
        <f t="shared" si="5"/>
        <v>10148</v>
      </c>
      <c r="J90" s="16" t="str">
        <f t="shared" si="12"/>
        <v>NOT DUE</v>
      </c>
      <c r="K90" s="30" t="s">
        <v>4180</v>
      </c>
      <c r="L90" s="19"/>
    </row>
    <row r="91" spans="1:12" ht="25.5" customHeight="1">
      <c r="A91" s="16" t="s">
        <v>4390</v>
      </c>
      <c r="B91" s="30" t="s">
        <v>4188</v>
      </c>
      <c r="C91" s="30" t="s">
        <v>4179</v>
      </c>
      <c r="D91" s="20">
        <v>1500</v>
      </c>
      <c r="E91" s="12">
        <v>42549</v>
      </c>
      <c r="F91" s="12">
        <v>44553</v>
      </c>
      <c r="G91" s="26">
        <v>16557</v>
      </c>
      <c r="H91" s="21">
        <f>IF(I91&lt;=1500,$F$5+(I91/24),"error")</f>
        <v>44642.375</v>
      </c>
      <c r="I91" s="22">
        <f t="shared" si="5"/>
        <v>1257</v>
      </c>
      <c r="J91" s="16" t="str">
        <f t="shared" si="12"/>
        <v>NOT DUE</v>
      </c>
      <c r="K91" s="30" t="s">
        <v>4180</v>
      </c>
      <c r="L91" s="19" t="s">
        <v>4851</v>
      </c>
    </row>
    <row r="92" spans="1:12" ht="15" customHeight="1">
      <c r="A92" s="16" t="s">
        <v>4391</v>
      </c>
      <c r="B92" s="30" t="s">
        <v>4188</v>
      </c>
      <c r="C92" s="30" t="s">
        <v>4181</v>
      </c>
      <c r="D92" s="20">
        <v>12000</v>
      </c>
      <c r="E92" s="12">
        <v>42549</v>
      </c>
      <c r="F92" s="12">
        <v>44351</v>
      </c>
      <c r="G92" s="26">
        <v>14948</v>
      </c>
      <c r="H92" s="21">
        <f t="shared" si="11"/>
        <v>45012.833333333336</v>
      </c>
      <c r="I92" s="22">
        <f t="shared" si="5"/>
        <v>10148</v>
      </c>
      <c r="J92" s="16" t="str">
        <f t="shared" si="12"/>
        <v>NOT DUE</v>
      </c>
      <c r="K92" s="30" t="s">
        <v>4180</v>
      </c>
      <c r="L92" s="19"/>
    </row>
    <row r="93" spans="1:12" ht="15" customHeight="1">
      <c r="A93" s="16" t="s">
        <v>4392</v>
      </c>
      <c r="B93" s="30" t="s">
        <v>4188</v>
      </c>
      <c r="C93" s="30" t="s">
        <v>4182</v>
      </c>
      <c r="D93" s="20">
        <v>12000</v>
      </c>
      <c r="E93" s="12">
        <v>42549</v>
      </c>
      <c r="F93" s="12">
        <v>44351</v>
      </c>
      <c r="G93" s="26">
        <v>14948</v>
      </c>
      <c r="H93" s="21">
        <f t="shared" si="11"/>
        <v>45012.833333333336</v>
      </c>
      <c r="I93" s="22">
        <f t="shared" si="5"/>
        <v>10148</v>
      </c>
      <c r="J93" s="16" t="str">
        <f t="shared" si="12"/>
        <v>NOT DUE</v>
      </c>
      <c r="K93" s="30" t="s">
        <v>4180</v>
      </c>
      <c r="L93" s="19"/>
    </row>
    <row r="94" spans="1:12" ht="15" customHeight="1">
      <c r="A94" s="16" t="s">
        <v>4393</v>
      </c>
      <c r="B94" s="30" t="s">
        <v>4188</v>
      </c>
      <c r="C94" s="30" t="s">
        <v>4183</v>
      </c>
      <c r="D94" s="20">
        <v>12000</v>
      </c>
      <c r="E94" s="12">
        <v>42549</v>
      </c>
      <c r="F94" s="12">
        <v>44351</v>
      </c>
      <c r="G94" s="26">
        <v>14948</v>
      </c>
      <c r="H94" s="21">
        <f t="shared" si="11"/>
        <v>45012.833333333336</v>
      </c>
      <c r="I94" s="22">
        <f t="shared" si="5"/>
        <v>10148</v>
      </c>
      <c r="J94" s="16" t="str">
        <f t="shared" si="12"/>
        <v>NOT DUE</v>
      </c>
      <c r="K94" s="30" t="s">
        <v>4180</v>
      </c>
      <c r="L94" s="19"/>
    </row>
    <row r="95" spans="1:12" ht="15" customHeight="1">
      <c r="A95" s="16" t="s">
        <v>4394</v>
      </c>
      <c r="B95" s="30" t="s">
        <v>4188</v>
      </c>
      <c r="C95" s="30" t="s">
        <v>4184</v>
      </c>
      <c r="D95" s="20">
        <v>12000</v>
      </c>
      <c r="E95" s="12">
        <v>42549</v>
      </c>
      <c r="F95" s="12">
        <v>44351</v>
      </c>
      <c r="G95" s="26">
        <v>14948</v>
      </c>
      <c r="H95" s="21">
        <f t="shared" si="11"/>
        <v>45012.833333333336</v>
      </c>
      <c r="I95" s="22">
        <f t="shared" si="5"/>
        <v>10148</v>
      </c>
      <c r="J95" s="16" t="str">
        <f t="shared" si="12"/>
        <v>NOT DUE</v>
      </c>
      <c r="K95" s="30" t="s">
        <v>4180</v>
      </c>
      <c r="L95" s="19"/>
    </row>
    <row r="96" spans="1:12" ht="15" customHeight="1">
      <c r="A96" s="16" t="s">
        <v>4395</v>
      </c>
      <c r="B96" s="30" t="s">
        <v>4188</v>
      </c>
      <c r="C96" s="30" t="s">
        <v>4185</v>
      </c>
      <c r="D96" s="20">
        <v>12000</v>
      </c>
      <c r="E96" s="12">
        <v>42549</v>
      </c>
      <c r="F96" s="12">
        <v>44351</v>
      </c>
      <c r="G96" s="26">
        <v>14948</v>
      </c>
      <c r="H96" s="21">
        <f t="shared" si="11"/>
        <v>45012.833333333336</v>
      </c>
      <c r="I96" s="22">
        <f t="shared" si="5"/>
        <v>10148</v>
      </c>
      <c r="J96" s="16" t="str">
        <f t="shared" si="12"/>
        <v>NOT DUE</v>
      </c>
      <c r="K96" s="30" t="s">
        <v>4180</v>
      </c>
      <c r="L96" s="19"/>
    </row>
    <row r="97" spans="1:12" ht="15" customHeight="1">
      <c r="A97" s="16" t="s">
        <v>4396</v>
      </c>
      <c r="B97" s="30" t="s">
        <v>4188</v>
      </c>
      <c r="C97" s="30" t="s">
        <v>4186</v>
      </c>
      <c r="D97" s="20">
        <v>12000</v>
      </c>
      <c r="E97" s="12">
        <v>42549</v>
      </c>
      <c r="F97" s="12">
        <v>44351</v>
      </c>
      <c r="G97" s="26">
        <v>14948</v>
      </c>
      <c r="H97" s="21">
        <f t="shared" si="11"/>
        <v>45012.833333333336</v>
      </c>
      <c r="I97" s="22">
        <f t="shared" si="5"/>
        <v>10148</v>
      </c>
      <c r="J97" s="16" t="str">
        <f t="shared" si="12"/>
        <v>NOT DUE</v>
      </c>
      <c r="K97" s="30" t="s">
        <v>4180</v>
      </c>
      <c r="L97" s="19"/>
    </row>
    <row r="98" spans="1:12" ht="15" customHeight="1">
      <c r="A98" s="16" t="s">
        <v>4397</v>
      </c>
      <c r="B98" s="30" t="s">
        <v>4188</v>
      </c>
      <c r="C98" s="30" t="s">
        <v>4187</v>
      </c>
      <c r="D98" s="20">
        <v>12000</v>
      </c>
      <c r="E98" s="12">
        <v>42549</v>
      </c>
      <c r="F98" s="12">
        <v>44351</v>
      </c>
      <c r="G98" s="26">
        <v>14948</v>
      </c>
      <c r="H98" s="21">
        <f t="shared" si="11"/>
        <v>45012.833333333336</v>
      </c>
      <c r="I98" s="22">
        <f t="shared" si="5"/>
        <v>10148</v>
      </c>
      <c r="J98" s="16" t="str">
        <f t="shared" si="12"/>
        <v>NOT DUE</v>
      </c>
      <c r="K98" s="30" t="s">
        <v>4180</v>
      </c>
      <c r="L98" s="19"/>
    </row>
    <row r="99" spans="1:12" ht="25.5" customHeight="1">
      <c r="A99" s="16" t="s">
        <v>4398</v>
      </c>
      <c r="B99" s="30" t="s">
        <v>99</v>
      </c>
      <c r="C99" s="30" t="s">
        <v>4189</v>
      </c>
      <c r="D99" s="20">
        <v>12000</v>
      </c>
      <c r="E99" s="12">
        <v>42549</v>
      </c>
      <c r="F99" s="12">
        <v>44351</v>
      </c>
      <c r="G99" s="26">
        <v>14948</v>
      </c>
      <c r="H99" s="21">
        <f t="shared" si="11"/>
        <v>45012.833333333336</v>
      </c>
      <c r="I99" s="22">
        <f t="shared" si="5"/>
        <v>10148</v>
      </c>
      <c r="J99" s="16" t="str">
        <f t="shared" si="12"/>
        <v>NOT DUE</v>
      </c>
      <c r="K99" s="30" t="s">
        <v>4190</v>
      </c>
      <c r="L99" s="19"/>
    </row>
    <row r="100" spans="1:12" ht="15" customHeight="1">
      <c r="A100" s="16" t="s">
        <v>4399</v>
      </c>
      <c r="B100" s="30" t="s">
        <v>99</v>
      </c>
      <c r="C100" s="30" t="s">
        <v>4191</v>
      </c>
      <c r="D100" s="20">
        <v>12000</v>
      </c>
      <c r="E100" s="12">
        <v>42549</v>
      </c>
      <c r="F100" s="12">
        <v>44351</v>
      </c>
      <c r="G100" s="26">
        <v>14948</v>
      </c>
      <c r="H100" s="21">
        <f t="shared" si="11"/>
        <v>45012.833333333336</v>
      </c>
      <c r="I100" s="22">
        <f t="shared" si="5"/>
        <v>10148</v>
      </c>
      <c r="J100" s="16" t="str">
        <f t="shared" si="12"/>
        <v>NOT DUE</v>
      </c>
      <c r="K100" s="30" t="s">
        <v>4190</v>
      </c>
      <c r="L100" s="19"/>
    </row>
    <row r="101" spans="1:12" ht="15" customHeight="1">
      <c r="A101" s="16" t="s">
        <v>4400</v>
      </c>
      <c r="B101" s="30" t="s">
        <v>99</v>
      </c>
      <c r="C101" s="30" t="s">
        <v>4192</v>
      </c>
      <c r="D101" s="20">
        <v>12000</v>
      </c>
      <c r="E101" s="12">
        <v>42549</v>
      </c>
      <c r="F101" s="12">
        <v>44351</v>
      </c>
      <c r="G101" s="26">
        <v>14948</v>
      </c>
      <c r="H101" s="21">
        <f t="shared" si="11"/>
        <v>45012.833333333336</v>
      </c>
      <c r="I101" s="22">
        <f t="shared" si="5"/>
        <v>10148</v>
      </c>
      <c r="J101" s="16" t="str">
        <f t="shared" si="12"/>
        <v>NOT DUE</v>
      </c>
      <c r="K101" s="30" t="s">
        <v>4190</v>
      </c>
      <c r="L101" s="19"/>
    </row>
    <row r="102" spans="1:12" ht="26.45" customHeight="1">
      <c r="A102" s="16" t="s">
        <v>4401</v>
      </c>
      <c r="B102" s="30" t="s">
        <v>100</v>
      </c>
      <c r="C102" s="30" t="s">
        <v>4189</v>
      </c>
      <c r="D102" s="20">
        <v>12000</v>
      </c>
      <c r="E102" s="12">
        <v>42549</v>
      </c>
      <c r="F102" s="12">
        <v>44351</v>
      </c>
      <c r="G102" s="26">
        <v>14948</v>
      </c>
      <c r="H102" s="21">
        <f t="shared" si="11"/>
        <v>45012.833333333336</v>
      </c>
      <c r="I102" s="22">
        <f t="shared" si="5"/>
        <v>10148</v>
      </c>
      <c r="J102" s="16" t="str">
        <f t="shared" si="12"/>
        <v>NOT DUE</v>
      </c>
      <c r="K102" s="30" t="s">
        <v>4190</v>
      </c>
      <c r="L102" s="19"/>
    </row>
    <row r="103" spans="1:12" ht="15" customHeight="1">
      <c r="A103" s="16" t="s">
        <v>4402</v>
      </c>
      <c r="B103" s="30" t="s">
        <v>100</v>
      </c>
      <c r="C103" s="30" t="s">
        <v>4191</v>
      </c>
      <c r="D103" s="20">
        <v>12000</v>
      </c>
      <c r="E103" s="12">
        <v>42549</v>
      </c>
      <c r="F103" s="12">
        <v>44351</v>
      </c>
      <c r="G103" s="26">
        <v>14948</v>
      </c>
      <c r="H103" s="21">
        <f t="shared" si="11"/>
        <v>45012.833333333336</v>
      </c>
      <c r="I103" s="22">
        <f t="shared" si="5"/>
        <v>10148</v>
      </c>
      <c r="J103" s="16" t="str">
        <f t="shared" si="12"/>
        <v>NOT DUE</v>
      </c>
      <c r="K103" s="30" t="s">
        <v>4190</v>
      </c>
      <c r="L103" s="19"/>
    </row>
    <row r="104" spans="1:12" ht="15" customHeight="1">
      <c r="A104" s="16" t="s">
        <v>4403</v>
      </c>
      <c r="B104" s="30" t="s">
        <v>100</v>
      </c>
      <c r="C104" s="30" t="s">
        <v>4192</v>
      </c>
      <c r="D104" s="20">
        <v>12000</v>
      </c>
      <c r="E104" s="12">
        <v>42549</v>
      </c>
      <c r="F104" s="12">
        <v>44351</v>
      </c>
      <c r="G104" s="26">
        <v>14948</v>
      </c>
      <c r="H104" s="21">
        <f t="shared" si="11"/>
        <v>45012.833333333336</v>
      </c>
      <c r="I104" s="22">
        <f t="shared" ref="I104:I167" si="13">D104-($F$4-G104)</f>
        <v>10148</v>
      </c>
      <c r="J104" s="16" t="str">
        <f t="shared" si="12"/>
        <v>NOT DUE</v>
      </c>
      <c r="K104" s="30" t="s">
        <v>4190</v>
      </c>
      <c r="L104" s="19"/>
    </row>
    <row r="105" spans="1:12" ht="25.5" customHeight="1">
      <c r="A105" s="16" t="s">
        <v>4404</v>
      </c>
      <c r="B105" s="30" t="s">
        <v>101</v>
      </c>
      <c r="C105" s="30" t="s">
        <v>4189</v>
      </c>
      <c r="D105" s="20">
        <v>12000</v>
      </c>
      <c r="E105" s="12">
        <v>42549</v>
      </c>
      <c r="F105" s="12">
        <v>44351</v>
      </c>
      <c r="G105" s="26">
        <v>14948</v>
      </c>
      <c r="H105" s="21">
        <f t="shared" si="11"/>
        <v>45012.833333333336</v>
      </c>
      <c r="I105" s="22">
        <f t="shared" si="13"/>
        <v>10148</v>
      </c>
      <c r="J105" s="16" t="str">
        <f t="shared" si="12"/>
        <v>NOT DUE</v>
      </c>
      <c r="K105" s="30" t="s">
        <v>4190</v>
      </c>
      <c r="L105" s="19"/>
    </row>
    <row r="106" spans="1:12" ht="15" customHeight="1">
      <c r="A106" s="16" t="s">
        <v>4405</v>
      </c>
      <c r="B106" s="30" t="s">
        <v>101</v>
      </c>
      <c r="C106" s="30" t="s">
        <v>4191</v>
      </c>
      <c r="D106" s="20">
        <v>12000</v>
      </c>
      <c r="E106" s="12">
        <v>42549</v>
      </c>
      <c r="F106" s="12">
        <v>44351</v>
      </c>
      <c r="G106" s="26">
        <v>14948</v>
      </c>
      <c r="H106" s="21">
        <f t="shared" si="11"/>
        <v>45012.833333333336</v>
      </c>
      <c r="I106" s="22">
        <f t="shared" si="13"/>
        <v>10148</v>
      </c>
      <c r="J106" s="16" t="str">
        <f t="shared" si="12"/>
        <v>NOT DUE</v>
      </c>
      <c r="K106" s="30" t="s">
        <v>4190</v>
      </c>
      <c r="L106" s="19"/>
    </row>
    <row r="107" spans="1:12" ht="15" customHeight="1">
      <c r="A107" s="16" t="s">
        <v>4406</v>
      </c>
      <c r="B107" s="30" t="s">
        <v>101</v>
      </c>
      <c r="C107" s="30" t="s">
        <v>4192</v>
      </c>
      <c r="D107" s="20">
        <v>12000</v>
      </c>
      <c r="E107" s="12">
        <v>42549</v>
      </c>
      <c r="F107" s="12">
        <v>44351</v>
      </c>
      <c r="G107" s="26">
        <v>14948</v>
      </c>
      <c r="H107" s="21">
        <f t="shared" si="11"/>
        <v>45012.833333333336</v>
      </c>
      <c r="I107" s="22">
        <f t="shared" si="13"/>
        <v>10148</v>
      </c>
      <c r="J107" s="16" t="str">
        <f t="shared" si="12"/>
        <v>NOT DUE</v>
      </c>
      <c r="K107" s="30" t="s">
        <v>4190</v>
      </c>
      <c r="L107" s="19"/>
    </row>
    <row r="108" spans="1:12" ht="25.5" customHeight="1">
      <c r="A108" s="16" t="s">
        <v>4407</v>
      </c>
      <c r="B108" s="30" t="s">
        <v>102</v>
      </c>
      <c r="C108" s="30" t="s">
        <v>4189</v>
      </c>
      <c r="D108" s="20">
        <v>12000</v>
      </c>
      <c r="E108" s="12">
        <v>42549</v>
      </c>
      <c r="F108" s="12">
        <v>44351</v>
      </c>
      <c r="G108" s="26">
        <v>14948</v>
      </c>
      <c r="H108" s="21">
        <f t="shared" si="11"/>
        <v>45012.833333333336</v>
      </c>
      <c r="I108" s="22">
        <f t="shared" si="13"/>
        <v>10148</v>
      </c>
      <c r="J108" s="16" t="str">
        <f t="shared" si="12"/>
        <v>NOT DUE</v>
      </c>
      <c r="K108" s="30" t="s">
        <v>4190</v>
      </c>
      <c r="L108" s="19"/>
    </row>
    <row r="109" spans="1:12" ht="15" customHeight="1">
      <c r="A109" s="16" t="s">
        <v>4408</v>
      </c>
      <c r="B109" s="30" t="s">
        <v>102</v>
      </c>
      <c r="C109" s="30" t="s">
        <v>4191</v>
      </c>
      <c r="D109" s="20">
        <v>12000</v>
      </c>
      <c r="E109" s="12">
        <v>42549</v>
      </c>
      <c r="F109" s="12">
        <v>44351</v>
      </c>
      <c r="G109" s="26">
        <v>14948</v>
      </c>
      <c r="H109" s="21">
        <f t="shared" si="11"/>
        <v>45012.833333333336</v>
      </c>
      <c r="I109" s="22">
        <f t="shared" si="13"/>
        <v>10148</v>
      </c>
      <c r="J109" s="16" t="str">
        <f t="shared" si="12"/>
        <v>NOT DUE</v>
      </c>
      <c r="K109" s="30" t="s">
        <v>4190</v>
      </c>
      <c r="L109" s="19"/>
    </row>
    <row r="110" spans="1:12" ht="15" customHeight="1">
      <c r="A110" s="16" t="s">
        <v>4409</v>
      </c>
      <c r="B110" s="30" t="s">
        <v>102</v>
      </c>
      <c r="C110" s="30" t="s">
        <v>4192</v>
      </c>
      <c r="D110" s="20">
        <v>12000</v>
      </c>
      <c r="E110" s="12">
        <v>42549</v>
      </c>
      <c r="F110" s="12">
        <v>44351</v>
      </c>
      <c r="G110" s="26">
        <v>14948</v>
      </c>
      <c r="H110" s="21">
        <f t="shared" si="11"/>
        <v>45012.833333333336</v>
      </c>
      <c r="I110" s="22">
        <f t="shared" si="13"/>
        <v>10148</v>
      </c>
      <c r="J110" s="16" t="str">
        <f t="shared" si="12"/>
        <v>NOT DUE</v>
      </c>
      <c r="K110" s="30" t="s">
        <v>4190</v>
      </c>
      <c r="L110" s="19"/>
    </row>
    <row r="111" spans="1:12" ht="25.5" customHeight="1">
      <c r="A111" s="16" t="s">
        <v>4410</v>
      </c>
      <c r="B111" s="30" t="s">
        <v>103</v>
      </c>
      <c r="C111" s="30" t="s">
        <v>4189</v>
      </c>
      <c r="D111" s="20">
        <v>12000</v>
      </c>
      <c r="E111" s="12">
        <v>42549</v>
      </c>
      <c r="F111" s="12">
        <v>44351</v>
      </c>
      <c r="G111" s="26">
        <v>14948</v>
      </c>
      <c r="H111" s="21">
        <f t="shared" si="11"/>
        <v>45012.833333333336</v>
      </c>
      <c r="I111" s="22">
        <f t="shared" si="13"/>
        <v>10148</v>
      </c>
      <c r="J111" s="16" t="str">
        <f t="shared" si="12"/>
        <v>NOT DUE</v>
      </c>
      <c r="K111" s="30" t="s">
        <v>4190</v>
      </c>
      <c r="L111" s="19"/>
    </row>
    <row r="112" spans="1:12" ht="15" customHeight="1">
      <c r="A112" s="16" t="s">
        <v>4411</v>
      </c>
      <c r="B112" s="30" t="s">
        <v>103</v>
      </c>
      <c r="C112" s="30" t="s">
        <v>4191</v>
      </c>
      <c r="D112" s="20">
        <v>12000</v>
      </c>
      <c r="E112" s="12">
        <v>42549</v>
      </c>
      <c r="F112" s="12">
        <v>44351</v>
      </c>
      <c r="G112" s="26">
        <v>14948</v>
      </c>
      <c r="H112" s="21">
        <f t="shared" si="11"/>
        <v>45012.833333333336</v>
      </c>
      <c r="I112" s="22">
        <f t="shared" si="13"/>
        <v>10148</v>
      </c>
      <c r="J112" s="16" t="str">
        <f t="shared" si="12"/>
        <v>NOT DUE</v>
      </c>
      <c r="K112" s="30" t="s">
        <v>4190</v>
      </c>
      <c r="L112" s="19"/>
    </row>
    <row r="113" spans="1:12" ht="15" customHeight="1">
      <c r="A113" s="16" t="s">
        <v>4412</v>
      </c>
      <c r="B113" s="30" t="s">
        <v>103</v>
      </c>
      <c r="C113" s="30" t="s">
        <v>4192</v>
      </c>
      <c r="D113" s="20">
        <v>12000</v>
      </c>
      <c r="E113" s="12">
        <v>42549</v>
      </c>
      <c r="F113" s="12">
        <v>44351</v>
      </c>
      <c r="G113" s="26">
        <v>14948</v>
      </c>
      <c r="H113" s="21">
        <f t="shared" si="11"/>
        <v>45012.833333333336</v>
      </c>
      <c r="I113" s="22">
        <f t="shared" si="13"/>
        <v>10148</v>
      </c>
      <c r="J113" s="16" t="str">
        <f t="shared" si="12"/>
        <v>NOT DUE</v>
      </c>
      <c r="K113" s="30" t="s">
        <v>4190</v>
      </c>
      <c r="L113" s="19"/>
    </row>
    <row r="114" spans="1:12" ht="25.5" customHeight="1">
      <c r="A114" s="16" t="s">
        <v>4413</v>
      </c>
      <c r="B114" s="30" t="s">
        <v>104</v>
      </c>
      <c r="C114" s="30" t="s">
        <v>4189</v>
      </c>
      <c r="D114" s="20">
        <v>12000</v>
      </c>
      <c r="E114" s="12">
        <v>42549</v>
      </c>
      <c r="F114" s="12">
        <v>44351</v>
      </c>
      <c r="G114" s="26">
        <v>14948</v>
      </c>
      <c r="H114" s="21">
        <f t="shared" si="11"/>
        <v>45012.833333333336</v>
      </c>
      <c r="I114" s="22">
        <f t="shared" si="13"/>
        <v>10148</v>
      </c>
      <c r="J114" s="16" t="str">
        <f t="shared" si="12"/>
        <v>NOT DUE</v>
      </c>
      <c r="K114" s="30" t="s">
        <v>4190</v>
      </c>
      <c r="L114" s="19"/>
    </row>
    <row r="115" spans="1:12" ht="15" customHeight="1">
      <c r="A115" s="16" t="s">
        <v>4414</v>
      </c>
      <c r="B115" s="30" t="s">
        <v>104</v>
      </c>
      <c r="C115" s="30" t="s">
        <v>4191</v>
      </c>
      <c r="D115" s="20">
        <v>12000</v>
      </c>
      <c r="E115" s="12">
        <v>42549</v>
      </c>
      <c r="F115" s="12">
        <v>44351</v>
      </c>
      <c r="G115" s="26">
        <v>14948</v>
      </c>
      <c r="H115" s="21">
        <f t="shared" si="11"/>
        <v>45012.833333333336</v>
      </c>
      <c r="I115" s="22">
        <f t="shared" si="13"/>
        <v>10148</v>
      </c>
      <c r="J115" s="16" t="str">
        <f t="shared" si="12"/>
        <v>NOT DUE</v>
      </c>
      <c r="K115" s="30" t="s">
        <v>4190</v>
      </c>
      <c r="L115" s="19"/>
    </row>
    <row r="116" spans="1:12" ht="15" customHeight="1">
      <c r="A116" s="16" t="s">
        <v>4415</v>
      </c>
      <c r="B116" s="30" t="s">
        <v>104</v>
      </c>
      <c r="C116" s="30" t="s">
        <v>4192</v>
      </c>
      <c r="D116" s="20">
        <v>12000</v>
      </c>
      <c r="E116" s="12">
        <v>42549</v>
      </c>
      <c r="F116" s="12">
        <v>44351</v>
      </c>
      <c r="G116" s="26">
        <v>14948</v>
      </c>
      <c r="H116" s="21">
        <f t="shared" si="11"/>
        <v>45012.833333333336</v>
      </c>
      <c r="I116" s="22">
        <f t="shared" si="13"/>
        <v>10148</v>
      </c>
      <c r="J116" s="16" t="str">
        <f t="shared" si="12"/>
        <v>NOT DUE</v>
      </c>
      <c r="K116" s="30" t="s">
        <v>4190</v>
      </c>
      <c r="L116" s="19"/>
    </row>
    <row r="117" spans="1:12" ht="15" customHeight="1">
      <c r="A117" s="16" t="s">
        <v>4416</v>
      </c>
      <c r="B117" s="30" t="s">
        <v>257</v>
      </c>
      <c r="C117" s="30" t="s">
        <v>4193</v>
      </c>
      <c r="D117" s="20">
        <v>12000</v>
      </c>
      <c r="E117" s="12">
        <v>42549</v>
      </c>
      <c r="F117" s="12">
        <v>44351</v>
      </c>
      <c r="G117" s="26">
        <v>14948</v>
      </c>
      <c r="H117" s="21">
        <f t="shared" si="11"/>
        <v>45012.833333333336</v>
      </c>
      <c r="I117" s="22">
        <f t="shared" si="13"/>
        <v>10148</v>
      </c>
      <c r="J117" s="16" t="str">
        <f t="shared" si="12"/>
        <v>NOT DUE</v>
      </c>
      <c r="K117" s="30" t="s">
        <v>4194</v>
      </c>
      <c r="L117" s="19"/>
    </row>
    <row r="118" spans="1:12" ht="15" customHeight="1">
      <c r="A118" s="16" t="s">
        <v>4417</v>
      </c>
      <c r="B118" s="30" t="s">
        <v>257</v>
      </c>
      <c r="C118" s="30" t="s">
        <v>4195</v>
      </c>
      <c r="D118" s="20">
        <v>12000</v>
      </c>
      <c r="E118" s="12">
        <v>42549</v>
      </c>
      <c r="F118" s="12">
        <v>44351</v>
      </c>
      <c r="G118" s="26">
        <v>14948</v>
      </c>
      <c r="H118" s="21">
        <f t="shared" si="11"/>
        <v>45012.833333333336</v>
      </c>
      <c r="I118" s="22">
        <f t="shared" si="13"/>
        <v>10148</v>
      </c>
      <c r="J118" s="16" t="str">
        <f t="shared" si="12"/>
        <v>NOT DUE</v>
      </c>
      <c r="K118" s="30" t="s">
        <v>4194</v>
      </c>
      <c r="L118" s="19"/>
    </row>
    <row r="119" spans="1:12" ht="25.5" customHeight="1">
      <c r="A119" s="16" t="s">
        <v>4418</v>
      </c>
      <c r="B119" s="30" t="s">
        <v>257</v>
      </c>
      <c r="C119" s="30" t="s">
        <v>4196</v>
      </c>
      <c r="D119" s="20">
        <v>12000</v>
      </c>
      <c r="E119" s="12">
        <v>42549</v>
      </c>
      <c r="F119" s="12">
        <v>44351</v>
      </c>
      <c r="G119" s="26">
        <v>14948</v>
      </c>
      <c r="H119" s="21">
        <f t="shared" si="11"/>
        <v>45012.833333333336</v>
      </c>
      <c r="I119" s="22">
        <f t="shared" si="13"/>
        <v>10148</v>
      </c>
      <c r="J119" s="16" t="str">
        <f t="shared" si="12"/>
        <v>NOT DUE</v>
      </c>
      <c r="K119" s="30" t="s">
        <v>4194</v>
      </c>
      <c r="L119" s="19"/>
    </row>
    <row r="120" spans="1:12" ht="15" customHeight="1">
      <c r="A120" s="16" t="s">
        <v>4419</v>
      </c>
      <c r="B120" s="30" t="s">
        <v>257</v>
      </c>
      <c r="C120" s="30" t="s">
        <v>4197</v>
      </c>
      <c r="D120" s="20">
        <v>20000</v>
      </c>
      <c r="E120" s="12">
        <v>42549</v>
      </c>
      <c r="F120" s="12"/>
      <c r="G120" s="26"/>
      <c r="H120" s="21">
        <f>IF(I120&lt;=20000,$F$5+(I120/24),"error")</f>
        <v>44723.333333333336</v>
      </c>
      <c r="I120" s="22">
        <f t="shared" si="13"/>
        <v>3200</v>
      </c>
      <c r="J120" s="16" t="str">
        <f t="shared" si="12"/>
        <v>NOT DUE</v>
      </c>
      <c r="K120" s="30" t="s">
        <v>4194</v>
      </c>
      <c r="L120" s="19"/>
    </row>
    <row r="121" spans="1:12" ht="15" customHeight="1">
      <c r="A121" s="16" t="s">
        <v>4420</v>
      </c>
      <c r="B121" s="30" t="s">
        <v>258</v>
      </c>
      <c r="C121" s="30" t="s">
        <v>4193</v>
      </c>
      <c r="D121" s="20">
        <v>12000</v>
      </c>
      <c r="E121" s="12">
        <v>42549</v>
      </c>
      <c r="F121" s="12">
        <v>44351</v>
      </c>
      <c r="G121" s="26">
        <v>14948</v>
      </c>
      <c r="H121" s="21">
        <f t="shared" si="11"/>
        <v>45012.833333333336</v>
      </c>
      <c r="I121" s="22">
        <f t="shared" si="13"/>
        <v>10148</v>
      </c>
      <c r="J121" s="16" t="str">
        <f t="shared" si="12"/>
        <v>NOT DUE</v>
      </c>
      <c r="K121" s="30" t="s">
        <v>4194</v>
      </c>
      <c r="L121" s="19"/>
    </row>
    <row r="122" spans="1:12" ht="15" customHeight="1">
      <c r="A122" s="16" t="s">
        <v>4421</v>
      </c>
      <c r="B122" s="30" t="s">
        <v>258</v>
      </c>
      <c r="C122" s="30" t="s">
        <v>4195</v>
      </c>
      <c r="D122" s="20">
        <v>12000</v>
      </c>
      <c r="E122" s="12">
        <v>42549</v>
      </c>
      <c r="F122" s="12">
        <v>44351</v>
      </c>
      <c r="G122" s="26">
        <v>14948</v>
      </c>
      <c r="H122" s="21">
        <f t="shared" si="11"/>
        <v>45012.833333333336</v>
      </c>
      <c r="I122" s="22">
        <f t="shared" si="13"/>
        <v>10148</v>
      </c>
      <c r="J122" s="16" t="str">
        <f t="shared" si="12"/>
        <v>NOT DUE</v>
      </c>
      <c r="K122" s="30" t="s">
        <v>4194</v>
      </c>
      <c r="L122" s="19"/>
    </row>
    <row r="123" spans="1:12" ht="25.5" customHeight="1">
      <c r="A123" s="16" t="s">
        <v>4422</v>
      </c>
      <c r="B123" s="30" t="s">
        <v>258</v>
      </c>
      <c r="C123" s="30" t="s">
        <v>4196</v>
      </c>
      <c r="D123" s="20">
        <v>12000</v>
      </c>
      <c r="E123" s="12">
        <v>42549</v>
      </c>
      <c r="F123" s="12">
        <v>44351</v>
      </c>
      <c r="G123" s="26">
        <v>14948</v>
      </c>
      <c r="H123" s="21">
        <f t="shared" si="11"/>
        <v>45012.833333333336</v>
      </c>
      <c r="I123" s="22">
        <f t="shared" si="13"/>
        <v>10148</v>
      </c>
      <c r="J123" s="16" t="str">
        <f t="shared" si="12"/>
        <v>NOT DUE</v>
      </c>
      <c r="K123" s="30" t="s">
        <v>4194</v>
      </c>
      <c r="L123" s="19"/>
    </row>
    <row r="124" spans="1:12" ht="15" customHeight="1">
      <c r="A124" s="16" t="s">
        <v>4423</v>
      </c>
      <c r="B124" s="30" t="s">
        <v>258</v>
      </c>
      <c r="C124" s="30" t="s">
        <v>4197</v>
      </c>
      <c r="D124" s="20">
        <v>20000</v>
      </c>
      <c r="E124" s="12">
        <v>42549</v>
      </c>
      <c r="F124" s="12"/>
      <c r="G124" s="26"/>
      <c r="H124" s="21">
        <f>IF(I124&lt;=20000,$F$5+(I124/24),"error")</f>
        <v>44723.333333333336</v>
      </c>
      <c r="I124" s="22">
        <f t="shared" si="13"/>
        <v>3200</v>
      </c>
      <c r="J124" s="16" t="str">
        <f t="shared" si="12"/>
        <v>NOT DUE</v>
      </c>
      <c r="K124" s="30" t="s">
        <v>4194</v>
      </c>
      <c r="L124" s="19"/>
    </row>
    <row r="125" spans="1:12" ht="15" customHeight="1">
      <c r="A125" s="16" t="s">
        <v>4424</v>
      </c>
      <c r="B125" s="30" t="s">
        <v>259</v>
      </c>
      <c r="C125" s="30" t="s">
        <v>4193</v>
      </c>
      <c r="D125" s="20">
        <v>12000</v>
      </c>
      <c r="E125" s="12">
        <v>42549</v>
      </c>
      <c r="F125" s="12">
        <v>44351</v>
      </c>
      <c r="G125" s="26">
        <v>14948</v>
      </c>
      <c r="H125" s="21">
        <f t="shared" si="11"/>
        <v>45012.833333333336</v>
      </c>
      <c r="I125" s="22">
        <f t="shared" si="13"/>
        <v>10148</v>
      </c>
      <c r="J125" s="16" t="str">
        <f t="shared" si="12"/>
        <v>NOT DUE</v>
      </c>
      <c r="K125" s="30" t="s">
        <v>4194</v>
      </c>
      <c r="L125" s="19"/>
    </row>
    <row r="126" spans="1:12" ht="15" customHeight="1">
      <c r="A126" s="16" t="s">
        <v>4425</v>
      </c>
      <c r="B126" s="30" t="s">
        <v>259</v>
      </c>
      <c r="C126" s="30" t="s">
        <v>4195</v>
      </c>
      <c r="D126" s="20">
        <v>12000</v>
      </c>
      <c r="E126" s="12">
        <v>42549</v>
      </c>
      <c r="F126" s="12">
        <v>44351</v>
      </c>
      <c r="G126" s="26">
        <v>14948</v>
      </c>
      <c r="H126" s="21">
        <f t="shared" si="11"/>
        <v>45012.833333333336</v>
      </c>
      <c r="I126" s="22">
        <f t="shared" si="13"/>
        <v>10148</v>
      </c>
      <c r="J126" s="16" t="str">
        <f t="shared" si="12"/>
        <v>NOT DUE</v>
      </c>
      <c r="K126" s="30" t="s">
        <v>4194</v>
      </c>
      <c r="L126" s="19"/>
    </row>
    <row r="127" spans="1:12" ht="25.5" customHeight="1">
      <c r="A127" s="16" t="s">
        <v>4426</v>
      </c>
      <c r="B127" s="30" t="s">
        <v>259</v>
      </c>
      <c r="C127" s="30" t="s">
        <v>4196</v>
      </c>
      <c r="D127" s="20">
        <v>12000</v>
      </c>
      <c r="E127" s="12">
        <v>42549</v>
      </c>
      <c r="F127" s="12">
        <v>44351</v>
      </c>
      <c r="G127" s="26">
        <v>14948</v>
      </c>
      <c r="H127" s="21">
        <f t="shared" si="11"/>
        <v>45012.833333333336</v>
      </c>
      <c r="I127" s="22">
        <f t="shared" si="13"/>
        <v>10148</v>
      </c>
      <c r="J127" s="16" t="str">
        <f t="shared" si="12"/>
        <v>NOT DUE</v>
      </c>
      <c r="K127" s="30" t="s">
        <v>4194</v>
      </c>
      <c r="L127" s="19"/>
    </row>
    <row r="128" spans="1:12" ht="15" customHeight="1">
      <c r="A128" s="16" t="s">
        <v>4427</v>
      </c>
      <c r="B128" s="30" t="s">
        <v>259</v>
      </c>
      <c r="C128" s="30" t="s">
        <v>4197</v>
      </c>
      <c r="D128" s="20">
        <v>20000</v>
      </c>
      <c r="E128" s="12">
        <v>42549</v>
      </c>
      <c r="F128" s="12"/>
      <c r="G128" s="26"/>
      <c r="H128" s="21">
        <f>IF(I128&lt;=20000,$F$5+(I128/24),"error")</f>
        <v>44723.333333333336</v>
      </c>
      <c r="I128" s="22">
        <f t="shared" si="13"/>
        <v>3200</v>
      </c>
      <c r="J128" s="16" t="str">
        <f t="shared" si="12"/>
        <v>NOT DUE</v>
      </c>
      <c r="K128" s="30" t="s">
        <v>4194</v>
      </c>
      <c r="L128" s="19"/>
    </row>
    <row r="129" spans="1:12" ht="15" customHeight="1">
      <c r="A129" s="16" t="s">
        <v>4428</v>
      </c>
      <c r="B129" s="30" t="s">
        <v>260</v>
      </c>
      <c r="C129" s="30" t="s">
        <v>4193</v>
      </c>
      <c r="D129" s="20">
        <v>12000</v>
      </c>
      <c r="E129" s="12">
        <v>42549</v>
      </c>
      <c r="F129" s="12">
        <v>44351</v>
      </c>
      <c r="G129" s="26">
        <v>14948</v>
      </c>
      <c r="H129" s="21">
        <f t="shared" si="11"/>
        <v>45012.833333333336</v>
      </c>
      <c r="I129" s="22">
        <f t="shared" si="13"/>
        <v>10148</v>
      </c>
      <c r="J129" s="16" t="str">
        <f t="shared" si="12"/>
        <v>NOT DUE</v>
      </c>
      <c r="K129" s="30" t="s">
        <v>4194</v>
      </c>
      <c r="L129" s="19"/>
    </row>
    <row r="130" spans="1:12" ht="15" customHeight="1">
      <c r="A130" s="16" t="s">
        <v>4429</v>
      </c>
      <c r="B130" s="30" t="s">
        <v>260</v>
      </c>
      <c r="C130" s="30" t="s">
        <v>4195</v>
      </c>
      <c r="D130" s="20">
        <v>12000</v>
      </c>
      <c r="E130" s="12">
        <v>42549</v>
      </c>
      <c r="F130" s="12">
        <v>44351</v>
      </c>
      <c r="G130" s="26">
        <v>14948</v>
      </c>
      <c r="H130" s="21">
        <f t="shared" si="11"/>
        <v>45012.833333333336</v>
      </c>
      <c r="I130" s="22">
        <f t="shared" si="13"/>
        <v>10148</v>
      </c>
      <c r="J130" s="16" t="str">
        <f t="shared" si="12"/>
        <v>NOT DUE</v>
      </c>
      <c r="K130" s="30" t="s">
        <v>4194</v>
      </c>
      <c r="L130" s="19"/>
    </row>
    <row r="131" spans="1:12" ht="25.5">
      <c r="A131" s="16" t="s">
        <v>4430</v>
      </c>
      <c r="B131" s="30" t="s">
        <v>260</v>
      </c>
      <c r="C131" s="30" t="s">
        <v>4196</v>
      </c>
      <c r="D131" s="20">
        <v>12000</v>
      </c>
      <c r="E131" s="12">
        <v>42549</v>
      </c>
      <c r="F131" s="12">
        <v>44351</v>
      </c>
      <c r="G131" s="26">
        <v>14948</v>
      </c>
      <c r="H131" s="21">
        <f t="shared" si="11"/>
        <v>45012.833333333336</v>
      </c>
      <c r="I131" s="22">
        <f t="shared" si="13"/>
        <v>10148</v>
      </c>
      <c r="J131" s="16" t="str">
        <f t="shared" si="12"/>
        <v>NOT DUE</v>
      </c>
      <c r="K131" s="30" t="s">
        <v>4194</v>
      </c>
      <c r="L131" s="19"/>
    </row>
    <row r="132" spans="1:12" ht="15" customHeight="1">
      <c r="A132" s="16" t="s">
        <v>4431</v>
      </c>
      <c r="B132" s="30" t="s">
        <v>260</v>
      </c>
      <c r="C132" s="30" t="s">
        <v>4197</v>
      </c>
      <c r="D132" s="20">
        <v>20000</v>
      </c>
      <c r="E132" s="12">
        <v>42549</v>
      </c>
      <c r="F132" s="12"/>
      <c r="G132" s="26"/>
      <c r="H132" s="21">
        <f>IF(I132&lt;=20000,$F$5+(I132/24),"error")</f>
        <v>44723.333333333336</v>
      </c>
      <c r="I132" s="22">
        <f t="shared" si="13"/>
        <v>3200</v>
      </c>
      <c r="J132" s="16" t="str">
        <f t="shared" si="12"/>
        <v>NOT DUE</v>
      </c>
      <c r="K132" s="30" t="s">
        <v>4194</v>
      </c>
      <c r="L132" s="19"/>
    </row>
    <row r="133" spans="1:12" ht="15" customHeight="1">
      <c r="A133" s="16" t="s">
        <v>4432</v>
      </c>
      <c r="B133" s="30" t="s">
        <v>261</v>
      </c>
      <c r="C133" s="30" t="s">
        <v>4193</v>
      </c>
      <c r="D133" s="20">
        <v>12000</v>
      </c>
      <c r="E133" s="12">
        <v>42549</v>
      </c>
      <c r="F133" s="12">
        <v>44351</v>
      </c>
      <c r="G133" s="26">
        <v>14948</v>
      </c>
      <c r="H133" s="21">
        <f t="shared" si="11"/>
        <v>45012.833333333336</v>
      </c>
      <c r="I133" s="22">
        <f t="shared" si="13"/>
        <v>10148</v>
      </c>
      <c r="J133" s="16" t="str">
        <f t="shared" si="12"/>
        <v>NOT DUE</v>
      </c>
      <c r="K133" s="30" t="s">
        <v>4194</v>
      </c>
      <c r="L133" s="19"/>
    </row>
    <row r="134" spans="1:12" ht="15" customHeight="1">
      <c r="A134" s="16" t="s">
        <v>4433</v>
      </c>
      <c r="B134" s="30" t="s">
        <v>261</v>
      </c>
      <c r="C134" s="30" t="s">
        <v>4195</v>
      </c>
      <c r="D134" s="20">
        <v>12000</v>
      </c>
      <c r="E134" s="12">
        <v>42549</v>
      </c>
      <c r="F134" s="12">
        <v>44351</v>
      </c>
      <c r="G134" s="26">
        <v>14948</v>
      </c>
      <c r="H134" s="21">
        <f t="shared" ref="H134:H135" si="14">IF(I134&lt;=12000,$F$5+(I134/24),"error")</f>
        <v>45012.833333333336</v>
      </c>
      <c r="I134" s="22">
        <f t="shared" si="13"/>
        <v>10148</v>
      </c>
      <c r="J134" s="16" t="str">
        <f t="shared" si="12"/>
        <v>NOT DUE</v>
      </c>
      <c r="K134" s="30" t="s">
        <v>4194</v>
      </c>
      <c r="L134" s="19"/>
    </row>
    <row r="135" spans="1:12" ht="25.5" customHeight="1">
      <c r="A135" s="16" t="s">
        <v>4434</v>
      </c>
      <c r="B135" s="30" t="s">
        <v>261</v>
      </c>
      <c r="C135" s="30" t="s">
        <v>4196</v>
      </c>
      <c r="D135" s="20">
        <v>12000</v>
      </c>
      <c r="E135" s="12">
        <v>42549</v>
      </c>
      <c r="F135" s="12">
        <v>44351</v>
      </c>
      <c r="G135" s="26">
        <v>14948</v>
      </c>
      <c r="H135" s="21">
        <f t="shared" si="14"/>
        <v>45012.833333333336</v>
      </c>
      <c r="I135" s="22">
        <f t="shared" si="13"/>
        <v>10148</v>
      </c>
      <c r="J135" s="16" t="str">
        <f t="shared" si="12"/>
        <v>NOT DUE</v>
      </c>
      <c r="K135" s="30" t="s">
        <v>4194</v>
      </c>
      <c r="L135" s="19"/>
    </row>
    <row r="136" spans="1:12" ht="15" customHeight="1">
      <c r="A136" s="16" t="s">
        <v>4435</v>
      </c>
      <c r="B136" s="30" t="s">
        <v>261</v>
      </c>
      <c r="C136" s="30" t="s">
        <v>4197</v>
      </c>
      <c r="D136" s="20">
        <v>20000</v>
      </c>
      <c r="E136" s="12">
        <v>42549</v>
      </c>
      <c r="F136" s="12"/>
      <c r="G136" s="26"/>
      <c r="H136" s="21">
        <f>IF(I136&lt;=20000,$F$5+(I136/24),"error")</f>
        <v>44723.333333333336</v>
      </c>
      <c r="I136" s="22">
        <f t="shared" si="13"/>
        <v>3200</v>
      </c>
      <c r="J136" s="16" t="str">
        <f t="shared" si="12"/>
        <v>NOT DUE</v>
      </c>
      <c r="K136" s="30" t="s">
        <v>4194</v>
      </c>
      <c r="L136" s="19"/>
    </row>
    <row r="137" spans="1:12" ht="15" customHeight="1">
      <c r="A137" s="16" t="s">
        <v>4436</v>
      </c>
      <c r="B137" s="30" t="s">
        <v>262</v>
      </c>
      <c r="C137" s="30" t="s">
        <v>4193</v>
      </c>
      <c r="D137" s="20">
        <v>12000</v>
      </c>
      <c r="E137" s="12">
        <v>42549</v>
      </c>
      <c r="F137" s="12">
        <v>44351</v>
      </c>
      <c r="G137" s="26">
        <v>14948</v>
      </c>
      <c r="H137" s="21">
        <f t="shared" ref="H137:H139" si="15">IF(I137&lt;=12000,$F$5+(I137/24),"error")</f>
        <v>45012.833333333336</v>
      </c>
      <c r="I137" s="22">
        <f t="shared" si="13"/>
        <v>10148</v>
      </c>
      <c r="J137" s="16" t="str">
        <f t="shared" si="12"/>
        <v>NOT DUE</v>
      </c>
      <c r="K137" s="30" t="s">
        <v>4194</v>
      </c>
      <c r="L137" s="19"/>
    </row>
    <row r="138" spans="1:12" ht="15" customHeight="1">
      <c r="A138" s="16" t="s">
        <v>4437</v>
      </c>
      <c r="B138" s="30" t="s">
        <v>262</v>
      </c>
      <c r="C138" s="30" t="s">
        <v>4195</v>
      </c>
      <c r="D138" s="20">
        <v>12000</v>
      </c>
      <c r="E138" s="12">
        <v>42549</v>
      </c>
      <c r="F138" s="12">
        <v>44351</v>
      </c>
      <c r="G138" s="26">
        <v>14948</v>
      </c>
      <c r="H138" s="21">
        <f t="shared" si="15"/>
        <v>45012.833333333336</v>
      </c>
      <c r="I138" s="22">
        <f t="shared" si="13"/>
        <v>10148</v>
      </c>
      <c r="J138" s="16" t="str">
        <f t="shared" si="12"/>
        <v>NOT DUE</v>
      </c>
      <c r="K138" s="30" t="s">
        <v>4194</v>
      </c>
      <c r="L138" s="19"/>
    </row>
    <row r="139" spans="1:12" ht="25.5" customHeight="1">
      <c r="A139" s="16" t="s">
        <v>4438</v>
      </c>
      <c r="B139" s="30" t="s">
        <v>262</v>
      </c>
      <c r="C139" s="30" t="s">
        <v>4196</v>
      </c>
      <c r="D139" s="20">
        <v>12000</v>
      </c>
      <c r="E139" s="12">
        <v>42549</v>
      </c>
      <c r="F139" s="12">
        <v>44351</v>
      </c>
      <c r="G139" s="26">
        <v>14948</v>
      </c>
      <c r="H139" s="21">
        <f t="shared" si="15"/>
        <v>45012.833333333336</v>
      </c>
      <c r="I139" s="22">
        <f t="shared" si="13"/>
        <v>10148</v>
      </c>
      <c r="J139" s="16" t="str">
        <f t="shared" si="12"/>
        <v>NOT DUE</v>
      </c>
      <c r="K139" s="30" t="s">
        <v>4194</v>
      </c>
      <c r="L139" s="19"/>
    </row>
    <row r="140" spans="1:12" ht="15" customHeight="1">
      <c r="A140" s="16" t="s">
        <v>4439</v>
      </c>
      <c r="B140" s="30" t="s">
        <v>262</v>
      </c>
      <c r="C140" s="30" t="s">
        <v>4197</v>
      </c>
      <c r="D140" s="20">
        <v>20000</v>
      </c>
      <c r="E140" s="12">
        <v>42549</v>
      </c>
      <c r="F140" s="12"/>
      <c r="G140" s="26"/>
      <c r="H140" s="21">
        <f>IF(I140&lt;=20000,$F$5+(I140/24),"error")</f>
        <v>44723.333333333336</v>
      </c>
      <c r="I140" s="22">
        <f t="shared" si="13"/>
        <v>3200</v>
      </c>
      <c r="J140" s="16" t="str">
        <f t="shared" si="12"/>
        <v>NOT DUE</v>
      </c>
      <c r="K140" s="30" t="s">
        <v>4194</v>
      </c>
      <c r="L140" s="19"/>
    </row>
    <row r="141" spans="1:12" ht="25.5">
      <c r="A141" s="16" t="s">
        <v>4440</v>
      </c>
      <c r="B141" s="30" t="s">
        <v>151</v>
      </c>
      <c r="C141" s="30" t="s">
        <v>4198</v>
      </c>
      <c r="D141" s="20">
        <v>12000</v>
      </c>
      <c r="E141" s="12">
        <v>42549</v>
      </c>
      <c r="F141" s="12"/>
      <c r="G141" s="26">
        <v>14948</v>
      </c>
      <c r="H141" s="21">
        <f t="shared" ref="H141:H143" si="16">IF(I141&lt;=12000,$F$5+(I141/24),"error")</f>
        <v>45012.833333333336</v>
      </c>
      <c r="I141" s="22">
        <f t="shared" si="13"/>
        <v>10148</v>
      </c>
      <c r="J141" s="16" t="str">
        <f t="shared" si="12"/>
        <v>NOT DUE</v>
      </c>
      <c r="K141" s="30" t="s">
        <v>4199</v>
      </c>
      <c r="L141" s="19"/>
    </row>
    <row r="142" spans="1:12" ht="25.5" customHeight="1">
      <c r="A142" s="16" t="s">
        <v>4441</v>
      </c>
      <c r="B142" s="30" t="s">
        <v>151</v>
      </c>
      <c r="C142" s="30" t="s">
        <v>4200</v>
      </c>
      <c r="D142" s="20">
        <v>20000</v>
      </c>
      <c r="E142" s="12">
        <v>42549</v>
      </c>
      <c r="F142" s="12"/>
      <c r="G142" s="26"/>
      <c r="H142" s="21">
        <f t="shared" si="16"/>
        <v>44723.333333333336</v>
      </c>
      <c r="I142" s="22">
        <f t="shared" si="13"/>
        <v>3200</v>
      </c>
      <c r="J142" s="16" t="str">
        <f t="shared" ref="J142:J207" si="17">IF(I142="","",IF(I142&lt;0,"OVERDUE","NOT DUE"))</f>
        <v>NOT DUE</v>
      </c>
      <c r="K142" s="30" t="s">
        <v>4199</v>
      </c>
      <c r="L142" s="19"/>
    </row>
    <row r="143" spans="1:12" ht="25.5" customHeight="1">
      <c r="A143" s="16" t="s">
        <v>4442</v>
      </c>
      <c r="B143" s="30" t="s">
        <v>152</v>
      </c>
      <c r="C143" s="30" t="s">
        <v>4198</v>
      </c>
      <c r="D143" s="20">
        <v>12000</v>
      </c>
      <c r="E143" s="12">
        <v>42549</v>
      </c>
      <c r="F143" s="12"/>
      <c r="G143" s="26">
        <v>14948</v>
      </c>
      <c r="H143" s="21">
        <f t="shared" si="16"/>
        <v>45012.833333333336</v>
      </c>
      <c r="I143" s="22">
        <f t="shared" si="13"/>
        <v>10148</v>
      </c>
      <c r="J143" s="16" t="str">
        <f t="shared" si="17"/>
        <v>NOT DUE</v>
      </c>
      <c r="K143" s="30" t="s">
        <v>4199</v>
      </c>
      <c r="L143" s="19"/>
    </row>
    <row r="144" spans="1:12" ht="25.5" customHeight="1">
      <c r="A144" s="16" t="s">
        <v>4443</v>
      </c>
      <c r="B144" s="30" t="s">
        <v>152</v>
      </c>
      <c r="C144" s="30" t="s">
        <v>4200</v>
      </c>
      <c r="D144" s="20">
        <v>20000</v>
      </c>
      <c r="E144" s="12">
        <v>42549</v>
      </c>
      <c r="F144" s="12"/>
      <c r="G144" s="26"/>
      <c r="H144" s="21">
        <f>IF(I144&lt;=20000,$F$5+(I144/24),"error")</f>
        <v>44723.333333333336</v>
      </c>
      <c r="I144" s="22">
        <f t="shared" si="13"/>
        <v>3200</v>
      </c>
      <c r="J144" s="16" t="str">
        <f t="shared" si="17"/>
        <v>NOT DUE</v>
      </c>
      <c r="K144" s="30" t="s">
        <v>4199</v>
      </c>
      <c r="L144" s="19"/>
    </row>
    <row r="145" spans="1:12" ht="25.5" customHeight="1">
      <c r="A145" s="16" t="s">
        <v>4444</v>
      </c>
      <c r="B145" s="30" t="s">
        <v>153</v>
      </c>
      <c r="C145" s="30" t="s">
        <v>4198</v>
      </c>
      <c r="D145" s="20">
        <v>12000</v>
      </c>
      <c r="E145" s="12">
        <v>42549</v>
      </c>
      <c r="F145" s="12"/>
      <c r="G145" s="26">
        <v>14948</v>
      </c>
      <c r="H145" s="21">
        <f t="shared" ref="H145:H147" si="18">IF(I145&lt;=12000,$F$5+(I145/24),"error")</f>
        <v>45012.833333333336</v>
      </c>
      <c r="I145" s="22">
        <f t="shared" si="13"/>
        <v>10148</v>
      </c>
      <c r="J145" s="16" t="str">
        <f t="shared" si="17"/>
        <v>NOT DUE</v>
      </c>
      <c r="K145" s="30" t="s">
        <v>4199</v>
      </c>
      <c r="L145" s="19"/>
    </row>
    <row r="146" spans="1:12" ht="26.45" customHeight="1">
      <c r="A146" s="16" t="s">
        <v>4445</v>
      </c>
      <c r="B146" s="30" t="s">
        <v>153</v>
      </c>
      <c r="C146" s="30" t="s">
        <v>4200</v>
      </c>
      <c r="D146" s="20">
        <v>20000</v>
      </c>
      <c r="E146" s="12">
        <v>42549</v>
      </c>
      <c r="F146" s="12"/>
      <c r="G146" s="26"/>
      <c r="H146" s="21">
        <f t="shared" si="18"/>
        <v>44723.333333333336</v>
      </c>
      <c r="I146" s="22">
        <f t="shared" si="13"/>
        <v>3200</v>
      </c>
      <c r="J146" s="16" t="str">
        <f t="shared" si="17"/>
        <v>NOT DUE</v>
      </c>
      <c r="K146" s="30" t="s">
        <v>4199</v>
      </c>
      <c r="L146" s="19"/>
    </row>
    <row r="147" spans="1:12" ht="26.45" customHeight="1">
      <c r="A147" s="16" t="s">
        <v>4446</v>
      </c>
      <c r="B147" s="30" t="s">
        <v>154</v>
      </c>
      <c r="C147" s="30" t="s">
        <v>4198</v>
      </c>
      <c r="D147" s="20">
        <v>12000</v>
      </c>
      <c r="E147" s="12">
        <v>42549</v>
      </c>
      <c r="F147" s="12"/>
      <c r="G147" s="26">
        <v>14948</v>
      </c>
      <c r="H147" s="21">
        <f t="shared" si="18"/>
        <v>45012.833333333336</v>
      </c>
      <c r="I147" s="22">
        <f t="shared" si="13"/>
        <v>10148</v>
      </c>
      <c r="J147" s="16" t="str">
        <f t="shared" si="17"/>
        <v>NOT DUE</v>
      </c>
      <c r="K147" s="30" t="s">
        <v>4199</v>
      </c>
      <c r="L147" s="19"/>
    </row>
    <row r="148" spans="1:12" ht="25.5" customHeight="1">
      <c r="A148" s="16" t="s">
        <v>4447</v>
      </c>
      <c r="B148" s="30" t="s">
        <v>154</v>
      </c>
      <c r="C148" s="30" t="s">
        <v>4200</v>
      </c>
      <c r="D148" s="20">
        <v>20000</v>
      </c>
      <c r="E148" s="12">
        <v>42549</v>
      </c>
      <c r="F148" s="12"/>
      <c r="G148" s="26"/>
      <c r="H148" s="21">
        <f>IF(I148&lt;=20000,$F$5+(I148/24),"error")</f>
        <v>44723.333333333336</v>
      </c>
      <c r="I148" s="22">
        <f t="shared" si="13"/>
        <v>3200</v>
      </c>
      <c r="J148" s="16" t="str">
        <f t="shared" si="17"/>
        <v>NOT DUE</v>
      </c>
      <c r="K148" s="30" t="s">
        <v>4199</v>
      </c>
      <c r="L148" s="19"/>
    </row>
    <row r="149" spans="1:12" ht="25.5" customHeight="1">
      <c r="A149" s="16" t="s">
        <v>4448</v>
      </c>
      <c r="B149" s="30" t="s">
        <v>155</v>
      </c>
      <c r="C149" s="30" t="s">
        <v>4198</v>
      </c>
      <c r="D149" s="20">
        <v>12000</v>
      </c>
      <c r="E149" s="12">
        <v>42549</v>
      </c>
      <c r="F149" s="12"/>
      <c r="G149" s="26">
        <v>14948</v>
      </c>
      <c r="H149" s="21">
        <f t="shared" ref="H149:H150" si="19">IF(I149&lt;=12000,$F$5+(I149/24),"error")</f>
        <v>45012.833333333336</v>
      </c>
      <c r="I149" s="22">
        <f t="shared" si="13"/>
        <v>10148</v>
      </c>
      <c r="J149" s="16" t="str">
        <f t="shared" si="17"/>
        <v>NOT DUE</v>
      </c>
      <c r="K149" s="30" t="s">
        <v>4199</v>
      </c>
      <c r="L149" s="19"/>
    </row>
    <row r="150" spans="1:12" ht="25.5" customHeight="1">
      <c r="A150" s="16" t="s">
        <v>4449</v>
      </c>
      <c r="B150" s="30" t="s">
        <v>155</v>
      </c>
      <c r="C150" s="30" t="s">
        <v>4200</v>
      </c>
      <c r="D150" s="20">
        <v>20000</v>
      </c>
      <c r="E150" s="12">
        <v>42549</v>
      </c>
      <c r="F150" s="12"/>
      <c r="G150" s="26"/>
      <c r="H150" s="21">
        <f t="shared" si="19"/>
        <v>44723.333333333336</v>
      </c>
      <c r="I150" s="22">
        <f t="shared" si="13"/>
        <v>3200</v>
      </c>
      <c r="J150" s="16" t="str">
        <f t="shared" si="17"/>
        <v>NOT DUE</v>
      </c>
      <c r="K150" s="30" t="s">
        <v>4199</v>
      </c>
      <c r="L150" s="19"/>
    </row>
    <row r="151" spans="1:12" ht="26.45" customHeight="1">
      <c r="A151" s="16" t="s">
        <v>4450</v>
      </c>
      <c r="B151" s="30" t="s">
        <v>156</v>
      </c>
      <c r="C151" s="30" t="s">
        <v>4198</v>
      </c>
      <c r="D151" s="20">
        <v>12000</v>
      </c>
      <c r="E151" s="12">
        <v>42549</v>
      </c>
      <c r="F151" s="12"/>
      <c r="G151" s="26">
        <v>14948</v>
      </c>
      <c r="H151" s="21">
        <f>IF(I151&lt;=12000,$F$5+(I151/24),"error")</f>
        <v>45012.833333333336</v>
      </c>
      <c r="I151" s="22">
        <f t="shared" si="13"/>
        <v>10148</v>
      </c>
      <c r="J151" s="16" t="str">
        <f t="shared" si="17"/>
        <v>NOT DUE</v>
      </c>
      <c r="K151" s="30" t="s">
        <v>4199</v>
      </c>
      <c r="L151" s="19"/>
    </row>
    <row r="152" spans="1:12" ht="26.45" customHeight="1">
      <c r="A152" s="16" t="s">
        <v>4451</v>
      </c>
      <c r="B152" s="30" t="s">
        <v>156</v>
      </c>
      <c r="C152" s="30" t="s">
        <v>4200</v>
      </c>
      <c r="D152" s="20">
        <v>20000</v>
      </c>
      <c r="E152" s="12">
        <v>42549</v>
      </c>
      <c r="F152" s="12"/>
      <c r="G152" s="26"/>
      <c r="H152" s="21">
        <f>IF(I152&lt;=20000,$F$5+(I152/24),"error")</f>
        <v>44723.333333333336</v>
      </c>
      <c r="I152" s="22">
        <f t="shared" si="13"/>
        <v>3200</v>
      </c>
      <c r="J152" s="16" t="str">
        <f t="shared" si="17"/>
        <v>NOT DUE</v>
      </c>
      <c r="K152" s="30" t="s">
        <v>4199</v>
      </c>
      <c r="L152" s="19"/>
    </row>
    <row r="153" spans="1:12" s="261" customFormat="1" ht="25.5" customHeight="1">
      <c r="A153" s="259" t="s">
        <v>4452</v>
      </c>
      <c r="B153" s="256" t="s">
        <v>772</v>
      </c>
      <c r="C153" s="256" t="s">
        <v>4201</v>
      </c>
      <c r="D153" s="265">
        <v>12000</v>
      </c>
      <c r="E153" s="12">
        <v>42549</v>
      </c>
      <c r="F153" s="12"/>
      <c r="G153" s="26">
        <v>14948</v>
      </c>
      <c r="H153" s="260">
        <f>IF(I153&lt;=12000,$F$5+(I153/24),"error")</f>
        <v>45012.833333333336</v>
      </c>
      <c r="I153" s="258">
        <f>D153-($F$4-G153)</f>
        <v>10148</v>
      </c>
      <c r="J153" s="259" t="str">
        <f t="shared" si="17"/>
        <v>NOT DUE</v>
      </c>
      <c r="K153" s="256" t="s">
        <v>4202</v>
      </c>
      <c r="L153" s="266"/>
    </row>
    <row r="154" spans="1:12" ht="15" customHeight="1">
      <c r="A154" s="16" t="s">
        <v>4453</v>
      </c>
      <c r="B154" s="30" t="s">
        <v>772</v>
      </c>
      <c r="C154" s="30" t="s">
        <v>4203</v>
      </c>
      <c r="D154" s="48">
        <v>2000</v>
      </c>
      <c r="E154" s="12">
        <v>42549</v>
      </c>
      <c r="F154" s="12">
        <v>44351</v>
      </c>
      <c r="G154" s="26">
        <v>14948</v>
      </c>
      <c r="H154" s="21">
        <f>IF(I154&lt;=2000,$F$5+(I154/24),"error")</f>
        <v>44596.166666666664</v>
      </c>
      <c r="I154" s="22">
        <f t="shared" si="13"/>
        <v>148</v>
      </c>
      <c r="J154" s="16" t="str">
        <f t="shared" si="17"/>
        <v>NOT DUE</v>
      </c>
      <c r="K154" s="30" t="s">
        <v>4202</v>
      </c>
      <c r="L154" s="19" t="s">
        <v>4737</v>
      </c>
    </row>
    <row r="155" spans="1:12" ht="15" customHeight="1">
      <c r="A155" s="16" t="s">
        <v>4454</v>
      </c>
      <c r="B155" s="30" t="s">
        <v>270</v>
      </c>
      <c r="C155" s="30" t="s">
        <v>4204</v>
      </c>
      <c r="D155" s="20">
        <v>12000</v>
      </c>
      <c r="E155" s="12">
        <v>42549</v>
      </c>
      <c r="F155" s="12">
        <v>44351</v>
      </c>
      <c r="G155" s="26">
        <v>14948</v>
      </c>
      <c r="H155" s="21">
        <f>IF(I155&lt;=12000,$F$5+(I155/24),"error")</f>
        <v>45012.833333333336</v>
      </c>
      <c r="I155" s="22">
        <f t="shared" si="13"/>
        <v>10148</v>
      </c>
      <c r="J155" s="16" t="str">
        <f t="shared" si="17"/>
        <v>NOT DUE</v>
      </c>
      <c r="K155" s="30" t="s">
        <v>4205</v>
      </c>
      <c r="L155" s="19"/>
    </row>
    <row r="156" spans="1:12" ht="26.45" customHeight="1">
      <c r="A156" s="16" t="s">
        <v>4455</v>
      </c>
      <c r="B156" s="30" t="s">
        <v>270</v>
      </c>
      <c r="C156" s="30" t="s">
        <v>4206</v>
      </c>
      <c r="D156" s="20">
        <v>12000</v>
      </c>
      <c r="E156" s="12">
        <v>42549</v>
      </c>
      <c r="F156" s="12">
        <v>44351</v>
      </c>
      <c r="G156" s="26">
        <v>14948</v>
      </c>
      <c r="H156" s="21">
        <f t="shared" ref="H156:H180" si="20">IF(I156&lt;=12000,$F$5+(I156/24),"error")</f>
        <v>45012.833333333336</v>
      </c>
      <c r="I156" s="22">
        <f t="shared" si="13"/>
        <v>10148</v>
      </c>
      <c r="J156" s="16" t="str">
        <f t="shared" si="17"/>
        <v>NOT DUE</v>
      </c>
      <c r="K156" s="30" t="s">
        <v>4205</v>
      </c>
      <c r="L156" s="19"/>
    </row>
    <row r="157" spans="1:12" ht="15" customHeight="1">
      <c r="A157" s="16" t="s">
        <v>4456</v>
      </c>
      <c r="B157" s="30" t="s">
        <v>270</v>
      </c>
      <c r="C157" s="30" t="s">
        <v>4207</v>
      </c>
      <c r="D157" s="48">
        <v>12000</v>
      </c>
      <c r="E157" s="12">
        <v>42549</v>
      </c>
      <c r="F157" s="12">
        <v>44351</v>
      </c>
      <c r="G157" s="26">
        <v>14948</v>
      </c>
      <c r="H157" s="21">
        <f t="shared" si="20"/>
        <v>45012.833333333336</v>
      </c>
      <c r="I157" s="22">
        <f t="shared" si="13"/>
        <v>10148</v>
      </c>
      <c r="J157" s="16" t="str">
        <f t="shared" si="17"/>
        <v>NOT DUE</v>
      </c>
      <c r="K157" s="30" t="s">
        <v>4205</v>
      </c>
      <c r="L157" s="19"/>
    </row>
    <row r="158" spans="1:12" ht="15" customHeight="1">
      <c r="A158" s="16" t="s">
        <v>4457</v>
      </c>
      <c r="B158" s="30" t="s">
        <v>271</v>
      </c>
      <c r="C158" s="30" t="s">
        <v>4204</v>
      </c>
      <c r="D158" s="20">
        <v>12000</v>
      </c>
      <c r="E158" s="12">
        <v>42549</v>
      </c>
      <c r="F158" s="12">
        <v>44351</v>
      </c>
      <c r="G158" s="26">
        <v>14948</v>
      </c>
      <c r="H158" s="21">
        <f t="shared" si="20"/>
        <v>45012.833333333336</v>
      </c>
      <c r="I158" s="22">
        <f t="shared" si="13"/>
        <v>10148</v>
      </c>
      <c r="J158" s="16" t="str">
        <f t="shared" si="17"/>
        <v>NOT DUE</v>
      </c>
      <c r="K158" s="30" t="s">
        <v>4205</v>
      </c>
      <c r="L158" s="19"/>
    </row>
    <row r="159" spans="1:12" ht="25.5" customHeight="1">
      <c r="A159" s="16" t="s">
        <v>4458</v>
      </c>
      <c r="B159" s="30" t="s">
        <v>271</v>
      </c>
      <c r="C159" s="30" t="s">
        <v>4206</v>
      </c>
      <c r="D159" s="20">
        <v>12000</v>
      </c>
      <c r="E159" s="12">
        <v>42549</v>
      </c>
      <c r="F159" s="12">
        <v>44351</v>
      </c>
      <c r="G159" s="26">
        <v>14948</v>
      </c>
      <c r="H159" s="21">
        <f t="shared" si="20"/>
        <v>45012.833333333336</v>
      </c>
      <c r="I159" s="22">
        <f t="shared" si="13"/>
        <v>10148</v>
      </c>
      <c r="J159" s="16" t="str">
        <f t="shared" si="17"/>
        <v>NOT DUE</v>
      </c>
      <c r="K159" s="30" t="s">
        <v>4205</v>
      </c>
      <c r="L159" s="19"/>
    </row>
    <row r="160" spans="1:12" ht="15" customHeight="1">
      <c r="A160" s="16" t="s">
        <v>4459</v>
      </c>
      <c r="B160" s="30" t="s">
        <v>271</v>
      </c>
      <c r="C160" s="30" t="s">
        <v>4207</v>
      </c>
      <c r="D160" s="48">
        <v>12000</v>
      </c>
      <c r="E160" s="12">
        <v>42549</v>
      </c>
      <c r="F160" s="12">
        <v>44351</v>
      </c>
      <c r="G160" s="26">
        <v>14948</v>
      </c>
      <c r="H160" s="21">
        <f t="shared" si="20"/>
        <v>45012.833333333336</v>
      </c>
      <c r="I160" s="22">
        <f t="shared" si="13"/>
        <v>10148</v>
      </c>
      <c r="J160" s="16" t="str">
        <f t="shared" si="17"/>
        <v>NOT DUE</v>
      </c>
      <c r="K160" s="30" t="s">
        <v>4205</v>
      </c>
      <c r="L160" s="19"/>
    </row>
    <row r="161" spans="1:12" ht="15" customHeight="1">
      <c r="A161" s="16" t="s">
        <v>4460</v>
      </c>
      <c r="B161" s="30" t="s">
        <v>272</v>
      </c>
      <c r="C161" s="30" t="s">
        <v>4204</v>
      </c>
      <c r="D161" s="20">
        <v>12000</v>
      </c>
      <c r="E161" s="12">
        <v>42549</v>
      </c>
      <c r="F161" s="12">
        <v>44351</v>
      </c>
      <c r="G161" s="26">
        <v>14948</v>
      </c>
      <c r="H161" s="21">
        <f t="shared" si="20"/>
        <v>45012.833333333336</v>
      </c>
      <c r="I161" s="22">
        <f t="shared" si="13"/>
        <v>10148</v>
      </c>
      <c r="J161" s="16" t="str">
        <f t="shared" si="17"/>
        <v>NOT DUE</v>
      </c>
      <c r="K161" s="30" t="s">
        <v>4205</v>
      </c>
      <c r="L161" s="19"/>
    </row>
    <row r="162" spans="1:12" ht="25.5">
      <c r="A162" s="16" t="s">
        <v>4461</v>
      </c>
      <c r="B162" s="30" t="s">
        <v>272</v>
      </c>
      <c r="C162" s="30" t="s">
        <v>4206</v>
      </c>
      <c r="D162" s="20">
        <v>12000</v>
      </c>
      <c r="E162" s="12">
        <v>42549</v>
      </c>
      <c r="F162" s="12">
        <v>44351</v>
      </c>
      <c r="G162" s="26">
        <v>14948</v>
      </c>
      <c r="H162" s="21">
        <f t="shared" si="20"/>
        <v>45012.833333333336</v>
      </c>
      <c r="I162" s="22">
        <f t="shared" si="13"/>
        <v>10148</v>
      </c>
      <c r="J162" s="16" t="str">
        <f t="shared" si="17"/>
        <v>NOT DUE</v>
      </c>
      <c r="K162" s="30" t="s">
        <v>4205</v>
      </c>
      <c r="L162" s="19"/>
    </row>
    <row r="163" spans="1:12" ht="15" customHeight="1">
      <c r="A163" s="16" t="s">
        <v>4462</v>
      </c>
      <c r="B163" s="30" t="s">
        <v>272</v>
      </c>
      <c r="C163" s="30" t="s">
        <v>4207</v>
      </c>
      <c r="D163" s="48">
        <v>12000</v>
      </c>
      <c r="E163" s="12">
        <v>42549</v>
      </c>
      <c r="F163" s="12">
        <v>44351</v>
      </c>
      <c r="G163" s="26">
        <v>14948</v>
      </c>
      <c r="H163" s="21">
        <f t="shared" si="20"/>
        <v>45012.833333333336</v>
      </c>
      <c r="I163" s="22">
        <f t="shared" si="13"/>
        <v>10148</v>
      </c>
      <c r="J163" s="16" t="str">
        <f t="shared" si="17"/>
        <v>NOT DUE</v>
      </c>
      <c r="K163" s="30" t="s">
        <v>4205</v>
      </c>
      <c r="L163" s="19"/>
    </row>
    <row r="164" spans="1:12" ht="15" customHeight="1">
      <c r="A164" s="16" t="s">
        <v>4463</v>
      </c>
      <c r="B164" s="30" t="s">
        <v>273</v>
      </c>
      <c r="C164" s="30" t="s">
        <v>4204</v>
      </c>
      <c r="D164" s="20">
        <v>12000</v>
      </c>
      <c r="E164" s="12">
        <v>42549</v>
      </c>
      <c r="F164" s="12">
        <v>44351</v>
      </c>
      <c r="G164" s="26">
        <v>14948</v>
      </c>
      <c r="H164" s="21">
        <f t="shared" si="20"/>
        <v>45012.833333333336</v>
      </c>
      <c r="I164" s="22">
        <f t="shared" si="13"/>
        <v>10148</v>
      </c>
      <c r="J164" s="16" t="str">
        <f t="shared" si="17"/>
        <v>NOT DUE</v>
      </c>
      <c r="K164" s="30" t="s">
        <v>4205</v>
      </c>
      <c r="L164" s="19"/>
    </row>
    <row r="165" spans="1:12" ht="25.5" customHeight="1">
      <c r="A165" s="16" t="s">
        <v>4464</v>
      </c>
      <c r="B165" s="30" t="s">
        <v>273</v>
      </c>
      <c r="C165" s="30" t="s">
        <v>4206</v>
      </c>
      <c r="D165" s="20">
        <v>12000</v>
      </c>
      <c r="E165" s="12">
        <v>42549</v>
      </c>
      <c r="F165" s="12">
        <v>44351</v>
      </c>
      <c r="G165" s="26">
        <v>14948</v>
      </c>
      <c r="H165" s="21">
        <f t="shared" si="20"/>
        <v>45012.833333333336</v>
      </c>
      <c r="I165" s="22">
        <f t="shared" si="13"/>
        <v>10148</v>
      </c>
      <c r="J165" s="16" t="str">
        <f t="shared" si="17"/>
        <v>NOT DUE</v>
      </c>
      <c r="K165" s="30" t="s">
        <v>4205</v>
      </c>
      <c r="L165" s="19"/>
    </row>
    <row r="166" spans="1:12" ht="15" customHeight="1">
      <c r="A166" s="16" t="s">
        <v>4465</v>
      </c>
      <c r="B166" s="30" t="s">
        <v>273</v>
      </c>
      <c r="C166" s="30" t="s">
        <v>4207</v>
      </c>
      <c r="D166" s="48">
        <v>12000</v>
      </c>
      <c r="E166" s="12">
        <v>42549</v>
      </c>
      <c r="F166" s="12">
        <v>44351</v>
      </c>
      <c r="G166" s="26">
        <v>14948</v>
      </c>
      <c r="H166" s="21">
        <f t="shared" si="20"/>
        <v>45012.833333333336</v>
      </c>
      <c r="I166" s="22">
        <f t="shared" si="13"/>
        <v>10148</v>
      </c>
      <c r="J166" s="16" t="str">
        <f t="shared" si="17"/>
        <v>NOT DUE</v>
      </c>
      <c r="K166" s="30" t="s">
        <v>4205</v>
      </c>
      <c r="L166" s="19"/>
    </row>
    <row r="167" spans="1:12" ht="15" customHeight="1">
      <c r="A167" s="16" t="s">
        <v>4466</v>
      </c>
      <c r="B167" s="30" t="s">
        <v>274</v>
      </c>
      <c r="C167" s="30" t="s">
        <v>4204</v>
      </c>
      <c r="D167" s="20">
        <v>12000</v>
      </c>
      <c r="E167" s="12">
        <v>42549</v>
      </c>
      <c r="F167" s="12">
        <v>44351</v>
      </c>
      <c r="G167" s="26">
        <v>14948</v>
      </c>
      <c r="H167" s="21">
        <f t="shared" si="20"/>
        <v>45012.833333333336</v>
      </c>
      <c r="I167" s="22">
        <f t="shared" si="13"/>
        <v>10148</v>
      </c>
      <c r="J167" s="16" t="str">
        <f t="shared" si="17"/>
        <v>NOT DUE</v>
      </c>
      <c r="K167" s="30" t="s">
        <v>4205</v>
      </c>
      <c r="L167" s="19"/>
    </row>
    <row r="168" spans="1:12" ht="25.5" customHeight="1">
      <c r="A168" s="16" t="s">
        <v>4467</v>
      </c>
      <c r="B168" s="30" t="s">
        <v>274</v>
      </c>
      <c r="C168" s="30" t="s">
        <v>4206</v>
      </c>
      <c r="D168" s="20">
        <v>12000</v>
      </c>
      <c r="E168" s="12">
        <v>42549</v>
      </c>
      <c r="F168" s="12">
        <v>44351</v>
      </c>
      <c r="G168" s="26">
        <v>14948</v>
      </c>
      <c r="H168" s="21">
        <f t="shared" si="20"/>
        <v>45012.833333333336</v>
      </c>
      <c r="I168" s="22">
        <f t="shared" ref="I168:I233" si="21">D168-($F$4-G168)</f>
        <v>10148</v>
      </c>
      <c r="J168" s="16" t="str">
        <f t="shared" si="17"/>
        <v>NOT DUE</v>
      </c>
      <c r="K168" s="30" t="s">
        <v>4205</v>
      </c>
      <c r="L168" s="19"/>
    </row>
    <row r="169" spans="1:12" ht="15" customHeight="1">
      <c r="A169" s="16" t="s">
        <v>4468</v>
      </c>
      <c r="B169" s="30" t="s">
        <v>274</v>
      </c>
      <c r="C169" s="30" t="s">
        <v>4207</v>
      </c>
      <c r="D169" s="48">
        <v>12000</v>
      </c>
      <c r="E169" s="12">
        <v>42549</v>
      </c>
      <c r="F169" s="12">
        <v>44351</v>
      </c>
      <c r="G169" s="26">
        <v>14948</v>
      </c>
      <c r="H169" s="21">
        <f t="shared" si="20"/>
        <v>45012.833333333336</v>
      </c>
      <c r="I169" s="22">
        <f t="shared" si="21"/>
        <v>10148</v>
      </c>
      <c r="J169" s="16" t="str">
        <f t="shared" si="17"/>
        <v>NOT DUE</v>
      </c>
      <c r="K169" s="30" t="s">
        <v>4205</v>
      </c>
      <c r="L169" s="19"/>
    </row>
    <row r="170" spans="1:12" ht="15" customHeight="1">
      <c r="A170" s="16" t="s">
        <v>4469</v>
      </c>
      <c r="B170" s="30" t="s">
        <v>275</v>
      </c>
      <c r="C170" s="30" t="s">
        <v>4204</v>
      </c>
      <c r="D170" s="20">
        <v>12000</v>
      </c>
      <c r="E170" s="12">
        <v>42549</v>
      </c>
      <c r="F170" s="12">
        <v>44351</v>
      </c>
      <c r="G170" s="26">
        <v>14948</v>
      </c>
      <c r="H170" s="21">
        <f t="shared" si="20"/>
        <v>45012.833333333336</v>
      </c>
      <c r="I170" s="22">
        <f t="shared" si="21"/>
        <v>10148</v>
      </c>
      <c r="J170" s="16" t="str">
        <f t="shared" si="17"/>
        <v>NOT DUE</v>
      </c>
      <c r="K170" s="30" t="s">
        <v>4205</v>
      </c>
      <c r="L170" s="19"/>
    </row>
    <row r="171" spans="1:12" ht="25.5" customHeight="1">
      <c r="A171" s="16" t="s">
        <v>4470</v>
      </c>
      <c r="B171" s="30" t="s">
        <v>275</v>
      </c>
      <c r="C171" s="30" t="s">
        <v>4206</v>
      </c>
      <c r="D171" s="20">
        <v>12000</v>
      </c>
      <c r="E171" s="12">
        <v>42549</v>
      </c>
      <c r="F171" s="12">
        <v>44351</v>
      </c>
      <c r="G171" s="26">
        <v>14948</v>
      </c>
      <c r="H171" s="21">
        <f t="shared" si="20"/>
        <v>45012.833333333336</v>
      </c>
      <c r="I171" s="22">
        <f t="shared" si="21"/>
        <v>10148</v>
      </c>
      <c r="J171" s="16" t="str">
        <f t="shared" si="17"/>
        <v>NOT DUE</v>
      </c>
      <c r="K171" s="30" t="s">
        <v>4205</v>
      </c>
      <c r="L171" s="19"/>
    </row>
    <row r="172" spans="1:12" ht="15" customHeight="1">
      <c r="A172" s="16" t="s">
        <v>4471</v>
      </c>
      <c r="B172" s="30" t="s">
        <v>275</v>
      </c>
      <c r="C172" s="30" t="s">
        <v>4207</v>
      </c>
      <c r="D172" s="48">
        <v>12000</v>
      </c>
      <c r="E172" s="12">
        <v>42549</v>
      </c>
      <c r="F172" s="12">
        <v>44351</v>
      </c>
      <c r="G172" s="26">
        <v>14948</v>
      </c>
      <c r="H172" s="21">
        <f t="shared" si="20"/>
        <v>45012.833333333336</v>
      </c>
      <c r="I172" s="22">
        <f t="shared" si="21"/>
        <v>10148</v>
      </c>
      <c r="J172" s="16" t="str">
        <f t="shared" si="17"/>
        <v>NOT DUE</v>
      </c>
      <c r="K172" s="30" t="s">
        <v>4205</v>
      </c>
      <c r="L172" s="19"/>
    </row>
    <row r="173" spans="1:12" ht="15" customHeight="1">
      <c r="A173" s="16" t="s">
        <v>4472</v>
      </c>
      <c r="B173" s="30" t="s">
        <v>4208</v>
      </c>
      <c r="C173" s="30" t="s">
        <v>4204</v>
      </c>
      <c r="D173" s="20">
        <v>12000</v>
      </c>
      <c r="E173" s="12">
        <v>42549</v>
      </c>
      <c r="F173" s="12">
        <v>44351</v>
      </c>
      <c r="G173" s="26">
        <v>14948</v>
      </c>
      <c r="H173" s="21">
        <f t="shared" si="20"/>
        <v>45012.833333333336</v>
      </c>
      <c r="I173" s="22">
        <f t="shared" si="21"/>
        <v>10148</v>
      </c>
      <c r="J173" s="16" t="str">
        <f t="shared" si="17"/>
        <v>NOT DUE</v>
      </c>
      <c r="K173" s="30" t="s">
        <v>4205</v>
      </c>
      <c r="L173" s="19"/>
    </row>
    <row r="174" spans="1:12" ht="25.5" customHeight="1">
      <c r="A174" s="16" t="s">
        <v>4473</v>
      </c>
      <c r="B174" s="30" t="s">
        <v>4208</v>
      </c>
      <c r="C174" s="30" t="s">
        <v>4206</v>
      </c>
      <c r="D174" s="20">
        <v>12000</v>
      </c>
      <c r="E174" s="12">
        <v>42549</v>
      </c>
      <c r="F174" s="12">
        <v>44351</v>
      </c>
      <c r="G174" s="26">
        <v>14948</v>
      </c>
      <c r="H174" s="21">
        <f t="shared" si="20"/>
        <v>45012.833333333336</v>
      </c>
      <c r="I174" s="22">
        <f t="shared" si="21"/>
        <v>10148</v>
      </c>
      <c r="J174" s="16" t="str">
        <f t="shared" si="17"/>
        <v>NOT DUE</v>
      </c>
      <c r="K174" s="30" t="s">
        <v>4205</v>
      </c>
      <c r="L174" s="19"/>
    </row>
    <row r="175" spans="1:12" ht="15" customHeight="1">
      <c r="A175" s="16" t="s">
        <v>4474</v>
      </c>
      <c r="B175" s="30" t="s">
        <v>4208</v>
      </c>
      <c r="C175" s="30" t="s">
        <v>4207</v>
      </c>
      <c r="D175" s="48">
        <v>12000</v>
      </c>
      <c r="E175" s="12">
        <v>42549</v>
      </c>
      <c r="F175" s="12">
        <v>44351</v>
      </c>
      <c r="G175" s="26">
        <v>14948</v>
      </c>
      <c r="H175" s="21">
        <f t="shared" si="20"/>
        <v>45012.833333333336</v>
      </c>
      <c r="I175" s="22">
        <f t="shared" si="21"/>
        <v>10148</v>
      </c>
      <c r="J175" s="16" t="str">
        <f t="shared" si="17"/>
        <v>NOT DUE</v>
      </c>
      <c r="K175" s="30" t="s">
        <v>4205</v>
      </c>
      <c r="L175" s="19"/>
    </row>
    <row r="176" spans="1:12" ht="24">
      <c r="A176" s="16" t="s">
        <v>4475</v>
      </c>
      <c r="B176" s="30" t="s">
        <v>784</v>
      </c>
      <c r="C176" s="30" t="s">
        <v>4209</v>
      </c>
      <c r="D176" s="20">
        <v>4000</v>
      </c>
      <c r="E176" s="12">
        <v>42549</v>
      </c>
      <c r="F176" s="12">
        <v>44567</v>
      </c>
      <c r="G176" s="26">
        <v>16561</v>
      </c>
      <c r="H176" s="14">
        <f>IF(I176&lt;=4000,$F$5+(I176/24),"error")</f>
        <v>44746.708333333336</v>
      </c>
      <c r="I176" s="22">
        <f t="shared" si="21"/>
        <v>3761</v>
      </c>
      <c r="J176" s="16" t="str">
        <f t="shared" si="17"/>
        <v>NOT DUE</v>
      </c>
      <c r="K176" s="30" t="s">
        <v>4210</v>
      </c>
      <c r="L176" s="19" t="s">
        <v>5419</v>
      </c>
    </row>
    <row r="177" spans="1:12">
      <c r="A177" s="16" t="s">
        <v>4476</v>
      </c>
      <c r="B177" s="30" t="s">
        <v>784</v>
      </c>
      <c r="C177" s="30" t="s">
        <v>4211</v>
      </c>
      <c r="D177" s="20">
        <v>12000</v>
      </c>
      <c r="E177" s="12">
        <v>42549</v>
      </c>
      <c r="F177" s="12">
        <v>44351</v>
      </c>
      <c r="G177" s="26">
        <v>14948</v>
      </c>
      <c r="H177" s="21">
        <f t="shared" si="20"/>
        <v>45012.833333333336</v>
      </c>
      <c r="I177" s="22">
        <f t="shared" si="21"/>
        <v>10148</v>
      </c>
      <c r="J177" s="16" t="str">
        <f t="shared" si="17"/>
        <v>NOT DUE</v>
      </c>
      <c r="K177" s="30" t="s">
        <v>4210</v>
      </c>
      <c r="L177" s="19"/>
    </row>
    <row r="178" spans="1:12" ht="25.5" customHeight="1">
      <c r="A178" s="16" t="s">
        <v>4477</v>
      </c>
      <c r="B178" s="30" t="s">
        <v>784</v>
      </c>
      <c r="C178" s="30" t="s">
        <v>4212</v>
      </c>
      <c r="D178" s="20">
        <v>12000</v>
      </c>
      <c r="E178" s="12">
        <v>42549</v>
      </c>
      <c r="F178" s="12">
        <v>44351</v>
      </c>
      <c r="G178" s="26">
        <v>14948</v>
      </c>
      <c r="H178" s="21">
        <f t="shared" si="20"/>
        <v>45012.833333333336</v>
      </c>
      <c r="I178" s="22">
        <f t="shared" si="21"/>
        <v>10148</v>
      </c>
      <c r="J178" s="16" t="str">
        <f t="shared" si="17"/>
        <v>NOT DUE</v>
      </c>
      <c r="K178" s="30" t="s">
        <v>4210</v>
      </c>
      <c r="L178" s="19"/>
    </row>
    <row r="179" spans="1:12" ht="25.5" customHeight="1">
      <c r="A179" s="16" t="s">
        <v>4478</v>
      </c>
      <c r="B179" s="30" t="s">
        <v>784</v>
      </c>
      <c r="C179" s="30" t="s">
        <v>4213</v>
      </c>
      <c r="D179" s="20">
        <v>20000</v>
      </c>
      <c r="E179" s="12">
        <v>42549</v>
      </c>
      <c r="F179" s="12"/>
      <c r="G179" s="26"/>
      <c r="H179" s="14">
        <f>IF(I179&lt;=20000,$F$5+(I179/24),"error")</f>
        <v>44723.333333333336</v>
      </c>
      <c r="I179" s="22">
        <f t="shared" si="21"/>
        <v>3200</v>
      </c>
      <c r="J179" s="16" t="str">
        <f t="shared" si="17"/>
        <v>NOT DUE</v>
      </c>
      <c r="K179" s="30" t="s">
        <v>4210</v>
      </c>
      <c r="L179" s="19"/>
    </row>
    <row r="180" spans="1:12">
      <c r="A180" s="16" t="s">
        <v>4479</v>
      </c>
      <c r="B180" s="30" t="s">
        <v>4214</v>
      </c>
      <c r="C180" s="30" t="s">
        <v>4215</v>
      </c>
      <c r="D180" s="20">
        <v>12000</v>
      </c>
      <c r="E180" s="12">
        <v>42549</v>
      </c>
      <c r="F180" s="12">
        <v>44351</v>
      </c>
      <c r="G180" s="26">
        <v>14948</v>
      </c>
      <c r="H180" s="21">
        <f t="shared" si="20"/>
        <v>45012.833333333336</v>
      </c>
      <c r="I180" s="22">
        <f t="shared" si="21"/>
        <v>10148</v>
      </c>
      <c r="J180" s="16" t="str">
        <f t="shared" si="17"/>
        <v>NOT DUE</v>
      </c>
      <c r="K180" s="30" t="s">
        <v>4216</v>
      </c>
      <c r="L180" s="19"/>
    </row>
    <row r="181" spans="1:12" ht="25.5" customHeight="1">
      <c r="A181" s="16" t="s">
        <v>4480</v>
      </c>
      <c r="B181" s="30" t="s">
        <v>4214</v>
      </c>
      <c r="C181" s="30" t="s">
        <v>4217</v>
      </c>
      <c r="D181" s="20">
        <v>20000</v>
      </c>
      <c r="E181" s="12">
        <v>42549</v>
      </c>
      <c r="F181" s="12"/>
      <c r="G181" s="26"/>
      <c r="H181" s="14">
        <f>IF(I181&lt;=20000,$F$5+(I181/24),"error")</f>
        <v>44723.333333333336</v>
      </c>
      <c r="I181" s="22">
        <f t="shared" si="21"/>
        <v>3200</v>
      </c>
      <c r="J181" s="16" t="str">
        <f t="shared" si="17"/>
        <v>NOT DUE</v>
      </c>
      <c r="K181" s="30" t="s">
        <v>4216</v>
      </c>
      <c r="L181" s="19"/>
    </row>
    <row r="182" spans="1:12" ht="25.5" customHeight="1">
      <c r="A182" s="16" t="s">
        <v>4481</v>
      </c>
      <c r="B182" s="30" t="s">
        <v>4214</v>
      </c>
      <c r="C182" s="30" t="s">
        <v>4218</v>
      </c>
      <c r="D182" s="20">
        <v>20000</v>
      </c>
      <c r="E182" s="12">
        <v>42549</v>
      </c>
      <c r="F182" s="12"/>
      <c r="G182" s="26"/>
      <c r="H182" s="14">
        <f>IF(I182&lt;=20000,$F$5+(I182/24),"error")</f>
        <v>44723.333333333336</v>
      </c>
      <c r="I182" s="22">
        <f t="shared" si="21"/>
        <v>3200</v>
      </c>
      <c r="J182" s="16" t="str">
        <f t="shared" si="17"/>
        <v>NOT DUE</v>
      </c>
      <c r="K182" s="30" t="s">
        <v>4216</v>
      </c>
      <c r="L182" s="19"/>
    </row>
    <row r="183" spans="1:12">
      <c r="A183" s="16" t="s">
        <v>4482</v>
      </c>
      <c r="B183" s="30" t="s">
        <v>4140</v>
      </c>
      <c r="C183" s="30" t="s">
        <v>4219</v>
      </c>
      <c r="D183" s="20">
        <v>12000</v>
      </c>
      <c r="E183" s="12">
        <v>42549</v>
      </c>
      <c r="F183" s="12"/>
      <c r="G183" s="26"/>
      <c r="H183" s="21">
        <f t="shared" ref="H183:H197" si="22">IF(I183&lt;=12000,$F$5+(I183/24),"error")</f>
        <v>44390</v>
      </c>
      <c r="I183" s="22">
        <f t="shared" si="21"/>
        <v>-4800</v>
      </c>
      <c r="J183" s="16" t="str">
        <f t="shared" si="17"/>
        <v>OVERDUE</v>
      </c>
      <c r="K183" s="30" t="s">
        <v>4220</v>
      </c>
      <c r="L183" s="19"/>
    </row>
    <row r="184" spans="1:12" ht="25.5" customHeight="1">
      <c r="A184" s="16" t="s">
        <v>4483</v>
      </c>
      <c r="B184" s="30" t="s">
        <v>4140</v>
      </c>
      <c r="C184" s="30" t="s">
        <v>4221</v>
      </c>
      <c r="D184" s="20">
        <v>12000</v>
      </c>
      <c r="E184" s="12">
        <v>42549</v>
      </c>
      <c r="F184" s="12"/>
      <c r="G184" s="26"/>
      <c r="H184" s="21">
        <f t="shared" si="22"/>
        <v>44390</v>
      </c>
      <c r="I184" s="22">
        <f t="shared" si="21"/>
        <v>-4800</v>
      </c>
      <c r="J184" s="16" t="str">
        <f t="shared" si="17"/>
        <v>OVERDUE</v>
      </c>
      <c r="K184" s="30" t="s">
        <v>4220</v>
      </c>
      <c r="L184" s="19"/>
    </row>
    <row r="185" spans="1:12" ht="25.5" customHeight="1">
      <c r="A185" s="16" t="s">
        <v>4484</v>
      </c>
      <c r="B185" s="30" t="s">
        <v>4140</v>
      </c>
      <c r="C185" s="30" t="s">
        <v>4222</v>
      </c>
      <c r="D185" s="20">
        <v>12000</v>
      </c>
      <c r="E185" s="12">
        <v>42549</v>
      </c>
      <c r="F185" s="12"/>
      <c r="G185" s="26"/>
      <c r="H185" s="21">
        <f t="shared" si="22"/>
        <v>44390</v>
      </c>
      <c r="I185" s="22">
        <f t="shared" si="21"/>
        <v>-4800</v>
      </c>
      <c r="J185" s="16" t="str">
        <f t="shared" si="17"/>
        <v>OVERDUE</v>
      </c>
      <c r="K185" s="30" t="s">
        <v>4220</v>
      </c>
      <c r="L185" s="19"/>
    </row>
    <row r="186" spans="1:12" ht="15" customHeight="1">
      <c r="A186" s="16" t="s">
        <v>4485</v>
      </c>
      <c r="B186" s="30" t="s">
        <v>4223</v>
      </c>
      <c r="C186" s="30" t="s">
        <v>4219</v>
      </c>
      <c r="D186" s="20">
        <v>12000</v>
      </c>
      <c r="E186" s="12">
        <v>42549</v>
      </c>
      <c r="F186" s="12"/>
      <c r="G186" s="26"/>
      <c r="H186" s="21">
        <f t="shared" si="22"/>
        <v>44390</v>
      </c>
      <c r="I186" s="22">
        <f t="shared" si="21"/>
        <v>-4800</v>
      </c>
      <c r="J186" s="16" t="str">
        <f t="shared" si="17"/>
        <v>OVERDUE</v>
      </c>
      <c r="K186" s="30" t="s">
        <v>4224</v>
      </c>
      <c r="L186" s="19"/>
    </row>
    <row r="187" spans="1:12" ht="25.5" customHeight="1">
      <c r="A187" s="16" t="s">
        <v>4486</v>
      </c>
      <c r="B187" s="30" t="s">
        <v>4223</v>
      </c>
      <c r="C187" s="30" t="s">
        <v>4221</v>
      </c>
      <c r="D187" s="20">
        <v>12000</v>
      </c>
      <c r="E187" s="12">
        <v>42549</v>
      </c>
      <c r="F187" s="12"/>
      <c r="G187" s="26"/>
      <c r="H187" s="21">
        <f t="shared" si="22"/>
        <v>44390</v>
      </c>
      <c r="I187" s="22">
        <f t="shared" si="21"/>
        <v>-4800</v>
      </c>
      <c r="J187" s="16" t="str">
        <f t="shared" si="17"/>
        <v>OVERDUE</v>
      </c>
      <c r="K187" s="30" t="s">
        <v>4224</v>
      </c>
      <c r="L187" s="19"/>
    </row>
    <row r="188" spans="1:12" ht="25.5">
      <c r="A188" s="16" t="s">
        <v>4487</v>
      </c>
      <c r="B188" s="30" t="s">
        <v>4223</v>
      </c>
      <c r="C188" s="30" t="s">
        <v>4222</v>
      </c>
      <c r="D188" s="20">
        <v>12000</v>
      </c>
      <c r="E188" s="12">
        <v>42549</v>
      </c>
      <c r="F188" s="12"/>
      <c r="G188" s="26"/>
      <c r="H188" s="21">
        <f t="shared" si="22"/>
        <v>44390</v>
      </c>
      <c r="I188" s="22">
        <f t="shared" si="21"/>
        <v>-4800</v>
      </c>
      <c r="J188" s="16" t="str">
        <f t="shared" si="17"/>
        <v>OVERDUE</v>
      </c>
      <c r="K188" s="30" t="s">
        <v>4224</v>
      </c>
      <c r="L188" s="19"/>
    </row>
    <row r="189" spans="1:12" ht="25.5" customHeight="1">
      <c r="A189" s="16" t="s">
        <v>4488</v>
      </c>
      <c r="B189" s="30" t="s">
        <v>4225</v>
      </c>
      <c r="C189" s="30" t="s">
        <v>4219</v>
      </c>
      <c r="D189" s="20">
        <v>12000</v>
      </c>
      <c r="E189" s="12">
        <v>42549</v>
      </c>
      <c r="F189" s="12">
        <v>44498</v>
      </c>
      <c r="G189" s="26">
        <v>16076</v>
      </c>
      <c r="H189" s="21">
        <f t="shared" si="22"/>
        <v>45059.833333333336</v>
      </c>
      <c r="I189" s="22">
        <f t="shared" si="21"/>
        <v>11276</v>
      </c>
      <c r="J189" s="16" t="str">
        <f t="shared" si="17"/>
        <v>NOT DUE</v>
      </c>
      <c r="K189" s="30" t="s">
        <v>4226</v>
      </c>
      <c r="L189" s="19"/>
    </row>
    <row r="190" spans="1:12" ht="25.5" customHeight="1">
      <c r="A190" s="16" t="s">
        <v>4489</v>
      </c>
      <c r="B190" s="30" t="s">
        <v>4225</v>
      </c>
      <c r="C190" s="30" t="s">
        <v>4221</v>
      </c>
      <c r="D190" s="20">
        <v>12000</v>
      </c>
      <c r="E190" s="12">
        <v>42549</v>
      </c>
      <c r="F190" s="12">
        <v>44498</v>
      </c>
      <c r="G190" s="26">
        <v>16076</v>
      </c>
      <c r="H190" s="21">
        <f t="shared" si="22"/>
        <v>45059.833333333336</v>
      </c>
      <c r="I190" s="22">
        <f t="shared" si="21"/>
        <v>11276</v>
      </c>
      <c r="J190" s="16" t="str">
        <f t="shared" si="17"/>
        <v>NOT DUE</v>
      </c>
      <c r="K190" s="30" t="s">
        <v>4226</v>
      </c>
      <c r="L190" s="19" t="s">
        <v>5387</v>
      </c>
    </row>
    <row r="191" spans="1:12" ht="25.5" customHeight="1">
      <c r="A191" s="16" t="s">
        <v>4490</v>
      </c>
      <c r="B191" s="30" t="s">
        <v>4225</v>
      </c>
      <c r="C191" s="30" t="s">
        <v>4222</v>
      </c>
      <c r="D191" s="20">
        <v>12000</v>
      </c>
      <c r="E191" s="12">
        <v>42549</v>
      </c>
      <c r="F191" s="12">
        <v>44498</v>
      </c>
      <c r="G191" s="26">
        <v>16076</v>
      </c>
      <c r="H191" s="21">
        <f t="shared" si="22"/>
        <v>45059.833333333336</v>
      </c>
      <c r="I191" s="22">
        <f t="shared" si="21"/>
        <v>11276</v>
      </c>
      <c r="J191" s="16" t="str">
        <f t="shared" si="17"/>
        <v>NOT DUE</v>
      </c>
      <c r="K191" s="30" t="s">
        <v>4226</v>
      </c>
      <c r="L191" s="19"/>
    </row>
    <row r="192" spans="1:12" ht="25.5" customHeight="1">
      <c r="A192" s="16" t="s">
        <v>4491</v>
      </c>
      <c r="B192" s="30" t="s">
        <v>4227</v>
      </c>
      <c r="C192" s="30" t="s">
        <v>4219</v>
      </c>
      <c r="D192" s="20">
        <v>12000</v>
      </c>
      <c r="E192" s="12">
        <v>42549</v>
      </c>
      <c r="F192" s="12"/>
      <c r="G192" s="26"/>
      <c r="H192" s="21">
        <f t="shared" si="22"/>
        <v>44390</v>
      </c>
      <c r="I192" s="22">
        <f t="shared" si="21"/>
        <v>-4800</v>
      </c>
      <c r="J192" s="16" t="str">
        <f t="shared" si="17"/>
        <v>OVERDUE</v>
      </c>
      <c r="K192" s="30" t="s">
        <v>4226</v>
      </c>
      <c r="L192" s="19"/>
    </row>
    <row r="193" spans="1:12" ht="25.5" customHeight="1">
      <c r="A193" s="16" t="s">
        <v>4492</v>
      </c>
      <c r="B193" s="30" t="s">
        <v>4227</v>
      </c>
      <c r="C193" s="30" t="s">
        <v>4221</v>
      </c>
      <c r="D193" s="20">
        <v>12000</v>
      </c>
      <c r="E193" s="12">
        <v>42549</v>
      </c>
      <c r="F193" s="12"/>
      <c r="G193" s="26"/>
      <c r="H193" s="21">
        <f t="shared" si="22"/>
        <v>44390</v>
      </c>
      <c r="I193" s="22">
        <f t="shared" si="21"/>
        <v>-4800</v>
      </c>
      <c r="J193" s="16" t="str">
        <f t="shared" si="17"/>
        <v>OVERDUE</v>
      </c>
      <c r="K193" s="30" t="s">
        <v>4226</v>
      </c>
      <c r="L193" s="19"/>
    </row>
    <row r="194" spans="1:12" ht="25.5" customHeight="1">
      <c r="A194" s="16" t="s">
        <v>4493</v>
      </c>
      <c r="B194" s="30" t="s">
        <v>4227</v>
      </c>
      <c r="C194" s="30" t="s">
        <v>4222</v>
      </c>
      <c r="D194" s="20">
        <v>12000</v>
      </c>
      <c r="E194" s="12">
        <v>42549</v>
      </c>
      <c r="F194" s="12"/>
      <c r="G194" s="26"/>
      <c r="H194" s="21">
        <f t="shared" si="22"/>
        <v>44390</v>
      </c>
      <c r="I194" s="22">
        <f t="shared" si="21"/>
        <v>-4800</v>
      </c>
      <c r="J194" s="16" t="str">
        <f t="shared" si="17"/>
        <v>OVERDUE</v>
      </c>
      <c r="K194" s="30" t="s">
        <v>4226</v>
      </c>
      <c r="L194" s="19"/>
    </row>
    <row r="195" spans="1:12" ht="15" customHeight="1">
      <c r="A195" s="16" t="s">
        <v>4494</v>
      </c>
      <c r="B195" s="30" t="s">
        <v>789</v>
      </c>
      <c r="C195" s="30" t="s">
        <v>4228</v>
      </c>
      <c r="D195" s="20">
        <v>2000</v>
      </c>
      <c r="E195" s="12">
        <v>42549</v>
      </c>
      <c r="F195" s="12">
        <v>44412</v>
      </c>
      <c r="G195" s="26">
        <v>15321</v>
      </c>
      <c r="H195" s="14">
        <f>IF(I195&lt;=2000,F195+(D195/24),"error")</f>
        <v>44495.333333333336</v>
      </c>
      <c r="I195" s="22">
        <f t="shared" si="21"/>
        <v>521</v>
      </c>
      <c r="J195" s="16" t="str">
        <f t="shared" si="17"/>
        <v>NOT DUE</v>
      </c>
      <c r="K195" s="30" t="s">
        <v>4229</v>
      </c>
      <c r="L195" s="19"/>
    </row>
    <row r="196" spans="1:12" ht="15" customHeight="1">
      <c r="A196" s="16" t="s">
        <v>4495</v>
      </c>
      <c r="B196" s="30" t="s">
        <v>789</v>
      </c>
      <c r="C196" s="30" t="s">
        <v>842</v>
      </c>
      <c r="D196" s="20">
        <v>12000</v>
      </c>
      <c r="E196" s="12">
        <v>42549</v>
      </c>
      <c r="F196" s="12">
        <v>44412</v>
      </c>
      <c r="G196" s="26">
        <v>15321</v>
      </c>
      <c r="H196" s="21">
        <f t="shared" si="22"/>
        <v>45028.375</v>
      </c>
      <c r="I196" s="22">
        <f t="shared" si="21"/>
        <v>10521</v>
      </c>
      <c r="J196" s="16" t="str">
        <f t="shared" si="17"/>
        <v>NOT DUE</v>
      </c>
      <c r="K196" s="30" t="s">
        <v>4230</v>
      </c>
      <c r="L196" s="19"/>
    </row>
    <row r="197" spans="1:12" ht="25.5" customHeight="1">
      <c r="A197" s="16" t="s">
        <v>4496</v>
      </c>
      <c r="B197" s="30" t="s">
        <v>4231</v>
      </c>
      <c r="C197" s="30" t="s">
        <v>4232</v>
      </c>
      <c r="D197" s="20">
        <v>12000</v>
      </c>
      <c r="E197" s="12">
        <v>42549</v>
      </c>
      <c r="F197" s="12">
        <v>44412</v>
      </c>
      <c r="G197" s="26">
        <v>15321</v>
      </c>
      <c r="H197" s="21">
        <f t="shared" si="22"/>
        <v>45028.375</v>
      </c>
      <c r="I197" s="22">
        <f t="shared" si="21"/>
        <v>10521</v>
      </c>
      <c r="J197" s="16" t="str">
        <f t="shared" si="17"/>
        <v>NOT DUE</v>
      </c>
      <c r="K197" s="30" t="s">
        <v>4230</v>
      </c>
      <c r="L197" s="19"/>
    </row>
    <row r="198" spans="1:12" ht="15" customHeight="1">
      <c r="A198" s="16" t="s">
        <v>4497</v>
      </c>
      <c r="B198" s="30" t="s">
        <v>4154</v>
      </c>
      <c r="C198" s="30" t="s">
        <v>4233</v>
      </c>
      <c r="D198" s="20">
        <v>2500</v>
      </c>
      <c r="E198" s="12">
        <v>42549</v>
      </c>
      <c r="F198" s="12">
        <v>44351</v>
      </c>
      <c r="G198" s="26">
        <v>14948</v>
      </c>
      <c r="H198" s="14">
        <f>IF(I198&lt;=2500,$F$5+(I198/24),"error")</f>
        <v>44617</v>
      </c>
      <c r="I198" s="22">
        <f t="shared" si="21"/>
        <v>648</v>
      </c>
      <c r="J198" s="16" t="str">
        <f t="shared" si="17"/>
        <v>NOT DUE</v>
      </c>
      <c r="K198" s="30" t="s">
        <v>4153</v>
      </c>
      <c r="L198" s="19"/>
    </row>
    <row r="199" spans="1:12" ht="15" customHeight="1">
      <c r="A199" s="16" t="s">
        <v>4498</v>
      </c>
      <c r="B199" s="30" t="s">
        <v>4154</v>
      </c>
      <c r="C199" s="30" t="s">
        <v>4234</v>
      </c>
      <c r="D199" s="41">
        <v>6000</v>
      </c>
      <c r="E199" s="12">
        <v>42549</v>
      </c>
      <c r="F199" s="12">
        <v>44351</v>
      </c>
      <c r="G199" s="26">
        <v>14948</v>
      </c>
      <c r="H199" s="14">
        <f>IF(I199&lt;=6000,$F$5+(I199/24),"error")</f>
        <v>44762.833333333336</v>
      </c>
      <c r="I199" s="22">
        <f t="shared" si="21"/>
        <v>4148</v>
      </c>
      <c r="J199" s="16" t="str">
        <f t="shared" si="17"/>
        <v>NOT DUE</v>
      </c>
      <c r="K199" s="30" t="s">
        <v>4153</v>
      </c>
      <c r="L199" s="19"/>
    </row>
    <row r="200" spans="1:12" ht="15" customHeight="1">
      <c r="A200" s="16" t="s">
        <v>4499</v>
      </c>
      <c r="B200" s="30" t="s">
        <v>4154</v>
      </c>
      <c r="C200" s="30" t="s">
        <v>4235</v>
      </c>
      <c r="D200" s="20">
        <v>6000</v>
      </c>
      <c r="E200" s="12">
        <v>42549</v>
      </c>
      <c r="F200" s="12">
        <v>44351</v>
      </c>
      <c r="G200" s="26">
        <v>14948</v>
      </c>
      <c r="H200" s="14">
        <f t="shared" ref="H200:H201" si="23">IF(I200&lt;=6000,$F$5+(I200/24),"error")</f>
        <v>44762.833333333336</v>
      </c>
      <c r="I200" s="22">
        <f t="shared" si="21"/>
        <v>4148</v>
      </c>
      <c r="J200" s="16" t="str">
        <f t="shared" si="17"/>
        <v>NOT DUE</v>
      </c>
      <c r="K200" s="30" t="s">
        <v>4153</v>
      </c>
      <c r="L200" s="19"/>
    </row>
    <row r="201" spans="1:12" ht="15" customHeight="1">
      <c r="A201" s="16" t="s">
        <v>4500</v>
      </c>
      <c r="B201" s="30" t="s">
        <v>4154</v>
      </c>
      <c r="C201" s="30" t="s">
        <v>830</v>
      </c>
      <c r="D201" s="20">
        <v>6000</v>
      </c>
      <c r="E201" s="12">
        <v>42549</v>
      </c>
      <c r="F201" s="12">
        <v>44351</v>
      </c>
      <c r="G201" s="26">
        <v>14948</v>
      </c>
      <c r="H201" s="14">
        <f t="shared" si="23"/>
        <v>44762.833333333336</v>
      </c>
      <c r="I201" s="22">
        <f t="shared" si="21"/>
        <v>4148</v>
      </c>
      <c r="J201" s="16" t="str">
        <f t="shared" si="17"/>
        <v>NOT DUE</v>
      </c>
      <c r="K201" s="30" t="s">
        <v>4153</v>
      </c>
      <c r="L201" s="19"/>
    </row>
    <row r="202" spans="1:12" ht="15" customHeight="1">
      <c r="A202" s="16" t="s">
        <v>4501</v>
      </c>
      <c r="B202" s="30" t="s">
        <v>4158</v>
      </c>
      <c r="C202" s="30" t="s">
        <v>4233</v>
      </c>
      <c r="D202" s="20">
        <v>2500</v>
      </c>
      <c r="E202" s="12">
        <v>42549</v>
      </c>
      <c r="F202" s="12">
        <v>44351</v>
      </c>
      <c r="G202" s="26">
        <v>14948</v>
      </c>
      <c r="H202" s="14">
        <f>IF(I202&lt;=2500,$F$5+(I202/24),"error")</f>
        <v>44617</v>
      </c>
      <c r="I202" s="22">
        <f t="shared" si="21"/>
        <v>648</v>
      </c>
      <c r="J202" s="16" t="str">
        <f t="shared" si="17"/>
        <v>NOT DUE</v>
      </c>
      <c r="K202" s="30" t="s">
        <v>4153</v>
      </c>
      <c r="L202" s="19"/>
    </row>
    <row r="203" spans="1:12" ht="15" customHeight="1">
      <c r="A203" s="16" t="s">
        <v>4502</v>
      </c>
      <c r="B203" s="30" t="s">
        <v>4158</v>
      </c>
      <c r="C203" s="30" t="s">
        <v>4236</v>
      </c>
      <c r="D203" s="41">
        <v>6000</v>
      </c>
      <c r="E203" s="12">
        <v>42549</v>
      </c>
      <c r="F203" s="12">
        <v>44351</v>
      </c>
      <c r="G203" s="26">
        <v>14948</v>
      </c>
      <c r="H203" s="14">
        <f>IF(I203&lt;=6000,$F$5+(I203/24),"error")</f>
        <v>44762.833333333336</v>
      </c>
      <c r="I203" s="22">
        <f t="shared" si="21"/>
        <v>4148</v>
      </c>
      <c r="J203" s="16" t="str">
        <f t="shared" si="17"/>
        <v>NOT DUE</v>
      </c>
      <c r="K203" s="30" t="s">
        <v>4153</v>
      </c>
      <c r="L203" s="19"/>
    </row>
    <row r="204" spans="1:12" ht="15" customHeight="1">
      <c r="A204" s="16" t="s">
        <v>4503</v>
      </c>
      <c r="B204" s="30" t="s">
        <v>4158</v>
      </c>
      <c r="C204" s="30" t="s">
        <v>4235</v>
      </c>
      <c r="D204" s="20">
        <v>6000</v>
      </c>
      <c r="E204" s="12">
        <v>42549</v>
      </c>
      <c r="F204" s="12">
        <v>44351</v>
      </c>
      <c r="G204" s="26">
        <v>14948</v>
      </c>
      <c r="H204" s="14">
        <f t="shared" ref="H204" si="24">IF(I204&lt;=6000,$F$5+(I204/24),"error")</f>
        <v>44762.833333333336</v>
      </c>
      <c r="I204" s="22">
        <f t="shared" si="21"/>
        <v>4148</v>
      </c>
      <c r="J204" s="16" t="str">
        <f t="shared" si="17"/>
        <v>NOT DUE</v>
      </c>
      <c r="K204" s="30" t="s">
        <v>4153</v>
      </c>
      <c r="L204" s="19"/>
    </row>
    <row r="205" spans="1:12" ht="15" customHeight="1">
      <c r="A205" s="16" t="s">
        <v>4504</v>
      </c>
      <c r="B205" s="30" t="s">
        <v>4158</v>
      </c>
      <c r="C205" s="30" t="s">
        <v>830</v>
      </c>
      <c r="D205" s="20">
        <v>6000</v>
      </c>
      <c r="E205" s="12">
        <v>42549</v>
      </c>
      <c r="F205" s="12">
        <v>44351</v>
      </c>
      <c r="G205" s="26">
        <v>14948</v>
      </c>
      <c r="H205" s="14">
        <f>IF(I205&lt;=6000,$F$5+(I205/24),"error")</f>
        <v>44762.833333333336</v>
      </c>
      <c r="I205" s="22">
        <f t="shared" si="21"/>
        <v>4148</v>
      </c>
      <c r="J205" s="16" t="str">
        <f t="shared" si="17"/>
        <v>NOT DUE</v>
      </c>
      <c r="K205" s="30" t="s">
        <v>4153</v>
      </c>
      <c r="L205" s="19"/>
    </row>
    <row r="206" spans="1:12" ht="15" customHeight="1">
      <c r="A206" s="16" t="s">
        <v>4505</v>
      </c>
      <c r="B206" s="30" t="s">
        <v>4159</v>
      </c>
      <c r="C206" s="30" t="s">
        <v>4233</v>
      </c>
      <c r="D206" s="20">
        <v>2500</v>
      </c>
      <c r="E206" s="12">
        <v>42549</v>
      </c>
      <c r="F206" s="12">
        <v>44351</v>
      </c>
      <c r="G206" s="26">
        <v>14948</v>
      </c>
      <c r="H206" s="14">
        <f>IF(I206&lt;=2500,$F$5+(I206/24),"error")</f>
        <v>44617</v>
      </c>
      <c r="I206" s="22">
        <f t="shared" si="21"/>
        <v>648</v>
      </c>
      <c r="J206" s="16" t="str">
        <f t="shared" si="17"/>
        <v>NOT DUE</v>
      </c>
      <c r="K206" s="30" t="s">
        <v>4153</v>
      </c>
      <c r="L206" s="19"/>
    </row>
    <row r="207" spans="1:12" ht="15" customHeight="1">
      <c r="A207" s="16" t="s">
        <v>4506</v>
      </c>
      <c r="B207" s="30" t="s">
        <v>4159</v>
      </c>
      <c r="C207" s="30" t="s">
        <v>4236</v>
      </c>
      <c r="D207" s="41">
        <v>6000</v>
      </c>
      <c r="E207" s="12">
        <v>42549</v>
      </c>
      <c r="F207" s="12">
        <v>44351</v>
      </c>
      <c r="G207" s="26">
        <v>14948</v>
      </c>
      <c r="H207" s="14">
        <f>IF(I207&lt;=6000,$F$5+(I207/24),"error")</f>
        <v>44762.833333333336</v>
      </c>
      <c r="I207" s="22">
        <f t="shared" si="21"/>
        <v>4148</v>
      </c>
      <c r="J207" s="16" t="str">
        <f t="shared" si="17"/>
        <v>NOT DUE</v>
      </c>
      <c r="K207" s="30" t="s">
        <v>4153</v>
      </c>
      <c r="L207" s="19"/>
    </row>
    <row r="208" spans="1:12" ht="15" customHeight="1">
      <c r="A208" s="16" t="s">
        <v>4507</v>
      </c>
      <c r="B208" s="30" t="s">
        <v>4159</v>
      </c>
      <c r="C208" s="30" t="s">
        <v>4235</v>
      </c>
      <c r="D208" s="20">
        <v>6000</v>
      </c>
      <c r="E208" s="12">
        <v>42549</v>
      </c>
      <c r="F208" s="12">
        <v>44351</v>
      </c>
      <c r="G208" s="26">
        <v>14948</v>
      </c>
      <c r="H208" s="14">
        <f t="shared" ref="H208" si="25">IF(I208&lt;=6000,$F$5+(I208/24),"error")</f>
        <v>44762.833333333336</v>
      </c>
      <c r="I208" s="22">
        <f t="shared" si="21"/>
        <v>4148</v>
      </c>
      <c r="J208" s="16" t="str">
        <f t="shared" ref="J208:J274" si="26">IF(I208="","",IF(I208&lt;0,"OVERDUE","NOT DUE"))</f>
        <v>NOT DUE</v>
      </c>
      <c r="K208" s="30" t="s">
        <v>4153</v>
      </c>
      <c r="L208" s="19"/>
    </row>
    <row r="209" spans="1:12" ht="15" customHeight="1">
      <c r="A209" s="16" t="s">
        <v>4508</v>
      </c>
      <c r="B209" s="30" t="s">
        <v>4159</v>
      </c>
      <c r="C209" s="30" t="s">
        <v>830</v>
      </c>
      <c r="D209" s="20">
        <v>6000</v>
      </c>
      <c r="E209" s="12">
        <v>42549</v>
      </c>
      <c r="F209" s="12">
        <v>44351</v>
      </c>
      <c r="G209" s="26">
        <v>14948</v>
      </c>
      <c r="H209" s="14">
        <f>IF(I209&lt;=6000,$F$5+(I209/24),"error")</f>
        <v>44762.833333333336</v>
      </c>
      <c r="I209" s="22">
        <f t="shared" si="21"/>
        <v>4148</v>
      </c>
      <c r="J209" s="16" t="str">
        <f t="shared" si="26"/>
        <v>NOT DUE</v>
      </c>
      <c r="K209" s="30" t="s">
        <v>4153</v>
      </c>
      <c r="L209" s="19"/>
    </row>
    <row r="210" spans="1:12" ht="15" customHeight="1">
      <c r="A210" s="16" t="s">
        <v>4509</v>
      </c>
      <c r="B210" s="30" t="s">
        <v>4160</v>
      </c>
      <c r="C210" s="30" t="s">
        <v>4233</v>
      </c>
      <c r="D210" s="20">
        <v>2500</v>
      </c>
      <c r="E210" s="12">
        <v>42549</v>
      </c>
      <c r="F210" s="12">
        <v>44351</v>
      </c>
      <c r="G210" s="26">
        <v>14948</v>
      </c>
      <c r="H210" s="14">
        <f>IF(I210&lt;=2500,$F$5+(I210/24),"error")</f>
        <v>44617</v>
      </c>
      <c r="I210" s="22">
        <f t="shared" si="21"/>
        <v>648</v>
      </c>
      <c r="J210" s="16" t="str">
        <f t="shared" si="26"/>
        <v>NOT DUE</v>
      </c>
      <c r="K210" s="30" t="s">
        <v>4153</v>
      </c>
      <c r="L210" s="19"/>
    </row>
    <row r="211" spans="1:12" ht="15" customHeight="1">
      <c r="A211" s="16" t="s">
        <v>4510</v>
      </c>
      <c r="B211" s="30" t="s">
        <v>4160</v>
      </c>
      <c r="C211" s="30" t="s">
        <v>4236</v>
      </c>
      <c r="D211" s="41">
        <v>6000</v>
      </c>
      <c r="E211" s="12">
        <v>42549</v>
      </c>
      <c r="F211" s="12">
        <v>44351</v>
      </c>
      <c r="G211" s="26">
        <v>14948</v>
      </c>
      <c r="H211" s="14">
        <f>IF(I211&lt;=6000,$F$5+(I211/24),"error")</f>
        <v>44762.833333333336</v>
      </c>
      <c r="I211" s="22">
        <f t="shared" si="21"/>
        <v>4148</v>
      </c>
      <c r="J211" s="16" t="str">
        <f t="shared" si="26"/>
        <v>NOT DUE</v>
      </c>
      <c r="K211" s="30" t="s">
        <v>4153</v>
      </c>
      <c r="L211" s="19"/>
    </row>
    <row r="212" spans="1:12" ht="15" customHeight="1">
      <c r="A212" s="16" t="s">
        <v>4511</v>
      </c>
      <c r="B212" s="30" t="s">
        <v>4160</v>
      </c>
      <c r="C212" s="30" t="s">
        <v>4235</v>
      </c>
      <c r="D212" s="20">
        <v>6000</v>
      </c>
      <c r="E212" s="12">
        <v>42549</v>
      </c>
      <c r="F212" s="12">
        <v>44351</v>
      </c>
      <c r="G212" s="26">
        <v>14948</v>
      </c>
      <c r="H212" s="14">
        <f t="shared" ref="H212" si="27">IF(I212&lt;=6000,$F$5+(I212/24),"error")</f>
        <v>44762.833333333336</v>
      </c>
      <c r="I212" s="22">
        <f t="shared" si="21"/>
        <v>4148</v>
      </c>
      <c r="J212" s="16" t="str">
        <f t="shared" si="26"/>
        <v>NOT DUE</v>
      </c>
      <c r="K212" s="30" t="s">
        <v>4153</v>
      </c>
      <c r="L212" s="19"/>
    </row>
    <row r="213" spans="1:12" ht="15" customHeight="1">
      <c r="A213" s="16" t="s">
        <v>4512</v>
      </c>
      <c r="B213" s="30" t="s">
        <v>4160</v>
      </c>
      <c r="C213" s="30" t="s">
        <v>830</v>
      </c>
      <c r="D213" s="20">
        <v>6000</v>
      </c>
      <c r="E213" s="12">
        <v>42549</v>
      </c>
      <c r="F213" s="12">
        <v>44351</v>
      </c>
      <c r="G213" s="26">
        <v>14948</v>
      </c>
      <c r="H213" s="14">
        <f>IF(I213&lt;=6000,$F$5+(I213/24),"error")</f>
        <v>44762.833333333336</v>
      </c>
      <c r="I213" s="22">
        <f t="shared" si="21"/>
        <v>4148</v>
      </c>
      <c r="J213" s="16" t="str">
        <f t="shared" si="26"/>
        <v>NOT DUE</v>
      </c>
      <c r="K213" s="30" t="s">
        <v>4153</v>
      </c>
      <c r="L213" s="19"/>
    </row>
    <row r="214" spans="1:12" ht="15" customHeight="1">
      <c r="A214" s="16" t="s">
        <v>4513</v>
      </c>
      <c r="B214" s="30" t="s">
        <v>4161</v>
      </c>
      <c r="C214" s="30" t="s">
        <v>4233</v>
      </c>
      <c r="D214" s="20">
        <v>2500</v>
      </c>
      <c r="E214" s="12">
        <v>42549</v>
      </c>
      <c r="F214" s="12">
        <v>44351</v>
      </c>
      <c r="G214" s="26">
        <v>14948</v>
      </c>
      <c r="H214" s="14">
        <f>IF(I214&lt;=2500,$F$5+(I214/24),"error")</f>
        <v>44617</v>
      </c>
      <c r="I214" s="22">
        <f t="shared" si="21"/>
        <v>648</v>
      </c>
      <c r="J214" s="16" t="str">
        <f t="shared" si="26"/>
        <v>NOT DUE</v>
      </c>
      <c r="K214" s="30" t="s">
        <v>4153</v>
      </c>
      <c r="L214" s="19"/>
    </row>
    <row r="215" spans="1:12" ht="15" customHeight="1">
      <c r="A215" s="16" t="s">
        <v>4514</v>
      </c>
      <c r="B215" s="30" t="s">
        <v>4161</v>
      </c>
      <c r="C215" s="30" t="s">
        <v>4236</v>
      </c>
      <c r="D215" s="41">
        <v>6000</v>
      </c>
      <c r="E215" s="12">
        <v>42549</v>
      </c>
      <c r="F215" s="12">
        <v>44351</v>
      </c>
      <c r="G215" s="26">
        <v>14948</v>
      </c>
      <c r="H215" s="14">
        <f>IF(I215&lt;=6000,$F$5+(I215/24),"error")</f>
        <v>44762.833333333336</v>
      </c>
      <c r="I215" s="22">
        <f t="shared" si="21"/>
        <v>4148</v>
      </c>
      <c r="J215" s="16" t="str">
        <f t="shared" si="26"/>
        <v>NOT DUE</v>
      </c>
      <c r="K215" s="30" t="s">
        <v>4153</v>
      </c>
      <c r="L215" s="19"/>
    </row>
    <row r="216" spans="1:12" ht="15" customHeight="1">
      <c r="A216" s="16" t="s">
        <v>4515</v>
      </c>
      <c r="B216" s="30" t="s">
        <v>4161</v>
      </c>
      <c r="C216" s="30" t="s">
        <v>4235</v>
      </c>
      <c r="D216" s="20">
        <v>6000</v>
      </c>
      <c r="E216" s="12">
        <v>42549</v>
      </c>
      <c r="F216" s="12">
        <v>44351</v>
      </c>
      <c r="G216" s="26">
        <v>14948</v>
      </c>
      <c r="H216" s="14">
        <f t="shared" ref="H216" si="28">IF(I216&lt;=6000,$F$5+(I216/24),"error")</f>
        <v>44762.833333333336</v>
      </c>
      <c r="I216" s="22">
        <f t="shared" si="21"/>
        <v>4148</v>
      </c>
      <c r="J216" s="16" t="str">
        <f t="shared" si="26"/>
        <v>NOT DUE</v>
      </c>
      <c r="K216" s="30" t="s">
        <v>4153</v>
      </c>
      <c r="L216" s="19"/>
    </row>
    <row r="217" spans="1:12" ht="15" customHeight="1">
      <c r="A217" s="16" t="s">
        <v>4516</v>
      </c>
      <c r="B217" s="30" t="s">
        <v>4161</v>
      </c>
      <c r="C217" s="30" t="s">
        <v>830</v>
      </c>
      <c r="D217" s="20">
        <v>6000</v>
      </c>
      <c r="E217" s="12">
        <v>42549</v>
      </c>
      <c r="F217" s="12">
        <v>44351</v>
      </c>
      <c r="G217" s="26">
        <v>14948</v>
      </c>
      <c r="H217" s="14">
        <f>IF(I217&lt;=6000,$F$5+(I217/24),"error")</f>
        <v>44762.833333333336</v>
      </c>
      <c r="I217" s="22">
        <f t="shared" si="21"/>
        <v>4148</v>
      </c>
      <c r="J217" s="16" t="str">
        <f t="shared" si="26"/>
        <v>NOT DUE</v>
      </c>
      <c r="K217" s="30" t="s">
        <v>4153</v>
      </c>
      <c r="L217" s="19"/>
    </row>
    <row r="218" spans="1:12" ht="15" customHeight="1">
      <c r="A218" s="16" t="s">
        <v>4517</v>
      </c>
      <c r="B218" s="30" t="s">
        <v>4162</v>
      </c>
      <c r="C218" s="30" t="s">
        <v>4233</v>
      </c>
      <c r="D218" s="20">
        <v>2500</v>
      </c>
      <c r="E218" s="12">
        <v>42549</v>
      </c>
      <c r="F218" s="12">
        <v>44351</v>
      </c>
      <c r="G218" s="26">
        <v>14948</v>
      </c>
      <c r="H218" s="14">
        <f>IF(I218&lt;=2500,$F$5+(I218/24),"error")</f>
        <v>44617</v>
      </c>
      <c r="I218" s="22">
        <f t="shared" si="21"/>
        <v>648</v>
      </c>
      <c r="J218" s="16" t="str">
        <f t="shared" si="26"/>
        <v>NOT DUE</v>
      </c>
      <c r="K218" s="30" t="s">
        <v>4153</v>
      </c>
      <c r="L218" s="19"/>
    </row>
    <row r="219" spans="1:12" ht="15" customHeight="1">
      <c r="A219" s="16" t="s">
        <v>4518</v>
      </c>
      <c r="B219" s="30" t="s">
        <v>4162</v>
      </c>
      <c r="C219" s="30" t="s">
        <v>4236</v>
      </c>
      <c r="D219" s="41">
        <v>6000</v>
      </c>
      <c r="E219" s="12">
        <v>42549</v>
      </c>
      <c r="F219" s="12">
        <v>44351</v>
      </c>
      <c r="G219" s="26">
        <v>14948</v>
      </c>
      <c r="H219" s="14">
        <f>IF(I219&lt;=6000,$F$5+(I219/24),"error")</f>
        <v>44762.833333333336</v>
      </c>
      <c r="I219" s="22">
        <f t="shared" si="21"/>
        <v>4148</v>
      </c>
      <c r="J219" s="16" t="str">
        <f t="shared" si="26"/>
        <v>NOT DUE</v>
      </c>
      <c r="K219" s="30" t="s">
        <v>4153</v>
      </c>
      <c r="L219" s="19"/>
    </row>
    <row r="220" spans="1:12" ht="15" customHeight="1">
      <c r="A220" s="16" t="s">
        <v>4519</v>
      </c>
      <c r="B220" s="30" t="s">
        <v>4162</v>
      </c>
      <c r="C220" s="30" t="s">
        <v>4235</v>
      </c>
      <c r="D220" s="20">
        <v>6000</v>
      </c>
      <c r="E220" s="12">
        <v>42549</v>
      </c>
      <c r="F220" s="12">
        <v>44351</v>
      </c>
      <c r="G220" s="26">
        <v>14948</v>
      </c>
      <c r="H220" s="14">
        <f t="shared" ref="H220" si="29">IF(I220&lt;=6000,$F$5+(I220/24),"error")</f>
        <v>44762.833333333336</v>
      </c>
      <c r="I220" s="22">
        <f t="shared" si="21"/>
        <v>4148</v>
      </c>
      <c r="J220" s="16" t="str">
        <f t="shared" si="26"/>
        <v>NOT DUE</v>
      </c>
      <c r="K220" s="30" t="s">
        <v>4153</v>
      </c>
      <c r="L220" s="19"/>
    </row>
    <row r="221" spans="1:12" ht="15" customHeight="1">
      <c r="A221" s="16" t="s">
        <v>4520</v>
      </c>
      <c r="B221" s="30" t="s">
        <v>4162</v>
      </c>
      <c r="C221" s="30" t="s">
        <v>830</v>
      </c>
      <c r="D221" s="20">
        <v>6000</v>
      </c>
      <c r="E221" s="12">
        <v>42549</v>
      </c>
      <c r="F221" s="12">
        <v>44351</v>
      </c>
      <c r="G221" s="26">
        <v>14948</v>
      </c>
      <c r="H221" s="14">
        <f>IF(I221&lt;=6000,$F$5+(I221/24),"error")</f>
        <v>44762.833333333336</v>
      </c>
      <c r="I221" s="22">
        <f t="shared" si="21"/>
        <v>4148</v>
      </c>
      <c r="J221" s="16" t="str">
        <f t="shared" si="26"/>
        <v>NOT DUE</v>
      </c>
      <c r="K221" s="30" t="s">
        <v>4153</v>
      </c>
      <c r="L221" s="19"/>
    </row>
    <row r="222" spans="1:12" ht="15" customHeight="1">
      <c r="A222" s="16" t="s">
        <v>4521</v>
      </c>
      <c r="B222" s="30" t="s">
        <v>4140</v>
      </c>
      <c r="C222" s="30" t="s">
        <v>842</v>
      </c>
      <c r="D222" s="20">
        <v>12000</v>
      </c>
      <c r="E222" s="12">
        <v>42549</v>
      </c>
      <c r="F222" s="12"/>
      <c r="G222" s="26"/>
      <c r="H222" s="14">
        <f>IF(I222&lt;=12000,$F$5+(I222/24),"error")</f>
        <v>44390</v>
      </c>
      <c r="I222" s="22">
        <f t="shared" si="21"/>
        <v>-4800</v>
      </c>
      <c r="J222" s="16" t="str">
        <f t="shared" si="26"/>
        <v>OVERDUE</v>
      </c>
      <c r="K222" s="30" t="s">
        <v>4220</v>
      </c>
      <c r="L222" s="19"/>
    </row>
    <row r="223" spans="1:12" ht="15" customHeight="1">
      <c r="A223" s="16" t="s">
        <v>4522</v>
      </c>
      <c r="B223" s="30" t="s">
        <v>4140</v>
      </c>
      <c r="C223" s="30" t="s">
        <v>4237</v>
      </c>
      <c r="D223" s="20">
        <v>12000</v>
      </c>
      <c r="E223" s="12">
        <v>42549</v>
      </c>
      <c r="F223" s="12"/>
      <c r="G223" s="26"/>
      <c r="H223" s="14">
        <f>IF(I223&lt;=12000,$F$5+(I223/24),"error")</f>
        <v>44390</v>
      </c>
      <c r="I223" s="22">
        <f t="shared" si="21"/>
        <v>-4800</v>
      </c>
      <c r="J223" s="16" t="str">
        <f t="shared" si="26"/>
        <v>OVERDUE</v>
      </c>
      <c r="K223" s="30" t="s">
        <v>4220</v>
      </c>
      <c r="L223" s="19"/>
    </row>
    <row r="224" spans="1:12" ht="15" customHeight="1">
      <c r="A224" s="16" t="s">
        <v>4523</v>
      </c>
      <c r="B224" s="30" t="s">
        <v>4238</v>
      </c>
      <c r="C224" s="30" t="s">
        <v>4239</v>
      </c>
      <c r="D224" s="20">
        <v>300</v>
      </c>
      <c r="E224" s="12">
        <v>42549</v>
      </c>
      <c r="F224" s="12">
        <v>44581</v>
      </c>
      <c r="G224" s="26">
        <v>16780</v>
      </c>
      <c r="H224" s="21">
        <f>IF(I224&lt;=300,$F$5+(I224/24),"error")</f>
        <v>44601.666666666664</v>
      </c>
      <c r="I224" s="22">
        <f>D224-($F$4-G224)</f>
        <v>280</v>
      </c>
      <c r="J224" s="16" t="str">
        <f>IF(I224="","",IF(I224&lt;0,"OVERDUE","NOT DUE"))</f>
        <v>NOT DUE</v>
      </c>
      <c r="K224" s="30" t="s">
        <v>4240</v>
      </c>
      <c r="L224" s="19"/>
    </row>
    <row r="225" spans="1:12" ht="25.5" customHeight="1">
      <c r="A225" s="16" t="s">
        <v>4524</v>
      </c>
      <c r="B225" s="30" t="s">
        <v>4241</v>
      </c>
      <c r="C225" s="30" t="s">
        <v>4242</v>
      </c>
      <c r="D225" s="20">
        <v>1500</v>
      </c>
      <c r="E225" s="12">
        <v>42549</v>
      </c>
      <c r="F225" s="12">
        <v>44391</v>
      </c>
      <c r="G225" s="26">
        <v>15134</v>
      </c>
      <c r="H225" s="14">
        <f>IF(I225&lt;=1500,$F$5+(I225/24),"error")</f>
        <v>44583.083333333336</v>
      </c>
      <c r="I225" s="22">
        <f t="shared" si="21"/>
        <v>-166</v>
      </c>
      <c r="J225" s="16" t="str">
        <f t="shared" si="26"/>
        <v>OVERDUE</v>
      </c>
      <c r="K225" s="30" t="s">
        <v>4243</v>
      </c>
      <c r="L225" s="19"/>
    </row>
    <row r="226" spans="1:12" ht="26.45" customHeight="1">
      <c r="A226" s="16" t="s">
        <v>4525</v>
      </c>
      <c r="B226" s="30" t="s">
        <v>4241</v>
      </c>
      <c r="C226" s="30" t="s">
        <v>4244</v>
      </c>
      <c r="D226" s="48">
        <v>5000</v>
      </c>
      <c r="E226" s="12">
        <v>42549</v>
      </c>
      <c r="F226" s="12">
        <v>44441</v>
      </c>
      <c r="G226" s="26">
        <v>15562</v>
      </c>
      <c r="H226" s="21">
        <f>IF(I226&lt;=5000,$F$5+(I226/24),"error")</f>
        <v>44746.75</v>
      </c>
      <c r="I226" s="22">
        <f t="shared" si="21"/>
        <v>3762</v>
      </c>
      <c r="J226" s="16" t="str">
        <f t="shared" si="26"/>
        <v>NOT DUE</v>
      </c>
      <c r="K226" s="30" t="s">
        <v>4243</v>
      </c>
      <c r="L226" s="19"/>
    </row>
    <row r="227" spans="1:12" ht="51" customHeight="1">
      <c r="A227" s="16" t="s">
        <v>4526</v>
      </c>
      <c r="B227" s="30" t="s">
        <v>4245</v>
      </c>
      <c r="C227" s="30" t="s">
        <v>4237</v>
      </c>
      <c r="D227" s="48">
        <v>20000</v>
      </c>
      <c r="E227" s="12">
        <v>42549</v>
      </c>
      <c r="F227" s="12"/>
      <c r="G227" s="26"/>
      <c r="H227" s="21">
        <f>IF(I227&lt;=20000,$F$5+(I227/24),"error")</f>
        <v>44723.333333333336</v>
      </c>
      <c r="I227" s="22">
        <f t="shared" si="21"/>
        <v>3200</v>
      </c>
      <c r="J227" s="16" t="str">
        <f t="shared" si="26"/>
        <v>NOT DUE</v>
      </c>
      <c r="K227" s="30" t="s">
        <v>4243</v>
      </c>
      <c r="L227" s="19"/>
    </row>
    <row r="228" spans="1:12" ht="15" customHeight="1">
      <c r="A228" s="16" t="s">
        <v>4527</v>
      </c>
      <c r="B228" s="30" t="s">
        <v>38</v>
      </c>
      <c r="C228" s="30" t="s">
        <v>4246</v>
      </c>
      <c r="D228" s="48">
        <v>500</v>
      </c>
      <c r="E228" s="12">
        <v>42549</v>
      </c>
      <c r="F228" s="12">
        <v>44585</v>
      </c>
      <c r="G228" s="26">
        <v>16780</v>
      </c>
      <c r="H228" s="21">
        <f>IF(I228&lt;=500,$F$5+(I228/24),"error")</f>
        <v>44610</v>
      </c>
      <c r="I228" s="22">
        <f t="shared" si="21"/>
        <v>480</v>
      </c>
      <c r="J228" s="16" t="str">
        <f t="shared" si="26"/>
        <v>NOT DUE</v>
      </c>
      <c r="K228" s="30"/>
      <c r="L228" s="19"/>
    </row>
    <row r="229" spans="1:12" ht="15" customHeight="1">
      <c r="A229" s="16" t="s">
        <v>4528</v>
      </c>
      <c r="B229" s="30" t="s">
        <v>38</v>
      </c>
      <c r="C229" s="30" t="s">
        <v>4247</v>
      </c>
      <c r="D229" s="48">
        <v>6000</v>
      </c>
      <c r="E229" s="12">
        <v>42549</v>
      </c>
      <c r="F229" s="12">
        <v>44526</v>
      </c>
      <c r="G229" s="26">
        <v>16276</v>
      </c>
      <c r="H229" s="14">
        <f>IF(I229&lt;=6000,$F$5+(I229/24),"error")</f>
        <v>44818.166666666664</v>
      </c>
      <c r="I229" s="22">
        <f t="shared" si="21"/>
        <v>5476</v>
      </c>
      <c r="J229" s="16" t="str">
        <f t="shared" si="26"/>
        <v>NOT DUE</v>
      </c>
      <c r="K229" s="30"/>
      <c r="L229" s="19" t="s">
        <v>5407</v>
      </c>
    </row>
    <row r="230" spans="1:12" ht="26.45" customHeight="1">
      <c r="A230" s="16" t="s">
        <v>4529</v>
      </c>
      <c r="B230" s="30" t="s">
        <v>4248</v>
      </c>
      <c r="C230" s="30" t="s">
        <v>4249</v>
      </c>
      <c r="D230" s="48">
        <v>12000</v>
      </c>
      <c r="E230" s="12">
        <v>42549</v>
      </c>
      <c r="F230" s="12"/>
      <c r="G230" s="26"/>
      <c r="H230" s="14">
        <f>IF(I230&lt;=12000,$F$5+(I230/24),"error")</f>
        <v>44390</v>
      </c>
      <c r="I230" s="22">
        <f t="shared" si="21"/>
        <v>-4800</v>
      </c>
      <c r="J230" s="16" t="str">
        <f t="shared" si="26"/>
        <v>OVERDUE</v>
      </c>
      <c r="K230" s="30" t="s">
        <v>4250</v>
      </c>
      <c r="L230" s="19"/>
    </row>
    <row r="231" spans="1:12" ht="15" customHeight="1">
      <c r="A231" s="16" t="s">
        <v>4530</v>
      </c>
      <c r="B231" s="30" t="s">
        <v>4248</v>
      </c>
      <c r="C231" s="30" t="s">
        <v>4170</v>
      </c>
      <c r="D231" s="48">
        <v>6000</v>
      </c>
      <c r="E231" s="12">
        <v>42549</v>
      </c>
      <c r="F231" s="12">
        <v>44293</v>
      </c>
      <c r="G231" s="26">
        <v>14149</v>
      </c>
      <c r="H231" s="14">
        <f>IF(I231&lt;=6000,$F$5+(I231/24),"error")</f>
        <v>44729.541666666664</v>
      </c>
      <c r="I231" s="22">
        <f t="shared" si="21"/>
        <v>3349</v>
      </c>
      <c r="J231" s="16" t="str">
        <f t="shared" si="26"/>
        <v>NOT DUE</v>
      </c>
      <c r="K231" s="30" t="s">
        <v>4250</v>
      </c>
      <c r="L231" s="19"/>
    </row>
    <row r="232" spans="1:12" ht="36">
      <c r="A232" s="16" t="s">
        <v>4531</v>
      </c>
      <c r="B232" s="30" t="s">
        <v>4251</v>
      </c>
      <c r="C232" s="30" t="s">
        <v>4183</v>
      </c>
      <c r="D232" s="48">
        <v>5000</v>
      </c>
      <c r="E232" s="12">
        <v>42549</v>
      </c>
      <c r="F232" s="12">
        <v>44293</v>
      </c>
      <c r="G232" s="26">
        <v>14149</v>
      </c>
      <c r="H232" s="21">
        <f>IF(I232&lt;=5000,$F$5+(I232/24),"error")</f>
        <v>44687.875</v>
      </c>
      <c r="I232" s="22">
        <f t="shared" si="21"/>
        <v>2349</v>
      </c>
      <c r="J232" s="16" t="str">
        <f t="shared" si="26"/>
        <v>NOT DUE</v>
      </c>
      <c r="K232" s="30" t="s">
        <v>4252</v>
      </c>
      <c r="L232" s="19" t="s">
        <v>4747</v>
      </c>
    </row>
    <row r="233" spans="1:12" ht="15" customHeight="1">
      <c r="A233" s="16" t="s">
        <v>4532</v>
      </c>
      <c r="B233" s="30" t="s">
        <v>4223</v>
      </c>
      <c r="C233" s="30" t="s">
        <v>4253</v>
      </c>
      <c r="D233" s="20">
        <v>12000</v>
      </c>
      <c r="E233" s="12">
        <v>42549</v>
      </c>
      <c r="F233" s="12">
        <v>44567</v>
      </c>
      <c r="G233" s="26">
        <v>16561</v>
      </c>
      <c r="H233" s="21">
        <f>IF(I233&lt;=12000,$F$5+(I233/24),"error")</f>
        <v>45080.041666666664</v>
      </c>
      <c r="I233" s="22">
        <f t="shared" si="21"/>
        <v>11761</v>
      </c>
      <c r="J233" s="16" t="str">
        <f t="shared" si="26"/>
        <v>NOT DUE</v>
      </c>
      <c r="K233" s="30" t="s">
        <v>4224</v>
      </c>
      <c r="L233" s="19" t="s">
        <v>5419</v>
      </c>
    </row>
    <row r="234" spans="1:12" ht="15" customHeight="1">
      <c r="A234" s="16" t="s">
        <v>4533</v>
      </c>
      <c r="B234" s="30" t="s">
        <v>4223</v>
      </c>
      <c r="C234" s="30" t="s">
        <v>4254</v>
      </c>
      <c r="D234" s="20">
        <v>12000</v>
      </c>
      <c r="E234" s="12">
        <v>42549</v>
      </c>
      <c r="F234" s="12">
        <v>44567</v>
      </c>
      <c r="G234" s="26">
        <v>16561</v>
      </c>
      <c r="H234" s="21">
        <f t="shared" ref="H234:H235" si="30">IF(I234&lt;=12000,$F$5+(I234/24),"error")</f>
        <v>45080.041666666664</v>
      </c>
      <c r="I234" s="22">
        <f t="shared" ref="I234:I263" si="31">D234-($F$4-G234)</f>
        <v>11761</v>
      </c>
      <c r="J234" s="16" t="str">
        <f t="shared" si="26"/>
        <v>NOT DUE</v>
      </c>
      <c r="K234" s="30" t="s">
        <v>4224</v>
      </c>
      <c r="L234" s="19" t="s">
        <v>5419</v>
      </c>
    </row>
    <row r="235" spans="1:12" ht="25.5" customHeight="1">
      <c r="A235" s="16" t="s">
        <v>4534</v>
      </c>
      <c r="B235" s="30" t="s">
        <v>4255</v>
      </c>
      <c r="C235" s="30" t="s">
        <v>4183</v>
      </c>
      <c r="D235" s="20">
        <v>12000</v>
      </c>
      <c r="E235" s="12">
        <v>42549</v>
      </c>
      <c r="F235" s="12">
        <v>44351</v>
      </c>
      <c r="G235" s="26">
        <v>14948</v>
      </c>
      <c r="H235" s="21">
        <f t="shared" si="30"/>
        <v>45012.833333333336</v>
      </c>
      <c r="I235" s="22">
        <f t="shared" si="31"/>
        <v>10148</v>
      </c>
      <c r="J235" s="16" t="str">
        <f t="shared" si="26"/>
        <v>NOT DUE</v>
      </c>
      <c r="K235" s="30" t="s">
        <v>4256</v>
      </c>
      <c r="L235" s="19"/>
    </row>
    <row r="236" spans="1:12" ht="26.25" customHeight="1">
      <c r="A236" s="16" t="s">
        <v>4535</v>
      </c>
      <c r="B236" s="30" t="s">
        <v>4257</v>
      </c>
      <c r="C236" s="30" t="s">
        <v>4239</v>
      </c>
      <c r="D236" s="20">
        <v>200</v>
      </c>
      <c r="E236" s="12">
        <v>42549</v>
      </c>
      <c r="F236" s="293">
        <v>44581</v>
      </c>
      <c r="G236" s="294">
        <v>16780</v>
      </c>
      <c r="H236" s="21">
        <f>IF(I236&lt;=200,$F$5+(I236/24),"error")</f>
        <v>44597.5</v>
      </c>
      <c r="I236" s="22">
        <f>D236-($F$4-G236)</f>
        <v>180</v>
      </c>
      <c r="J236" s="16" t="str">
        <f>IF(I236="","",IF(I236&lt;0,"OVERDUE","NOT DUE"))</f>
        <v>NOT DUE</v>
      </c>
      <c r="K236" s="30" t="s">
        <v>4258</v>
      </c>
      <c r="L236" s="19"/>
    </row>
    <row r="237" spans="1:12" ht="15" customHeight="1">
      <c r="A237" s="16" t="s">
        <v>4536</v>
      </c>
      <c r="B237" s="30" t="s">
        <v>4259</v>
      </c>
      <c r="C237" s="30" t="s">
        <v>4260</v>
      </c>
      <c r="D237" s="20">
        <v>10000</v>
      </c>
      <c r="E237" s="12">
        <v>42549</v>
      </c>
      <c r="F237" s="12">
        <v>43880</v>
      </c>
      <c r="G237" s="26">
        <v>10016</v>
      </c>
      <c r="H237" s="21">
        <f>IF(I237&lt;=10000,$F$5+(I237/24),"error")</f>
        <v>44724</v>
      </c>
      <c r="I237" s="22">
        <f t="shared" si="31"/>
        <v>3216</v>
      </c>
      <c r="J237" s="16" t="str">
        <f t="shared" si="26"/>
        <v>NOT DUE</v>
      </c>
      <c r="K237" s="30" t="s">
        <v>4261</v>
      </c>
      <c r="L237" s="19" t="s">
        <v>5184</v>
      </c>
    </row>
    <row r="238" spans="1:12">
      <c r="A238" s="16" t="s">
        <v>4537</v>
      </c>
      <c r="B238" s="30" t="s">
        <v>4259</v>
      </c>
      <c r="C238" s="30" t="s">
        <v>4262</v>
      </c>
      <c r="D238" s="20">
        <v>20000</v>
      </c>
      <c r="E238" s="12">
        <v>42549</v>
      </c>
      <c r="F238" s="12"/>
      <c r="G238" s="26"/>
      <c r="H238" s="21">
        <f>IF(I238&lt;=20000,$F$5+(I238/24),"error")</f>
        <v>44723.333333333336</v>
      </c>
      <c r="I238" s="22">
        <f t="shared" si="31"/>
        <v>3200</v>
      </c>
      <c r="J238" s="16" t="str">
        <f t="shared" si="26"/>
        <v>NOT DUE</v>
      </c>
      <c r="K238" s="30" t="s">
        <v>4261</v>
      </c>
      <c r="L238" s="19"/>
    </row>
    <row r="239" spans="1:12" ht="15" customHeight="1">
      <c r="A239" s="16" t="s">
        <v>4538</v>
      </c>
      <c r="B239" s="30" t="s">
        <v>4259</v>
      </c>
      <c r="C239" s="30" t="s">
        <v>4263</v>
      </c>
      <c r="D239" s="20">
        <v>5000</v>
      </c>
      <c r="E239" s="12">
        <v>42549</v>
      </c>
      <c r="F239" s="12">
        <v>44432</v>
      </c>
      <c r="G239" s="26">
        <v>15538</v>
      </c>
      <c r="H239" s="21">
        <f>IF(I239&lt;=5000,$F$5+(I239/24),"error")</f>
        <v>44745.75</v>
      </c>
      <c r="I239" s="22">
        <f t="shared" si="31"/>
        <v>3738</v>
      </c>
      <c r="J239" s="16" t="str">
        <f t="shared" si="26"/>
        <v>NOT DUE</v>
      </c>
      <c r="K239" s="30" t="s">
        <v>4261</v>
      </c>
      <c r="L239" s="19"/>
    </row>
    <row r="240" spans="1:12">
      <c r="A240" s="16" t="s">
        <v>4539</v>
      </c>
      <c r="B240" s="30" t="s">
        <v>4259</v>
      </c>
      <c r="C240" s="30" t="s">
        <v>4264</v>
      </c>
      <c r="D240" s="20">
        <v>20000</v>
      </c>
      <c r="E240" s="12">
        <v>42549</v>
      </c>
      <c r="F240" s="12"/>
      <c r="G240" s="26"/>
      <c r="H240" s="21">
        <f>IF(I240&lt;=20000,$F$5+(I240/24),"error")</f>
        <v>44723.333333333336</v>
      </c>
      <c r="I240" s="22">
        <f t="shared" si="31"/>
        <v>3200</v>
      </c>
      <c r="J240" s="16" t="str">
        <f t="shared" si="26"/>
        <v>NOT DUE</v>
      </c>
      <c r="K240" s="30" t="s">
        <v>4261</v>
      </c>
      <c r="L240" s="19"/>
    </row>
    <row r="241" spans="1:12" ht="25.5">
      <c r="A241" s="16" t="s">
        <v>4540</v>
      </c>
      <c r="B241" s="30" t="s">
        <v>4895</v>
      </c>
      <c r="C241" s="30" t="s">
        <v>4265</v>
      </c>
      <c r="D241" s="20">
        <v>12000</v>
      </c>
      <c r="E241" s="12">
        <v>42549</v>
      </c>
      <c r="F241" s="12">
        <v>44509</v>
      </c>
      <c r="G241" s="26">
        <v>16076</v>
      </c>
      <c r="H241" s="21">
        <f>IF(I241&lt;=12000,$F$5+(I241/24),"error")</f>
        <v>45059.833333333336</v>
      </c>
      <c r="I241" s="22">
        <f t="shared" si="31"/>
        <v>11276</v>
      </c>
      <c r="J241" s="16" t="str">
        <f t="shared" si="26"/>
        <v>NOT DUE</v>
      </c>
      <c r="K241" s="30" t="s">
        <v>4266</v>
      </c>
      <c r="L241" s="19" t="s">
        <v>5387</v>
      </c>
    </row>
    <row r="242" spans="1:12" s="261" customFormat="1" ht="25.5">
      <c r="A242" s="259" t="s">
        <v>855</v>
      </c>
      <c r="B242" s="256" t="s">
        <v>5374</v>
      </c>
      <c r="C242" s="256" t="s">
        <v>4896</v>
      </c>
      <c r="D242" s="267">
        <v>12000</v>
      </c>
      <c r="E242" s="12">
        <v>42549</v>
      </c>
      <c r="F242" s="12">
        <v>44509</v>
      </c>
      <c r="G242" s="26">
        <v>16076</v>
      </c>
      <c r="H242" s="21">
        <f>IF(I242&lt;=12000,$F$5+(I242/24),"error")</f>
        <v>45059.833333333336</v>
      </c>
      <c r="I242" s="22">
        <f t="shared" ref="I242" si="32">D242-($F$4-G242)</f>
        <v>11276</v>
      </c>
      <c r="J242" s="16" t="str">
        <f t="shared" ref="J242" si="33">IF(I242="","",IF(I242&lt;0,"OVERDUE","NOT DUE"))</f>
        <v>NOT DUE</v>
      </c>
      <c r="K242" s="30" t="s">
        <v>5375</v>
      </c>
      <c r="L242" s="266" t="s">
        <v>5390</v>
      </c>
    </row>
    <row r="243" spans="1:12" ht="25.5" customHeight="1">
      <c r="A243" s="259" t="s">
        <v>856</v>
      </c>
      <c r="B243" s="30" t="s">
        <v>4267</v>
      </c>
      <c r="C243" s="30" t="s">
        <v>4183</v>
      </c>
      <c r="D243" s="20">
        <v>2500</v>
      </c>
      <c r="E243" s="12">
        <v>42549</v>
      </c>
      <c r="F243" s="12">
        <v>44351</v>
      </c>
      <c r="G243" s="26">
        <v>14948</v>
      </c>
      <c r="H243" s="21">
        <f>IF(I243&lt;=2500,$F$5+(I243/24),"error")</f>
        <v>44617</v>
      </c>
      <c r="I243" s="22">
        <f t="shared" si="31"/>
        <v>648</v>
      </c>
      <c r="J243" s="16" t="str">
        <f t="shared" si="26"/>
        <v>NOT DUE</v>
      </c>
      <c r="K243" s="30" t="s">
        <v>4268</v>
      </c>
      <c r="L243" s="19"/>
    </row>
    <row r="244" spans="1:12" ht="25.5">
      <c r="A244" s="259" t="s">
        <v>857</v>
      </c>
      <c r="B244" s="30" t="s">
        <v>4225</v>
      </c>
      <c r="C244" s="30" t="s">
        <v>4253</v>
      </c>
      <c r="D244" s="20">
        <v>6000</v>
      </c>
      <c r="E244" s="12">
        <v>42549</v>
      </c>
      <c r="F244" s="12">
        <v>44498</v>
      </c>
      <c r="G244" s="26">
        <v>16076</v>
      </c>
      <c r="H244" s="21">
        <f>IF(I244&lt;=6000,$F$5+(I244/24),"error")</f>
        <v>44809.833333333336</v>
      </c>
      <c r="I244" s="22">
        <f t="shared" si="31"/>
        <v>5276</v>
      </c>
      <c r="J244" s="16" t="str">
        <f t="shared" si="26"/>
        <v>NOT DUE</v>
      </c>
      <c r="K244" s="30" t="s">
        <v>4226</v>
      </c>
      <c r="L244" s="19"/>
    </row>
    <row r="245" spans="1:12" ht="25.5" customHeight="1">
      <c r="A245" s="259" t="s">
        <v>859</v>
      </c>
      <c r="B245" s="30" t="s">
        <v>4225</v>
      </c>
      <c r="C245" s="30" t="s">
        <v>4269</v>
      </c>
      <c r="D245" s="20">
        <v>6000</v>
      </c>
      <c r="E245" s="12">
        <v>42549</v>
      </c>
      <c r="F245" s="12">
        <v>44498</v>
      </c>
      <c r="G245" s="26">
        <v>16076</v>
      </c>
      <c r="H245" s="21">
        <f t="shared" ref="H245:H247" si="34">IF(I245&lt;=6000,$F$5+(I245/24),"error")</f>
        <v>44809.833333333336</v>
      </c>
      <c r="I245" s="22">
        <f t="shared" si="31"/>
        <v>5276</v>
      </c>
      <c r="J245" s="16" t="str">
        <f t="shared" si="26"/>
        <v>NOT DUE</v>
      </c>
      <c r="K245" s="30" t="s">
        <v>4226</v>
      </c>
      <c r="L245" s="19"/>
    </row>
    <row r="246" spans="1:12" ht="25.5" customHeight="1">
      <c r="A246" s="259" t="s">
        <v>860</v>
      </c>
      <c r="B246" s="30" t="s">
        <v>4227</v>
      </c>
      <c r="C246" s="30" t="s">
        <v>4253</v>
      </c>
      <c r="D246" s="20">
        <v>6000</v>
      </c>
      <c r="E246" s="12">
        <v>42549</v>
      </c>
      <c r="F246" s="12"/>
      <c r="G246" s="26"/>
      <c r="H246" s="21">
        <f t="shared" si="34"/>
        <v>44140</v>
      </c>
      <c r="I246" s="22">
        <f t="shared" si="31"/>
        <v>-10800</v>
      </c>
      <c r="J246" s="16" t="str">
        <f t="shared" si="26"/>
        <v>OVERDUE</v>
      </c>
      <c r="K246" s="30" t="s">
        <v>4226</v>
      </c>
      <c r="L246" s="19"/>
    </row>
    <row r="247" spans="1:12" ht="25.5" customHeight="1">
      <c r="A247" s="259" t="s">
        <v>861</v>
      </c>
      <c r="B247" s="30" t="s">
        <v>4227</v>
      </c>
      <c r="C247" s="30" t="s">
        <v>4269</v>
      </c>
      <c r="D247" s="20">
        <v>6000</v>
      </c>
      <c r="E247" s="12">
        <v>42549</v>
      </c>
      <c r="F247" s="12"/>
      <c r="G247" s="26"/>
      <c r="H247" s="21">
        <f t="shared" si="34"/>
        <v>44140</v>
      </c>
      <c r="I247" s="22">
        <f t="shared" si="31"/>
        <v>-10800</v>
      </c>
      <c r="J247" s="16" t="str">
        <f t="shared" si="26"/>
        <v>OVERDUE</v>
      </c>
      <c r="K247" s="30" t="s">
        <v>4226</v>
      </c>
      <c r="L247" s="19" t="s">
        <v>4772</v>
      </c>
    </row>
    <row r="248" spans="1:12" ht="15" customHeight="1">
      <c r="A248" s="259" t="s">
        <v>862</v>
      </c>
      <c r="B248" s="30" t="s">
        <v>4270</v>
      </c>
      <c r="C248" s="30" t="s">
        <v>4271</v>
      </c>
      <c r="D248" s="20">
        <v>2000</v>
      </c>
      <c r="E248" s="12">
        <v>42549</v>
      </c>
      <c r="F248" s="12">
        <v>44490</v>
      </c>
      <c r="G248" s="26">
        <v>16054</v>
      </c>
      <c r="H248" s="21">
        <f>IF(I248&lt;=2000,$F$5+(I248/24),"error")</f>
        <v>44642.25</v>
      </c>
      <c r="I248" s="22">
        <f t="shared" si="31"/>
        <v>1254</v>
      </c>
      <c r="J248" s="16" t="str">
        <f t="shared" si="26"/>
        <v>NOT DUE</v>
      </c>
      <c r="K248" s="30"/>
      <c r="L248" s="19" t="s">
        <v>4745</v>
      </c>
    </row>
    <row r="249" spans="1:12" ht="15" customHeight="1">
      <c r="A249" s="259" t="s">
        <v>863</v>
      </c>
      <c r="B249" s="30" t="s">
        <v>4272</v>
      </c>
      <c r="C249" s="30" t="s">
        <v>4271</v>
      </c>
      <c r="D249" s="20">
        <v>2000</v>
      </c>
      <c r="E249" s="12">
        <v>42549</v>
      </c>
      <c r="F249" s="12">
        <v>44490</v>
      </c>
      <c r="G249" s="26">
        <v>16054</v>
      </c>
      <c r="H249" s="21">
        <f>IF(I249&lt;=2000,$F$5+(I249/24),"error")</f>
        <v>44642.25</v>
      </c>
      <c r="I249" s="22">
        <f t="shared" si="31"/>
        <v>1254</v>
      </c>
      <c r="J249" s="16" t="str">
        <f t="shared" si="26"/>
        <v>NOT DUE</v>
      </c>
      <c r="K249" s="30"/>
      <c r="L249" s="19" t="s">
        <v>4745</v>
      </c>
    </row>
    <row r="250" spans="1:12" ht="25.5" customHeight="1">
      <c r="A250" s="259" t="s">
        <v>864</v>
      </c>
      <c r="B250" s="30" t="s">
        <v>4273</v>
      </c>
      <c r="C250" s="30" t="s">
        <v>4274</v>
      </c>
      <c r="D250" s="20">
        <v>2500</v>
      </c>
      <c r="E250" s="12">
        <v>42549</v>
      </c>
      <c r="F250" s="12">
        <v>44477</v>
      </c>
      <c r="G250" s="26">
        <v>15888</v>
      </c>
      <c r="H250" s="21">
        <f>IF(I250&lt;=2500,$F$5+(I250/24),"error")</f>
        <v>44656.166666666664</v>
      </c>
      <c r="I250" s="22">
        <f>D250-($F$4-G250)</f>
        <v>1588</v>
      </c>
      <c r="J250" s="16" t="str">
        <f>IF(I250="","",IF(I250&lt;0,"OVERDUE","NOT DUE"))</f>
        <v>NOT DUE</v>
      </c>
      <c r="K250" s="30" t="s">
        <v>4275</v>
      </c>
      <c r="L250" s="19"/>
    </row>
    <row r="251" spans="1:12" ht="25.5" customHeight="1">
      <c r="A251" s="259" t="s">
        <v>865</v>
      </c>
      <c r="B251" s="30" t="s">
        <v>4276</v>
      </c>
      <c r="C251" s="30" t="s">
        <v>4277</v>
      </c>
      <c r="D251" s="20">
        <v>2500</v>
      </c>
      <c r="E251" s="12">
        <v>42549</v>
      </c>
      <c r="F251" s="12">
        <v>44477</v>
      </c>
      <c r="G251" s="26">
        <v>15888</v>
      </c>
      <c r="H251" s="21">
        <f t="shared" ref="H251" si="35">IF(I251&lt;=2500,$F$5+(I251/24),"error")</f>
        <v>44656.166666666664</v>
      </c>
      <c r="I251" s="22">
        <f t="shared" si="31"/>
        <v>1588</v>
      </c>
      <c r="J251" s="16" t="str">
        <f t="shared" si="26"/>
        <v>NOT DUE</v>
      </c>
      <c r="K251" s="30" t="s">
        <v>4275</v>
      </c>
      <c r="L251" s="19" t="s">
        <v>4572</v>
      </c>
    </row>
    <row r="252" spans="1:12" ht="25.5" customHeight="1">
      <c r="A252" s="259" t="s">
        <v>866</v>
      </c>
      <c r="B252" s="30" t="s">
        <v>4278</v>
      </c>
      <c r="C252" s="30" t="s">
        <v>4183</v>
      </c>
      <c r="D252" s="20">
        <v>2500</v>
      </c>
      <c r="E252" s="12">
        <v>42549</v>
      </c>
      <c r="F252" s="12">
        <v>44477</v>
      </c>
      <c r="G252" s="26">
        <v>15888</v>
      </c>
      <c r="H252" s="21">
        <f>IF(I252&lt;=2500,$F$5+(I252/24),"error")</f>
        <v>44656.166666666664</v>
      </c>
      <c r="I252" s="22">
        <f t="shared" si="31"/>
        <v>1588</v>
      </c>
      <c r="J252" s="16" t="str">
        <f t="shared" si="26"/>
        <v>NOT DUE</v>
      </c>
      <c r="K252" s="30" t="s">
        <v>4275</v>
      </c>
      <c r="L252" s="19"/>
    </row>
    <row r="253" spans="1:12" ht="25.5" customHeight="1">
      <c r="A253" s="259" t="s">
        <v>867</v>
      </c>
      <c r="B253" s="30" t="s">
        <v>4279</v>
      </c>
      <c r="C253" s="30" t="s">
        <v>4183</v>
      </c>
      <c r="D253" s="20">
        <v>5000</v>
      </c>
      <c r="E253" s="12">
        <v>42549</v>
      </c>
      <c r="F253" s="12">
        <v>44498</v>
      </c>
      <c r="G253" s="26">
        <v>16076</v>
      </c>
      <c r="H253" s="21">
        <f>IF(I253&lt;=5000,$F$5+(I253/24),"error")</f>
        <v>44768.166666666664</v>
      </c>
      <c r="I253" s="22">
        <f t="shared" si="31"/>
        <v>4276</v>
      </c>
      <c r="J253" s="16" t="str">
        <f t="shared" si="26"/>
        <v>NOT DUE</v>
      </c>
      <c r="K253" s="30" t="s">
        <v>4275</v>
      </c>
      <c r="L253" s="19"/>
    </row>
    <row r="254" spans="1:12" ht="15" customHeight="1">
      <c r="A254" s="259" t="s">
        <v>868</v>
      </c>
      <c r="B254" s="30" t="s">
        <v>4280</v>
      </c>
      <c r="C254" s="30" t="s">
        <v>4281</v>
      </c>
      <c r="D254" s="20">
        <v>1000</v>
      </c>
      <c r="E254" s="12">
        <v>42549</v>
      </c>
      <c r="F254" s="12">
        <v>44498</v>
      </c>
      <c r="G254" s="26">
        <v>16076</v>
      </c>
      <c r="H254" s="21">
        <f>IF(I254&lt;=1000,$F$5+(I254/24),"error")</f>
        <v>44601.5</v>
      </c>
      <c r="I254" s="15">
        <f t="shared" si="31"/>
        <v>276</v>
      </c>
      <c r="J254" s="16" t="str">
        <f t="shared" si="26"/>
        <v>NOT DUE</v>
      </c>
      <c r="K254" s="30" t="s">
        <v>4282</v>
      </c>
      <c r="L254" s="19"/>
    </row>
    <row r="255" spans="1:12" ht="15" customHeight="1">
      <c r="A255" s="259" t="s">
        <v>869</v>
      </c>
      <c r="B255" s="30" t="s">
        <v>4283</v>
      </c>
      <c r="C255" s="30" t="s">
        <v>4284</v>
      </c>
      <c r="D255" s="20">
        <v>12000</v>
      </c>
      <c r="E255" s="12">
        <v>42549</v>
      </c>
      <c r="F255" s="12">
        <v>44582</v>
      </c>
      <c r="G255" s="26">
        <v>16780</v>
      </c>
      <c r="H255" s="21">
        <f>IF(I255&lt;=12000,$F$5+(I255/24),"error")</f>
        <v>45089.166666666664</v>
      </c>
      <c r="I255" s="22">
        <f t="shared" si="31"/>
        <v>11980</v>
      </c>
      <c r="J255" s="16" t="str">
        <f t="shared" si="26"/>
        <v>NOT DUE</v>
      </c>
      <c r="K255" s="30" t="s">
        <v>4285</v>
      </c>
      <c r="L255" s="19" t="s">
        <v>5427</v>
      </c>
    </row>
    <row r="256" spans="1:12">
      <c r="A256" s="259" t="s">
        <v>870</v>
      </c>
      <c r="B256" s="30" t="s">
        <v>4286</v>
      </c>
      <c r="C256" s="30" t="s">
        <v>4287</v>
      </c>
      <c r="D256" s="20">
        <v>5000</v>
      </c>
      <c r="E256" s="12">
        <v>42549</v>
      </c>
      <c r="F256" s="12">
        <v>44210</v>
      </c>
      <c r="G256" s="26">
        <v>13007</v>
      </c>
      <c r="H256" s="21">
        <f>IF(I256&lt;=5000,$F$5+(I256/24),"error")</f>
        <v>44640.291666666664</v>
      </c>
      <c r="I256" s="22">
        <f t="shared" si="31"/>
        <v>1207</v>
      </c>
      <c r="J256" s="16" t="str">
        <f t="shared" si="26"/>
        <v>NOT DUE</v>
      </c>
      <c r="K256" s="30" t="s">
        <v>4288</v>
      </c>
      <c r="L256" s="19"/>
    </row>
    <row r="257" spans="1:12" ht="15" customHeight="1">
      <c r="A257" s="259" t="s">
        <v>871</v>
      </c>
      <c r="B257" s="30" t="s">
        <v>4289</v>
      </c>
      <c r="C257" s="30" t="s">
        <v>4290</v>
      </c>
      <c r="D257" s="41">
        <v>2000</v>
      </c>
      <c r="E257" s="12">
        <v>42549</v>
      </c>
      <c r="F257" s="12">
        <v>44582</v>
      </c>
      <c r="G257" s="26">
        <v>16780</v>
      </c>
      <c r="H257" s="21">
        <f>IF(I257&lt;=2000,$F$5+(I257/24),"error")</f>
        <v>44672.5</v>
      </c>
      <c r="I257" s="22">
        <f t="shared" si="31"/>
        <v>1980</v>
      </c>
      <c r="J257" s="16" t="str">
        <f t="shared" si="26"/>
        <v>NOT DUE</v>
      </c>
      <c r="K257" s="30" t="s">
        <v>4291</v>
      </c>
      <c r="L257" s="19"/>
    </row>
    <row r="258" spans="1:12" ht="15" customHeight="1">
      <c r="A258" s="259" t="s">
        <v>872</v>
      </c>
      <c r="B258" s="30" t="s">
        <v>4292</v>
      </c>
      <c r="C258" s="30" t="s">
        <v>4293</v>
      </c>
      <c r="D258" s="41">
        <v>1000</v>
      </c>
      <c r="E258" s="12">
        <v>44368</v>
      </c>
      <c r="F258" s="12">
        <v>44492</v>
      </c>
      <c r="G258" s="26">
        <v>16076</v>
      </c>
      <c r="H258" s="21">
        <f>IF(I258&lt;=1000,$F$5+(I258/24),"error")</f>
        <v>44601.5</v>
      </c>
      <c r="I258" s="22">
        <f t="shared" si="31"/>
        <v>276</v>
      </c>
      <c r="J258" s="16" t="str">
        <f t="shared" si="26"/>
        <v>NOT DUE</v>
      </c>
      <c r="K258" s="30"/>
      <c r="L258" s="19"/>
    </row>
    <row r="259" spans="1:12" ht="25.5" customHeight="1">
      <c r="A259" s="259" t="s">
        <v>873</v>
      </c>
      <c r="B259" s="30" t="s">
        <v>87</v>
      </c>
      <c r="C259" s="30" t="s">
        <v>4294</v>
      </c>
      <c r="D259" s="41">
        <v>6000</v>
      </c>
      <c r="E259" s="12">
        <v>42549</v>
      </c>
      <c r="F259" s="12">
        <v>44511</v>
      </c>
      <c r="G259" s="26">
        <v>16076</v>
      </c>
      <c r="H259" s="21">
        <f>IF(I259&lt;=6000,$F$5+(I259/24),"error")</f>
        <v>44809.833333333336</v>
      </c>
      <c r="I259" s="22">
        <f t="shared" si="31"/>
        <v>5276</v>
      </c>
      <c r="J259" s="16" t="str">
        <f t="shared" si="26"/>
        <v>NOT DUE</v>
      </c>
      <c r="K259" s="30" t="s">
        <v>4295</v>
      </c>
      <c r="L259" s="19" t="s">
        <v>5391</v>
      </c>
    </row>
    <row r="260" spans="1:12" ht="25.5" customHeight="1">
      <c r="A260" s="259" t="s">
        <v>874</v>
      </c>
      <c r="B260" s="30" t="s">
        <v>88</v>
      </c>
      <c r="C260" s="30" t="s">
        <v>4294</v>
      </c>
      <c r="D260" s="41">
        <v>6000</v>
      </c>
      <c r="E260" s="12">
        <v>42549</v>
      </c>
      <c r="F260" s="12">
        <v>44351</v>
      </c>
      <c r="G260" s="26">
        <v>14948</v>
      </c>
      <c r="H260" s="21">
        <f t="shared" ref="H260:H263" si="36">IF(I260&lt;=6000,$F$5+(I260/24),"error")</f>
        <v>44762.833333333336</v>
      </c>
      <c r="I260" s="22">
        <f t="shared" si="31"/>
        <v>4148</v>
      </c>
      <c r="J260" s="16" t="str">
        <f t="shared" si="26"/>
        <v>NOT DUE</v>
      </c>
      <c r="K260" s="30" t="s">
        <v>4295</v>
      </c>
      <c r="L260" s="19" t="s">
        <v>4739</v>
      </c>
    </row>
    <row r="261" spans="1:12" ht="25.5" customHeight="1">
      <c r="A261" s="259" t="s">
        <v>875</v>
      </c>
      <c r="B261" s="30" t="s">
        <v>89</v>
      </c>
      <c r="C261" s="30" t="s">
        <v>4294</v>
      </c>
      <c r="D261" s="41">
        <v>6000</v>
      </c>
      <c r="E261" s="12">
        <v>42549</v>
      </c>
      <c r="F261" s="12">
        <v>44511</v>
      </c>
      <c r="G261" s="26">
        <v>16076</v>
      </c>
      <c r="H261" s="21">
        <f t="shared" si="36"/>
        <v>44809.833333333336</v>
      </c>
      <c r="I261" s="22">
        <f t="shared" si="31"/>
        <v>5276</v>
      </c>
      <c r="J261" s="16" t="str">
        <f t="shared" si="26"/>
        <v>NOT DUE</v>
      </c>
      <c r="K261" s="30" t="s">
        <v>4295</v>
      </c>
      <c r="L261" s="19" t="s">
        <v>5391</v>
      </c>
    </row>
    <row r="262" spans="1:12" ht="25.5" customHeight="1">
      <c r="A262" s="259" t="s">
        <v>876</v>
      </c>
      <c r="B262" s="30" t="s">
        <v>90</v>
      </c>
      <c r="C262" s="30" t="s">
        <v>4294</v>
      </c>
      <c r="D262" s="41">
        <v>6000</v>
      </c>
      <c r="E262" s="12">
        <v>42549</v>
      </c>
      <c r="F262" s="12">
        <v>44351</v>
      </c>
      <c r="G262" s="26">
        <v>14948</v>
      </c>
      <c r="H262" s="21">
        <f t="shared" si="36"/>
        <v>44762.833333333336</v>
      </c>
      <c r="I262" s="22">
        <f t="shared" si="31"/>
        <v>4148</v>
      </c>
      <c r="J262" s="16" t="str">
        <f t="shared" si="26"/>
        <v>NOT DUE</v>
      </c>
      <c r="K262" s="30" t="s">
        <v>4295</v>
      </c>
      <c r="L262" s="19" t="s">
        <v>4739</v>
      </c>
    </row>
    <row r="263" spans="1:12" ht="25.5" customHeight="1">
      <c r="A263" s="259" t="s">
        <v>877</v>
      </c>
      <c r="B263" s="30" t="s">
        <v>91</v>
      </c>
      <c r="C263" s="30" t="s">
        <v>4294</v>
      </c>
      <c r="D263" s="41">
        <v>6000</v>
      </c>
      <c r="E263" s="12">
        <v>42549</v>
      </c>
      <c r="F263" s="12">
        <v>44477</v>
      </c>
      <c r="G263" s="26">
        <v>15888</v>
      </c>
      <c r="H263" s="21">
        <f t="shared" si="36"/>
        <v>44802</v>
      </c>
      <c r="I263" s="22">
        <f t="shared" si="31"/>
        <v>5088</v>
      </c>
      <c r="J263" s="16" t="str">
        <f t="shared" si="26"/>
        <v>NOT DUE</v>
      </c>
      <c r="K263" s="30" t="s">
        <v>4295</v>
      </c>
      <c r="L263" s="19" t="s">
        <v>5391</v>
      </c>
    </row>
    <row r="264" spans="1:12" ht="25.5" customHeight="1">
      <c r="A264" s="259" t="s">
        <v>878</v>
      </c>
      <c r="B264" s="30" t="s">
        <v>92</v>
      </c>
      <c r="C264" s="30" t="s">
        <v>4294</v>
      </c>
      <c r="D264" s="41">
        <v>6000</v>
      </c>
      <c r="E264" s="12">
        <v>42549</v>
      </c>
      <c r="F264" s="12">
        <v>44351</v>
      </c>
      <c r="G264" s="26">
        <v>14948</v>
      </c>
      <c r="H264" s="21">
        <f>IF(I264&lt;=6000,$F$5+(I264/24),"error")</f>
        <v>44762.833333333336</v>
      </c>
      <c r="I264" s="22">
        <f>D264-($F$4-G264)</f>
        <v>4148</v>
      </c>
      <c r="J264" s="16" t="str">
        <f t="shared" si="26"/>
        <v>NOT DUE</v>
      </c>
      <c r="K264" s="30" t="s">
        <v>4295</v>
      </c>
      <c r="L264" s="19" t="s">
        <v>4739</v>
      </c>
    </row>
    <row r="265" spans="1:12" s="261" customFormat="1" ht="25.5" customHeight="1">
      <c r="A265" s="259" t="s">
        <v>880</v>
      </c>
      <c r="B265" s="256" t="s">
        <v>4898</v>
      </c>
      <c r="C265" s="256" t="s">
        <v>4899</v>
      </c>
      <c r="D265" s="41">
        <v>500</v>
      </c>
      <c r="E265" s="12">
        <v>42549</v>
      </c>
      <c r="F265" s="12">
        <v>44576</v>
      </c>
      <c r="G265" s="26">
        <v>16680</v>
      </c>
      <c r="H265" s="260">
        <f>IF(I265&lt;=500,$F$5+(I265/24),"error")</f>
        <v>44605.833333333336</v>
      </c>
      <c r="I265" s="22">
        <f>D265-($F$4-G265)</f>
        <v>380</v>
      </c>
      <c r="J265" s="259" t="str">
        <f t="shared" si="26"/>
        <v>NOT DUE</v>
      </c>
      <c r="K265" s="256"/>
      <c r="L265" s="266"/>
    </row>
    <row r="266" spans="1:12" ht="24">
      <c r="A266" s="259" t="s">
        <v>879</v>
      </c>
      <c r="B266" s="30" t="s">
        <v>4296</v>
      </c>
      <c r="C266" s="30" t="s">
        <v>4297</v>
      </c>
      <c r="D266" s="41" t="s">
        <v>4</v>
      </c>
      <c r="E266" s="12">
        <v>42549</v>
      </c>
      <c r="F266" s="12">
        <v>44587</v>
      </c>
      <c r="G266" s="72"/>
      <c r="H266" s="14">
        <f>EDATE(F266-1,1)</f>
        <v>44617</v>
      </c>
      <c r="I266" s="15">
        <f ca="1">IF(ISBLANK(H266),"",H266-DATE(YEAR(NOW()),MONTH(NOW()),DAY(NOW())))</f>
        <v>25</v>
      </c>
      <c r="J266" s="16" t="str">
        <f ca="1">IF(I266="","",IF(I266&lt;0,"OVERDUE","NOT DUE"))</f>
        <v>NOT DUE</v>
      </c>
      <c r="K266" s="30"/>
      <c r="L266" s="19" t="s">
        <v>4849</v>
      </c>
    </row>
    <row r="267" spans="1:12" ht="25.5">
      <c r="A267" s="259" t="s">
        <v>881</v>
      </c>
      <c r="B267" s="30" t="s">
        <v>4298</v>
      </c>
      <c r="C267" s="30" t="s">
        <v>390</v>
      </c>
      <c r="D267" s="41" t="s">
        <v>4</v>
      </c>
      <c r="E267" s="12">
        <v>42549</v>
      </c>
      <c r="F267" s="12">
        <v>44587</v>
      </c>
      <c r="G267" s="72"/>
      <c r="H267" s="14">
        <f>EDATE(F267-1,1)</f>
        <v>44617</v>
      </c>
      <c r="I267" s="15">
        <f ca="1">IF(ISBLANK(H267),"",H267-DATE(YEAR(NOW()),MONTH(NOW()),DAY(NOW())))</f>
        <v>25</v>
      </c>
      <c r="J267" s="16" t="str">
        <f t="shared" ca="1" si="26"/>
        <v>NOT DUE</v>
      </c>
      <c r="K267" s="30"/>
      <c r="L267" s="19" t="s">
        <v>4748</v>
      </c>
    </row>
    <row r="268" spans="1:12" ht="25.5">
      <c r="A268" s="259" t="s">
        <v>882</v>
      </c>
      <c r="B268" s="30" t="s">
        <v>4299</v>
      </c>
      <c r="C268" s="30" t="s">
        <v>4300</v>
      </c>
      <c r="D268" s="41" t="s">
        <v>793</v>
      </c>
      <c r="E268" s="12">
        <v>42549</v>
      </c>
      <c r="F268" s="12">
        <v>44587</v>
      </c>
      <c r="G268" s="72"/>
      <c r="H268" s="14">
        <f>DATE(YEAR(F268),MONTH(F268)+6,DAY(F268)-1)</f>
        <v>44767</v>
      </c>
      <c r="I268" s="15">
        <f ca="1">IF(ISBLANK(H268),"",H268-DATE(YEAR(NOW()),MONTH(NOW()),DAY(NOW())))</f>
        <v>175</v>
      </c>
      <c r="J268" s="16" t="str">
        <f t="shared" ca="1" si="26"/>
        <v>NOT DUE</v>
      </c>
      <c r="K268" s="30"/>
      <c r="L268" s="19"/>
    </row>
    <row r="269" spans="1:12" ht="25.5">
      <c r="A269" s="259" t="s">
        <v>907</v>
      </c>
      <c r="B269" s="30" t="s">
        <v>4301</v>
      </c>
      <c r="C269" s="30" t="s">
        <v>396</v>
      </c>
      <c r="D269" s="41" t="s">
        <v>381</v>
      </c>
      <c r="E269" s="12">
        <v>42549</v>
      </c>
      <c r="F269" s="12">
        <v>44281</v>
      </c>
      <c r="G269" s="72"/>
      <c r="H269" s="14">
        <f>DATE(YEAR(F269)+1,MONTH(F269),DAY(F269)-1)</f>
        <v>44645</v>
      </c>
      <c r="I269" s="15">
        <f t="shared" ref="I269:I332" ca="1" si="37">IF(ISBLANK(H269),"",H269-DATE(YEAR(NOW()),MONTH(NOW()),DAY(NOW())))</f>
        <v>53</v>
      </c>
      <c r="J269" s="16" t="str">
        <f t="shared" ca="1" si="26"/>
        <v>NOT DUE</v>
      </c>
      <c r="K269" s="30"/>
      <c r="L269" s="19"/>
    </row>
    <row r="270" spans="1:12" ht="25.5">
      <c r="A270" s="259" t="s">
        <v>908</v>
      </c>
      <c r="B270" s="30" t="s">
        <v>4302</v>
      </c>
      <c r="C270" s="30" t="s">
        <v>4303</v>
      </c>
      <c r="D270" s="41" t="s">
        <v>381</v>
      </c>
      <c r="E270" s="12">
        <v>42549</v>
      </c>
      <c r="F270" s="12">
        <v>44281</v>
      </c>
      <c r="G270" s="72"/>
      <c r="H270" s="14">
        <f>DATE(YEAR(F270)+1,MONTH(F270),DAY(F270)-1)</f>
        <v>44645</v>
      </c>
      <c r="I270" s="15">
        <f t="shared" ca="1" si="37"/>
        <v>53</v>
      </c>
      <c r="J270" s="16" t="str">
        <f t="shared" ca="1" si="26"/>
        <v>NOT DUE</v>
      </c>
      <c r="K270" s="30"/>
      <c r="L270" s="19"/>
    </row>
    <row r="271" spans="1:12" ht="26.45" customHeight="1">
      <c r="A271" s="259" t="s">
        <v>909</v>
      </c>
      <c r="B271" s="30" t="s">
        <v>883</v>
      </c>
      <c r="C271" s="30" t="s">
        <v>884</v>
      </c>
      <c r="D271" s="20" t="s">
        <v>1</v>
      </c>
      <c r="E271" s="12">
        <v>42549</v>
      </c>
      <c r="F271" s="12">
        <v>44590</v>
      </c>
      <c r="G271" s="72"/>
      <c r="H271" s="14">
        <f t="shared" ref="H271:H284" si="38">DATE(YEAR(F271),MONTH(F271),DAY(F271)+1)</f>
        <v>44591</v>
      </c>
      <c r="I271" s="15">
        <f t="shared" ca="1" si="37"/>
        <v>-1</v>
      </c>
      <c r="J271" s="16" t="str">
        <f t="shared" ca="1" si="26"/>
        <v>OVERDUE</v>
      </c>
      <c r="K271" s="30" t="s">
        <v>910</v>
      </c>
      <c r="L271" s="19"/>
    </row>
    <row r="272" spans="1:12" ht="25.5" customHeight="1">
      <c r="A272" s="259" t="s">
        <v>923</v>
      </c>
      <c r="B272" s="30" t="s">
        <v>885</v>
      </c>
      <c r="C272" s="30" t="s">
        <v>886</v>
      </c>
      <c r="D272" s="20" t="s">
        <v>1</v>
      </c>
      <c r="E272" s="12">
        <v>42549</v>
      </c>
      <c r="F272" s="12">
        <v>44590</v>
      </c>
      <c r="G272" s="72"/>
      <c r="H272" s="14">
        <f t="shared" si="38"/>
        <v>44591</v>
      </c>
      <c r="I272" s="15">
        <f t="shared" ca="1" si="37"/>
        <v>-1</v>
      </c>
      <c r="J272" s="16" t="str">
        <f t="shared" ca="1" si="26"/>
        <v>OVERDUE</v>
      </c>
      <c r="K272" s="30" t="s">
        <v>911</v>
      </c>
      <c r="L272" s="19"/>
    </row>
    <row r="273" spans="1:12" ht="25.5" customHeight="1">
      <c r="A273" s="259" t="s">
        <v>924</v>
      </c>
      <c r="B273" s="30" t="s">
        <v>887</v>
      </c>
      <c r="C273" s="30" t="s">
        <v>886</v>
      </c>
      <c r="D273" s="20" t="s">
        <v>1</v>
      </c>
      <c r="E273" s="12">
        <v>42549</v>
      </c>
      <c r="F273" s="12">
        <v>44590</v>
      </c>
      <c r="G273" s="72"/>
      <c r="H273" s="14">
        <f t="shared" si="38"/>
        <v>44591</v>
      </c>
      <c r="I273" s="15">
        <f t="shared" ca="1" si="37"/>
        <v>-1</v>
      </c>
      <c r="J273" s="16" t="str">
        <f t="shared" ca="1" si="26"/>
        <v>OVERDUE</v>
      </c>
      <c r="K273" s="30" t="s">
        <v>912</v>
      </c>
      <c r="L273" s="19"/>
    </row>
    <row r="274" spans="1:12" ht="25.5" customHeight="1">
      <c r="A274" s="259" t="s">
        <v>925</v>
      </c>
      <c r="B274" s="30" t="s">
        <v>888</v>
      </c>
      <c r="C274" s="30" t="s">
        <v>889</v>
      </c>
      <c r="D274" s="20" t="s">
        <v>1</v>
      </c>
      <c r="E274" s="12">
        <v>42549</v>
      </c>
      <c r="F274" s="12">
        <v>44590</v>
      </c>
      <c r="G274" s="72"/>
      <c r="H274" s="14">
        <f t="shared" si="38"/>
        <v>44591</v>
      </c>
      <c r="I274" s="15">
        <f t="shared" ca="1" si="37"/>
        <v>-1</v>
      </c>
      <c r="J274" s="16" t="str">
        <f t="shared" ca="1" si="26"/>
        <v>OVERDUE</v>
      </c>
      <c r="K274" s="30" t="s">
        <v>913</v>
      </c>
      <c r="L274" s="19"/>
    </row>
    <row r="275" spans="1:12" ht="15" customHeight="1">
      <c r="A275" s="259" t="s">
        <v>926</v>
      </c>
      <c r="B275" s="30" t="s">
        <v>890</v>
      </c>
      <c r="C275" s="30" t="s">
        <v>891</v>
      </c>
      <c r="D275" s="20" t="s">
        <v>1</v>
      </c>
      <c r="E275" s="12">
        <v>42549</v>
      </c>
      <c r="F275" s="12">
        <v>44590</v>
      </c>
      <c r="G275" s="72"/>
      <c r="H275" s="14">
        <f t="shared" si="38"/>
        <v>44591</v>
      </c>
      <c r="I275" s="15">
        <f t="shared" ca="1" si="37"/>
        <v>-1</v>
      </c>
      <c r="J275" s="16" t="str">
        <f t="shared" ref="J275:J333" ca="1" si="39">IF(I275="","",IF(I275&lt;0,"OVERDUE","NOT DUE"))</f>
        <v>OVERDUE</v>
      </c>
      <c r="K275" s="30" t="s">
        <v>914</v>
      </c>
      <c r="L275" s="19"/>
    </row>
    <row r="276" spans="1:12" ht="25.5" customHeight="1">
      <c r="A276" s="259" t="s">
        <v>927</v>
      </c>
      <c r="B276" s="30" t="s">
        <v>892</v>
      </c>
      <c r="C276" s="30" t="s">
        <v>893</v>
      </c>
      <c r="D276" s="20" t="s">
        <v>1</v>
      </c>
      <c r="E276" s="12">
        <v>42549</v>
      </c>
      <c r="F276" s="12">
        <v>44590</v>
      </c>
      <c r="G276" s="72"/>
      <c r="H276" s="14">
        <f t="shared" si="38"/>
        <v>44591</v>
      </c>
      <c r="I276" s="15">
        <f t="shared" ca="1" si="37"/>
        <v>-1</v>
      </c>
      <c r="J276" s="16" t="str">
        <f t="shared" ca="1" si="39"/>
        <v>OVERDUE</v>
      </c>
      <c r="K276" s="30" t="s">
        <v>915</v>
      </c>
      <c r="L276" s="19"/>
    </row>
    <row r="277" spans="1:12" ht="25.5" customHeight="1">
      <c r="A277" s="259" t="s">
        <v>928</v>
      </c>
      <c r="B277" s="30" t="s">
        <v>894</v>
      </c>
      <c r="C277" s="30" t="s">
        <v>895</v>
      </c>
      <c r="D277" s="20" t="s">
        <v>1</v>
      </c>
      <c r="E277" s="12">
        <v>42549</v>
      </c>
      <c r="F277" s="12">
        <v>44590</v>
      </c>
      <c r="G277" s="72"/>
      <c r="H277" s="14">
        <f t="shared" si="38"/>
        <v>44591</v>
      </c>
      <c r="I277" s="15">
        <f t="shared" ca="1" si="37"/>
        <v>-1</v>
      </c>
      <c r="J277" s="16" t="str">
        <f t="shared" ca="1" si="39"/>
        <v>OVERDUE</v>
      </c>
      <c r="K277" s="30" t="s">
        <v>916</v>
      </c>
      <c r="L277" s="19"/>
    </row>
    <row r="278" spans="1:12" ht="25.5" customHeight="1">
      <c r="A278" s="259" t="s">
        <v>929</v>
      </c>
      <c r="B278" s="30" t="s">
        <v>896</v>
      </c>
      <c r="C278" s="30" t="s">
        <v>897</v>
      </c>
      <c r="D278" s="20" t="s">
        <v>1</v>
      </c>
      <c r="E278" s="12">
        <v>42549</v>
      </c>
      <c r="F278" s="12">
        <v>44590</v>
      </c>
      <c r="G278" s="72"/>
      <c r="H278" s="14">
        <f t="shared" si="38"/>
        <v>44591</v>
      </c>
      <c r="I278" s="15">
        <f t="shared" ca="1" si="37"/>
        <v>-1</v>
      </c>
      <c r="J278" s="16" t="str">
        <f t="shared" ca="1" si="39"/>
        <v>OVERDUE</v>
      </c>
      <c r="K278" s="30" t="s">
        <v>917</v>
      </c>
      <c r="L278" s="19"/>
    </row>
    <row r="279" spans="1:12" ht="26.45" customHeight="1">
      <c r="A279" s="259" t="s">
        <v>930</v>
      </c>
      <c r="B279" s="30" t="s">
        <v>898</v>
      </c>
      <c r="C279" s="30" t="s">
        <v>899</v>
      </c>
      <c r="D279" s="20" t="s">
        <v>1</v>
      </c>
      <c r="E279" s="12">
        <v>42549</v>
      </c>
      <c r="F279" s="12">
        <v>44590</v>
      </c>
      <c r="G279" s="72"/>
      <c r="H279" s="14">
        <f t="shared" si="38"/>
        <v>44591</v>
      </c>
      <c r="I279" s="15">
        <f t="shared" ca="1" si="37"/>
        <v>-1</v>
      </c>
      <c r="J279" s="16" t="str">
        <f t="shared" ca="1" si="39"/>
        <v>OVERDUE</v>
      </c>
      <c r="K279" s="30" t="s">
        <v>918</v>
      </c>
      <c r="L279" s="19"/>
    </row>
    <row r="280" spans="1:12" ht="15" customHeight="1">
      <c r="A280" s="259" t="s">
        <v>931</v>
      </c>
      <c r="B280" s="30" t="s">
        <v>900</v>
      </c>
      <c r="C280" s="30" t="s">
        <v>901</v>
      </c>
      <c r="D280" s="20" t="s">
        <v>1</v>
      </c>
      <c r="E280" s="12">
        <v>42549</v>
      </c>
      <c r="F280" s="12">
        <v>44590</v>
      </c>
      <c r="G280" s="72"/>
      <c r="H280" s="14">
        <f t="shared" si="38"/>
        <v>44591</v>
      </c>
      <c r="I280" s="15">
        <f t="shared" ca="1" si="37"/>
        <v>-1</v>
      </c>
      <c r="J280" s="16" t="str">
        <f t="shared" ca="1" si="39"/>
        <v>OVERDUE</v>
      </c>
      <c r="K280" s="30" t="s">
        <v>919</v>
      </c>
      <c r="L280" s="19"/>
    </row>
    <row r="281" spans="1:12" ht="15" customHeight="1">
      <c r="A281" s="259" t="s">
        <v>932</v>
      </c>
      <c r="B281" s="30" t="s">
        <v>902</v>
      </c>
      <c r="C281" s="30" t="s">
        <v>901</v>
      </c>
      <c r="D281" s="20" t="s">
        <v>1</v>
      </c>
      <c r="E281" s="12">
        <v>42549</v>
      </c>
      <c r="F281" s="12">
        <v>44590</v>
      </c>
      <c r="G281" s="72"/>
      <c r="H281" s="14">
        <f t="shared" si="38"/>
        <v>44591</v>
      </c>
      <c r="I281" s="15">
        <f t="shared" ca="1" si="37"/>
        <v>-1</v>
      </c>
      <c r="J281" s="16" t="str">
        <f t="shared" ca="1" si="39"/>
        <v>OVERDUE</v>
      </c>
      <c r="K281" s="30" t="s">
        <v>920</v>
      </c>
      <c r="L281" s="19"/>
    </row>
    <row r="282" spans="1:12" ht="15" customHeight="1">
      <c r="A282" s="259" t="s">
        <v>933</v>
      </c>
      <c r="B282" s="30" t="s">
        <v>903</v>
      </c>
      <c r="C282" s="30" t="s">
        <v>904</v>
      </c>
      <c r="D282" s="20" t="s">
        <v>1</v>
      </c>
      <c r="E282" s="12">
        <v>42549</v>
      </c>
      <c r="F282" s="12">
        <v>44590</v>
      </c>
      <c r="G282" s="72"/>
      <c r="H282" s="14">
        <f t="shared" si="38"/>
        <v>44591</v>
      </c>
      <c r="I282" s="15">
        <f t="shared" ca="1" si="37"/>
        <v>-1</v>
      </c>
      <c r="J282" s="16" t="str">
        <f t="shared" ca="1" si="39"/>
        <v>OVERDUE</v>
      </c>
      <c r="K282" s="30" t="s">
        <v>917</v>
      </c>
      <c r="L282" s="19"/>
    </row>
    <row r="283" spans="1:12" ht="15" customHeight="1">
      <c r="A283" s="259" t="s">
        <v>944</v>
      </c>
      <c r="B283" s="30" t="s">
        <v>905</v>
      </c>
      <c r="C283" s="30" t="s">
        <v>901</v>
      </c>
      <c r="D283" s="20" t="s">
        <v>1</v>
      </c>
      <c r="E283" s="12">
        <v>42549</v>
      </c>
      <c r="F283" s="12">
        <v>44590</v>
      </c>
      <c r="G283" s="72"/>
      <c r="H283" s="14">
        <f t="shared" si="38"/>
        <v>44591</v>
      </c>
      <c r="I283" s="15">
        <f t="shared" ca="1" si="37"/>
        <v>-1</v>
      </c>
      <c r="J283" s="16" t="str">
        <f t="shared" ca="1" si="39"/>
        <v>OVERDUE</v>
      </c>
      <c r="K283" s="30" t="s">
        <v>921</v>
      </c>
      <c r="L283" s="19"/>
    </row>
    <row r="284" spans="1:12" ht="15" customHeight="1">
      <c r="A284" s="259" t="s">
        <v>945</v>
      </c>
      <c r="B284" s="30" t="s">
        <v>906</v>
      </c>
      <c r="C284" s="30" t="s">
        <v>901</v>
      </c>
      <c r="D284" s="20" t="s">
        <v>1</v>
      </c>
      <c r="E284" s="12">
        <v>42549</v>
      </c>
      <c r="F284" s="12">
        <v>44590</v>
      </c>
      <c r="G284" s="72"/>
      <c r="H284" s="14">
        <f t="shared" si="38"/>
        <v>44591</v>
      </c>
      <c r="I284" s="15">
        <f t="shared" ca="1" si="37"/>
        <v>-1</v>
      </c>
      <c r="J284" s="16" t="str">
        <f t="shared" ca="1" si="39"/>
        <v>OVERDUE</v>
      </c>
      <c r="K284" s="30" t="s">
        <v>922</v>
      </c>
      <c r="L284" s="19"/>
    </row>
    <row r="285" spans="1:12" ht="25.5">
      <c r="A285" s="259" t="s">
        <v>946</v>
      </c>
      <c r="B285" s="30" t="s">
        <v>894</v>
      </c>
      <c r="C285" s="30" t="s">
        <v>934</v>
      </c>
      <c r="D285" s="20" t="s">
        <v>26</v>
      </c>
      <c r="E285" s="12">
        <v>42549</v>
      </c>
      <c r="F285" s="12">
        <v>44590</v>
      </c>
      <c r="G285" s="72"/>
      <c r="H285" s="14">
        <f>DATE(YEAR(F285),MONTH(F285),DAY(F285)+7)</f>
        <v>44597</v>
      </c>
      <c r="I285" s="15">
        <f t="shared" ca="1" si="37"/>
        <v>5</v>
      </c>
      <c r="J285" s="16" t="str">
        <f t="shared" ca="1" si="39"/>
        <v>NOT DUE</v>
      </c>
      <c r="K285" s="30" t="s">
        <v>916</v>
      </c>
      <c r="L285" s="19" t="s">
        <v>4755</v>
      </c>
    </row>
    <row r="286" spans="1:12" ht="15" customHeight="1">
      <c r="A286" s="259" t="s">
        <v>947</v>
      </c>
      <c r="B286" s="30" t="s">
        <v>935</v>
      </c>
      <c r="C286" s="30" t="s">
        <v>936</v>
      </c>
      <c r="D286" s="20" t="s">
        <v>26</v>
      </c>
      <c r="E286" s="12">
        <v>43579</v>
      </c>
      <c r="F286" s="12">
        <v>44590</v>
      </c>
      <c r="G286" s="72"/>
      <c r="H286" s="14">
        <f>DATE(YEAR(F286),MONTH(F286),DAY(F286)+7)</f>
        <v>44597</v>
      </c>
      <c r="I286" s="15">
        <f t="shared" ca="1" si="37"/>
        <v>5</v>
      </c>
      <c r="J286" s="16" t="str">
        <f t="shared" ca="1" si="39"/>
        <v>NOT DUE</v>
      </c>
      <c r="K286" s="30" t="s">
        <v>940</v>
      </c>
      <c r="L286" s="19" t="s">
        <v>4755</v>
      </c>
    </row>
    <row r="287" spans="1:12" ht="15" customHeight="1">
      <c r="A287" s="259" t="s">
        <v>948</v>
      </c>
      <c r="B287" s="30" t="s">
        <v>937</v>
      </c>
      <c r="C287" s="30" t="s">
        <v>901</v>
      </c>
      <c r="D287" s="20" t="s">
        <v>26</v>
      </c>
      <c r="E287" s="12">
        <v>42549</v>
      </c>
      <c r="F287" s="12">
        <v>44590</v>
      </c>
      <c r="G287" s="72"/>
      <c r="H287" s="14">
        <f>DATE(YEAR(F287),MONTH(F287),DAY(F287)+7)</f>
        <v>44597</v>
      </c>
      <c r="I287" s="15">
        <f t="shared" ca="1" si="37"/>
        <v>5</v>
      </c>
      <c r="J287" s="16" t="str">
        <f t="shared" ca="1" si="39"/>
        <v>NOT DUE</v>
      </c>
      <c r="K287" s="30" t="s">
        <v>941</v>
      </c>
      <c r="L287" s="19" t="s">
        <v>4755</v>
      </c>
    </row>
    <row r="288" spans="1:12" ht="15" customHeight="1">
      <c r="A288" s="259" t="s">
        <v>953</v>
      </c>
      <c r="B288" s="30" t="s">
        <v>938</v>
      </c>
      <c r="C288" s="30" t="s">
        <v>939</v>
      </c>
      <c r="D288" s="20" t="s">
        <v>26</v>
      </c>
      <c r="E288" s="12">
        <v>42549</v>
      </c>
      <c r="F288" s="12">
        <v>44590</v>
      </c>
      <c r="G288" s="72"/>
      <c r="H288" s="14">
        <f>DATE(YEAR(F288),MONTH(F288),DAY(F288)+7)</f>
        <v>44597</v>
      </c>
      <c r="I288" s="15">
        <f t="shared" ca="1" si="37"/>
        <v>5</v>
      </c>
      <c r="J288" s="16" t="str">
        <f t="shared" ca="1" si="39"/>
        <v>NOT DUE</v>
      </c>
      <c r="K288" s="30" t="s">
        <v>942</v>
      </c>
      <c r="L288" s="19" t="s">
        <v>4755</v>
      </c>
    </row>
    <row r="289" spans="1:12" ht="15" customHeight="1">
      <c r="A289" s="259" t="s">
        <v>954</v>
      </c>
      <c r="B289" s="30" t="s">
        <v>4304</v>
      </c>
      <c r="C289" s="30" t="s">
        <v>393</v>
      </c>
      <c r="D289" s="20" t="s">
        <v>4</v>
      </c>
      <c r="E289" s="12">
        <v>42549</v>
      </c>
      <c r="F289" s="12">
        <v>44581</v>
      </c>
      <c r="G289" s="72"/>
      <c r="H289" s="14">
        <f>EDATE(F289-1,1)</f>
        <v>44611</v>
      </c>
      <c r="I289" s="15">
        <f t="shared" ca="1" si="37"/>
        <v>19</v>
      </c>
      <c r="J289" s="16" t="str">
        <f t="shared" ca="1" si="39"/>
        <v>NOT DUE</v>
      </c>
      <c r="K289" s="30" t="s">
        <v>943</v>
      </c>
      <c r="L289" s="19" t="s">
        <v>4753</v>
      </c>
    </row>
    <row r="290" spans="1:12" ht="24">
      <c r="A290" s="259" t="s">
        <v>955</v>
      </c>
      <c r="B290" s="30" t="s">
        <v>949</v>
      </c>
      <c r="C290" s="30" t="s">
        <v>901</v>
      </c>
      <c r="D290" s="20" t="s">
        <v>4</v>
      </c>
      <c r="E290" s="12">
        <v>42549</v>
      </c>
      <c r="F290" s="12">
        <v>44581</v>
      </c>
      <c r="G290" s="72"/>
      <c r="H290" s="14">
        <f>EDATE(F290-1,1)</f>
        <v>44611</v>
      </c>
      <c r="I290" s="15">
        <f t="shared" ca="1" si="37"/>
        <v>19</v>
      </c>
      <c r="J290" s="16" t="str">
        <f t="shared" ca="1" si="39"/>
        <v>NOT DUE</v>
      </c>
      <c r="K290" s="30" t="s">
        <v>916</v>
      </c>
      <c r="L290" s="19" t="s">
        <v>4755</v>
      </c>
    </row>
    <row r="291" spans="1:12" ht="26.45" customHeight="1">
      <c r="A291" s="259" t="s">
        <v>956</v>
      </c>
      <c r="B291" s="30" t="s">
        <v>950</v>
      </c>
      <c r="C291" s="30" t="s">
        <v>901</v>
      </c>
      <c r="D291" s="20" t="s">
        <v>4</v>
      </c>
      <c r="E291" s="12">
        <v>42549</v>
      </c>
      <c r="F291" s="12">
        <v>44581</v>
      </c>
      <c r="G291" s="72"/>
      <c r="H291" s="14">
        <f>EDATE(F291-1,1)</f>
        <v>44611</v>
      </c>
      <c r="I291" s="15">
        <f t="shared" ca="1" si="37"/>
        <v>19</v>
      </c>
      <c r="J291" s="16" t="str">
        <f t="shared" ca="1" si="39"/>
        <v>NOT DUE</v>
      </c>
      <c r="K291" s="30" t="s">
        <v>957</v>
      </c>
      <c r="L291" s="19" t="s">
        <v>4755</v>
      </c>
    </row>
    <row r="292" spans="1:12" ht="15" customHeight="1">
      <c r="A292" s="259" t="s">
        <v>962</v>
      </c>
      <c r="B292" s="30" t="s">
        <v>937</v>
      </c>
      <c r="C292" s="30" t="s">
        <v>901</v>
      </c>
      <c r="D292" s="20" t="s">
        <v>4</v>
      </c>
      <c r="E292" s="12">
        <v>42549</v>
      </c>
      <c r="F292" s="12">
        <v>44581</v>
      </c>
      <c r="G292" s="72"/>
      <c r="H292" s="14">
        <f>EDATE(F292-1,1)</f>
        <v>44611</v>
      </c>
      <c r="I292" s="15">
        <f t="shared" ca="1" si="37"/>
        <v>19</v>
      </c>
      <c r="J292" s="16" t="str">
        <f t="shared" ca="1" si="39"/>
        <v>NOT DUE</v>
      </c>
      <c r="K292" s="30" t="s">
        <v>958</v>
      </c>
      <c r="L292" s="19" t="s">
        <v>4755</v>
      </c>
    </row>
    <row r="293" spans="1:12" ht="25.5">
      <c r="A293" s="259" t="s">
        <v>963</v>
      </c>
      <c r="B293" s="30" t="s">
        <v>951</v>
      </c>
      <c r="C293" s="30" t="s">
        <v>952</v>
      </c>
      <c r="D293" s="20" t="s">
        <v>4</v>
      </c>
      <c r="E293" s="12">
        <v>42549</v>
      </c>
      <c r="F293" s="12">
        <v>44581</v>
      </c>
      <c r="G293" s="72"/>
      <c r="H293" s="14">
        <f>EDATE(F293-1,1)</f>
        <v>44611</v>
      </c>
      <c r="I293" s="15">
        <f t="shared" ca="1" si="37"/>
        <v>19</v>
      </c>
      <c r="J293" s="16" t="str">
        <f t="shared" ca="1" si="39"/>
        <v>NOT DUE</v>
      </c>
      <c r="K293" s="30" t="s">
        <v>959</v>
      </c>
      <c r="L293" s="19" t="s">
        <v>4755</v>
      </c>
    </row>
    <row r="294" spans="1:12" ht="26.45" customHeight="1">
      <c r="A294" s="259" t="s">
        <v>985</v>
      </c>
      <c r="B294" s="30" t="s">
        <v>960</v>
      </c>
      <c r="C294" s="30" t="s">
        <v>4305</v>
      </c>
      <c r="D294" s="20" t="s">
        <v>793</v>
      </c>
      <c r="E294" s="12">
        <v>42549</v>
      </c>
      <c r="F294" s="12">
        <v>44427</v>
      </c>
      <c r="G294" s="72"/>
      <c r="H294" s="14">
        <f>DATE(YEAR(F294),MONTH(F294)+6,DAY(F294)-1)</f>
        <v>44610</v>
      </c>
      <c r="I294" s="15">
        <f t="shared" ca="1" si="37"/>
        <v>18</v>
      </c>
      <c r="J294" s="16" t="str">
        <f t="shared" ca="1" si="39"/>
        <v>NOT DUE</v>
      </c>
      <c r="K294" s="30" t="s">
        <v>964</v>
      </c>
      <c r="L294" s="19" t="s">
        <v>5211</v>
      </c>
    </row>
    <row r="295" spans="1:12" ht="15" customHeight="1">
      <c r="A295" s="259" t="s">
        <v>986</v>
      </c>
      <c r="B295" s="30" t="s">
        <v>961</v>
      </c>
      <c r="C295" s="30" t="s">
        <v>952</v>
      </c>
      <c r="D295" s="20" t="s">
        <v>793</v>
      </c>
      <c r="E295" s="12">
        <v>42549</v>
      </c>
      <c r="F295" s="12">
        <v>44462</v>
      </c>
      <c r="G295" s="72"/>
      <c r="H295" s="14">
        <f>DATE(YEAR(F295),MONTH(F295)+6,DAY(F295)-1)</f>
        <v>44642</v>
      </c>
      <c r="I295" s="15">
        <f t="shared" ca="1" si="37"/>
        <v>50</v>
      </c>
      <c r="J295" s="16" t="str">
        <f t="shared" ca="1" si="39"/>
        <v>NOT DUE</v>
      </c>
      <c r="K295" s="30" t="s">
        <v>965</v>
      </c>
      <c r="L295" s="19" t="s">
        <v>4755</v>
      </c>
    </row>
    <row r="296" spans="1:12" ht="26.45" customHeight="1">
      <c r="A296" s="259" t="s">
        <v>987</v>
      </c>
      <c r="B296" s="30" t="s">
        <v>966</v>
      </c>
      <c r="C296" s="30" t="s">
        <v>901</v>
      </c>
      <c r="D296" s="20" t="s">
        <v>381</v>
      </c>
      <c r="E296" s="12">
        <v>42549</v>
      </c>
      <c r="F296" s="12">
        <v>44415</v>
      </c>
      <c r="G296" s="72"/>
      <c r="H296" s="14">
        <f t="shared" ref="H296:H304" si="40">DATE(YEAR(F296)+1,MONTH(F296),DAY(F296)-1)</f>
        <v>44779</v>
      </c>
      <c r="I296" s="15">
        <f t="shared" ca="1" si="37"/>
        <v>187</v>
      </c>
      <c r="J296" s="16" t="str">
        <f t="shared" ca="1" si="39"/>
        <v>NOT DUE</v>
      </c>
      <c r="K296" s="30" t="s">
        <v>977</v>
      </c>
      <c r="L296" s="19" t="s">
        <v>4755</v>
      </c>
    </row>
    <row r="297" spans="1:12" ht="25.5">
      <c r="A297" s="259" t="s">
        <v>988</v>
      </c>
      <c r="B297" s="30" t="s">
        <v>967</v>
      </c>
      <c r="C297" s="30" t="s">
        <v>901</v>
      </c>
      <c r="D297" s="20" t="s">
        <v>381</v>
      </c>
      <c r="E297" s="12">
        <v>42549</v>
      </c>
      <c r="F297" s="12">
        <v>44415</v>
      </c>
      <c r="G297" s="72"/>
      <c r="H297" s="14">
        <f t="shared" si="40"/>
        <v>44779</v>
      </c>
      <c r="I297" s="15">
        <f t="shared" ca="1" si="37"/>
        <v>187</v>
      </c>
      <c r="J297" s="16" t="str">
        <f t="shared" ca="1" si="39"/>
        <v>NOT DUE</v>
      </c>
      <c r="K297" s="30" t="s">
        <v>978</v>
      </c>
      <c r="L297" s="19" t="s">
        <v>4755</v>
      </c>
    </row>
    <row r="298" spans="1:12" ht="26.45" customHeight="1">
      <c r="A298" s="259" t="s">
        <v>989</v>
      </c>
      <c r="B298" s="30" t="s">
        <v>968</v>
      </c>
      <c r="C298" s="30" t="s">
        <v>901</v>
      </c>
      <c r="D298" s="20" t="s">
        <v>381</v>
      </c>
      <c r="E298" s="12">
        <v>42549</v>
      </c>
      <c r="F298" s="12">
        <v>44415</v>
      </c>
      <c r="G298" s="72"/>
      <c r="H298" s="14">
        <f t="shared" si="40"/>
        <v>44779</v>
      </c>
      <c r="I298" s="15">
        <f t="shared" ca="1" si="37"/>
        <v>187</v>
      </c>
      <c r="J298" s="16" t="str">
        <f t="shared" ca="1" si="39"/>
        <v>NOT DUE</v>
      </c>
      <c r="K298" s="30" t="s">
        <v>979</v>
      </c>
      <c r="L298" s="19" t="s">
        <v>4755</v>
      </c>
    </row>
    <row r="299" spans="1:12" ht="15" customHeight="1">
      <c r="A299" s="259" t="s">
        <v>990</v>
      </c>
      <c r="B299" s="30" t="s">
        <v>969</v>
      </c>
      <c r="C299" s="30" t="s">
        <v>901</v>
      </c>
      <c r="D299" s="20" t="s">
        <v>381</v>
      </c>
      <c r="E299" s="12">
        <v>42549</v>
      </c>
      <c r="F299" s="12">
        <v>44415</v>
      </c>
      <c r="G299" s="72"/>
      <c r="H299" s="14">
        <f t="shared" si="40"/>
        <v>44779</v>
      </c>
      <c r="I299" s="15">
        <f t="shared" ca="1" si="37"/>
        <v>187</v>
      </c>
      <c r="J299" s="16" t="str">
        <f t="shared" ca="1" si="39"/>
        <v>NOT DUE</v>
      </c>
      <c r="K299" s="30" t="s">
        <v>980</v>
      </c>
      <c r="L299" s="19" t="s">
        <v>4755</v>
      </c>
    </row>
    <row r="300" spans="1:12" ht="15" customHeight="1">
      <c r="A300" s="259" t="s">
        <v>991</v>
      </c>
      <c r="B300" s="30" t="s">
        <v>970</v>
      </c>
      <c r="C300" s="30" t="s">
        <v>901</v>
      </c>
      <c r="D300" s="20" t="s">
        <v>381</v>
      </c>
      <c r="E300" s="12">
        <v>42549</v>
      </c>
      <c r="F300" s="12">
        <v>44415</v>
      </c>
      <c r="G300" s="72"/>
      <c r="H300" s="14">
        <f t="shared" si="40"/>
        <v>44779</v>
      </c>
      <c r="I300" s="15">
        <f t="shared" ca="1" si="37"/>
        <v>187</v>
      </c>
      <c r="J300" s="16" t="str">
        <f t="shared" ca="1" si="39"/>
        <v>NOT DUE</v>
      </c>
      <c r="K300" s="30" t="s">
        <v>978</v>
      </c>
      <c r="L300" s="19" t="s">
        <v>4755</v>
      </c>
    </row>
    <row r="301" spans="1:12" ht="15" customHeight="1">
      <c r="A301" s="259" t="s">
        <v>992</v>
      </c>
      <c r="B301" s="30" t="s">
        <v>971</v>
      </c>
      <c r="C301" s="30" t="s">
        <v>901</v>
      </c>
      <c r="D301" s="20" t="s">
        <v>381</v>
      </c>
      <c r="E301" s="12">
        <v>42549</v>
      </c>
      <c r="F301" s="12">
        <v>44415</v>
      </c>
      <c r="G301" s="72"/>
      <c r="H301" s="14">
        <f t="shared" si="40"/>
        <v>44779</v>
      </c>
      <c r="I301" s="15">
        <f t="shared" ca="1" si="37"/>
        <v>187</v>
      </c>
      <c r="J301" s="16" t="str">
        <f t="shared" ca="1" si="39"/>
        <v>NOT DUE</v>
      </c>
      <c r="K301" s="30" t="s">
        <v>981</v>
      </c>
      <c r="L301" s="19" t="s">
        <v>4755</v>
      </c>
    </row>
    <row r="302" spans="1:12" ht="15" customHeight="1">
      <c r="A302" s="259" t="s">
        <v>993</v>
      </c>
      <c r="B302" s="30" t="s">
        <v>972</v>
      </c>
      <c r="C302" s="30" t="s">
        <v>973</v>
      </c>
      <c r="D302" s="20" t="s">
        <v>381</v>
      </c>
      <c r="E302" s="12">
        <v>42549</v>
      </c>
      <c r="F302" s="12">
        <v>44415</v>
      </c>
      <c r="G302" s="72"/>
      <c r="H302" s="14">
        <f t="shared" si="40"/>
        <v>44779</v>
      </c>
      <c r="I302" s="15">
        <f t="shared" ca="1" si="37"/>
        <v>187</v>
      </c>
      <c r="J302" s="16" t="str">
        <f t="shared" ca="1" si="39"/>
        <v>NOT DUE</v>
      </c>
      <c r="K302" s="30" t="s">
        <v>982</v>
      </c>
      <c r="L302" s="19" t="s">
        <v>4755</v>
      </c>
    </row>
    <row r="303" spans="1:12" ht="25.5">
      <c r="A303" s="259" t="s">
        <v>1030</v>
      </c>
      <c r="B303" s="30" t="s">
        <v>974</v>
      </c>
      <c r="C303" s="30" t="s">
        <v>975</v>
      </c>
      <c r="D303" s="20" t="s">
        <v>381</v>
      </c>
      <c r="E303" s="12">
        <v>42549</v>
      </c>
      <c r="F303" s="12">
        <v>44415</v>
      </c>
      <c r="G303" s="72"/>
      <c r="H303" s="14">
        <f t="shared" si="40"/>
        <v>44779</v>
      </c>
      <c r="I303" s="15">
        <f t="shared" ca="1" si="37"/>
        <v>187</v>
      </c>
      <c r="J303" s="16" t="str">
        <f t="shared" ca="1" si="39"/>
        <v>NOT DUE</v>
      </c>
      <c r="K303" s="30" t="s">
        <v>983</v>
      </c>
      <c r="L303" s="19" t="s">
        <v>4754</v>
      </c>
    </row>
    <row r="304" spans="1:12" ht="26.45" customHeight="1">
      <c r="A304" s="259" t="s">
        <v>1031</v>
      </c>
      <c r="B304" s="30" t="s">
        <v>976</v>
      </c>
      <c r="C304" s="30" t="s">
        <v>901</v>
      </c>
      <c r="D304" s="20" t="s">
        <v>381</v>
      </c>
      <c r="E304" s="12">
        <v>42549</v>
      </c>
      <c r="F304" s="12">
        <v>44415</v>
      </c>
      <c r="G304" s="72"/>
      <c r="H304" s="14">
        <f t="shared" si="40"/>
        <v>44779</v>
      </c>
      <c r="I304" s="15">
        <f t="shared" ca="1" si="37"/>
        <v>187</v>
      </c>
      <c r="J304" s="16" t="str">
        <f t="shared" ca="1" si="39"/>
        <v>NOT DUE</v>
      </c>
      <c r="K304" s="30" t="s">
        <v>984</v>
      </c>
      <c r="L304" s="19" t="s">
        <v>4755</v>
      </c>
    </row>
    <row r="305" spans="1:12" ht="15" customHeight="1">
      <c r="A305" s="259" t="s">
        <v>1032</v>
      </c>
      <c r="B305" s="30" t="s">
        <v>994</v>
      </c>
      <c r="C305" s="30" t="s">
        <v>952</v>
      </c>
      <c r="D305" s="20" t="s">
        <v>1080</v>
      </c>
      <c r="E305" s="12">
        <v>42549</v>
      </c>
      <c r="F305" s="12">
        <v>43529</v>
      </c>
      <c r="G305" s="72"/>
      <c r="H305" s="14">
        <f t="shared" ref="H305:H333" si="41">DATE(YEAR(F305)+4,MONTH(F305),DAY(F305)-1)</f>
        <v>44989</v>
      </c>
      <c r="I305" s="15">
        <f t="shared" ca="1" si="37"/>
        <v>397</v>
      </c>
      <c r="J305" s="16" t="str">
        <f t="shared" ca="1" si="39"/>
        <v>NOT DUE</v>
      </c>
      <c r="K305" s="30" t="s">
        <v>1058</v>
      </c>
      <c r="L305" s="19" t="s">
        <v>4755</v>
      </c>
    </row>
    <row r="306" spans="1:12" ht="15" customHeight="1">
      <c r="A306" s="259" t="s">
        <v>1033</v>
      </c>
      <c r="B306" s="30" t="s">
        <v>995</v>
      </c>
      <c r="C306" s="30" t="s">
        <v>996</v>
      </c>
      <c r="D306" s="20" t="s">
        <v>1080</v>
      </c>
      <c r="E306" s="12">
        <v>42549</v>
      </c>
      <c r="F306" s="12">
        <v>43529</v>
      </c>
      <c r="G306" s="72"/>
      <c r="H306" s="14">
        <f t="shared" si="41"/>
        <v>44989</v>
      </c>
      <c r="I306" s="15">
        <f t="shared" ca="1" si="37"/>
        <v>397</v>
      </c>
      <c r="J306" s="16" t="str">
        <f t="shared" ca="1" si="39"/>
        <v>NOT DUE</v>
      </c>
      <c r="K306" s="30" t="s">
        <v>1059</v>
      </c>
      <c r="L306" s="19" t="s">
        <v>4755</v>
      </c>
    </row>
    <row r="307" spans="1:12" ht="15" customHeight="1">
      <c r="A307" s="259" t="s">
        <v>1034</v>
      </c>
      <c r="B307" s="30" t="s">
        <v>997</v>
      </c>
      <c r="C307" s="30" t="s">
        <v>952</v>
      </c>
      <c r="D307" s="20" t="s">
        <v>1080</v>
      </c>
      <c r="E307" s="12">
        <v>42549</v>
      </c>
      <c r="F307" s="12">
        <v>43529</v>
      </c>
      <c r="G307" s="72"/>
      <c r="H307" s="14">
        <f t="shared" si="41"/>
        <v>44989</v>
      </c>
      <c r="I307" s="15">
        <f t="shared" ca="1" si="37"/>
        <v>397</v>
      </c>
      <c r="J307" s="16" t="str">
        <f t="shared" ca="1" si="39"/>
        <v>NOT DUE</v>
      </c>
      <c r="K307" s="30" t="s">
        <v>1060</v>
      </c>
      <c r="L307" s="19" t="s">
        <v>4752</v>
      </c>
    </row>
    <row r="308" spans="1:12" ht="15" customHeight="1">
      <c r="A308" s="259" t="s">
        <v>1035</v>
      </c>
      <c r="B308" s="30" t="s">
        <v>998</v>
      </c>
      <c r="C308" s="30" t="s">
        <v>952</v>
      </c>
      <c r="D308" s="20" t="s">
        <v>1080</v>
      </c>
      <c r="E308" s="12">
        <v>42549</v>
      </c>
      <c r="F308" s="12">
        <v>43529</v>
      </c>
      <c r="G308" s="72"/>
      <c r="H308" s="14">
        <f t="shared" si="41"/>
        <v>44989</v>
      </c>
      <c r="I308" s="15">
        <f t="shared" ca="1" si="37"/>
        <v>397</v>
      </c>
      <c r="J308" s="16" t="str">
        <f t="shared" ca="1" si="39"/>
        <v>NOT DUE</v>
      </c>
      <c r="K308" s="30" t="s">
        <v>1061</v>
      </c>
      <c r="L308" s="19" t="s">
        <v>4755</v>
      </c>
    </row>
    <row r="309" spans="1:12" ht="15" customHeight="1">
      <c r="A309" s="259" t="s">
        <v>1036</v>
      </c>
      <c r="B309" s="30" t="s">
        <v>949</v>
      </c>
      <c r="C309" s="30" t="s">
        <v>952</v>
      </c>
      <c r="D309" s="20" t="s">
        <v>1080</v>
      </c>
      <c r="E309" s="12">
        <v>42549</v>
      </c>
      <c r="F309" s="12">
        <v>43529</v>
      </c>
      <c r="G309" s="72"/>
      <c r="H309" s="14">
        <f t="shared" si="41"/>
        <v>44989</v>
      </c>
      <c r="I309" s="15">
        <f t="shared" ca="1" si="37"/>
        <v>397</v>
      </c>
      <c r="J309" s="16" t="str">
        <f t="shared" ca="1" si="39"/>
        <v>NOT DUE</v>
      </c>
      <c r="K309" s="30" t="s">
        <v>1062</v>
      </c>
      <c r="L309" s="19" t="s">
        <v>4755</v>
      </c>
    </row>
    <row r="310" spans="1:12" ht="26.45" customHeight="1">
      <c r="A310" s="259" t="s">
        <v>1037</v>
      </c>
      <c r="B310" s="30" t="s">
        <v>950</v>
      </c>
      <c r="C310" s="30" t="s">
        <v>999</v>
      </c>
      <c r="D310" s="20" t="s">
        <v>1080</v>
      </c>
      <c r="E310" s="12">
        <v>42549</v>
      </c>
      <c r="F310" s="12">
        <v>43607</v>
      </c>
      <c r="G310" s="72"/>
      <c r="H310" s="14">
        <f t="shared" si="41"/>
        <v>45067</v>
      </c>
      <c r="I310" s="15">
        <f t="shared" ca="1" si="37"/>
        <v>475</v>
      </c>
      <c r="J310" s="16" t="str">
        <f t="shared" ca="1" si="39"/>
        <v>NOT DUE</v>
      </c>
      <c r="K310" s="30" t="s">
        <v>1063</v>
      </c>
      <c r="L310" s="19"/>
    </row>
    <row r="311" spans="1:12" ht="15" customHeight="1">
      <c r="A311" s="259" t="s">
        <v>1038</v>
      </c>
      <c r="B311" s="30" t="s">
        <v>1000</v>
      </c>
      <c r="C311" s="30" t="s">
        <v>901</v>
      </c>
      <c r="D311" s="20" t="s">
        <v>1080</v>
      </c>
      <c r="E311" s="12">
        <v>42549</v>
      </c>
      <c r="F311" s="12">
        <v>43529</v>
      </c>
      <c r="G311" s="72"/>
      <c r="H311" s="14">
        <f t="shared" si="41"/>
        <v>44989</v>
      </c>
      <c r="I311" s="15">
        <f t="shared" ca="1" si="37"/>
        <v>397</v>
      </c>
      <c r="J311" s="16" t="str">
        <f t="shared" ca="1" si="39"/>
        <v>NOT DUE</v>
      </c>
      <c r="K311" s="30" t="s">
        <v>1064</v>
      </c>
      <c r="L311" s="19" t="s">
        <v>4755</v>
      </c>
    </row>
    <row r="312" spans="1:12" ht="15" customHeight="1">
      <c r="A312" s="259" t="s">
        <v>1039</v>
      </c>
      <c r="B312" s="30" t="s">
        <v>1001</v>
      </c>
      <c r="C312" s="30" t="s">
        <v>1002</v>
      </c>
      <c r="D312" s="20" t="s">
        <v>1080</v>
      </c>
      <c r="E312" s="12">
        <v>42549</v>
      </c>
      <c r="F312" s="12">
        <v>43529</v>
      </c>
      <c r="G312" s="72"/>
      <c r="H312" s="14">
        <f t="shared" si="41"/>
        <v>44989</v>
      </c>
      <c r="I312" s="15">
        <f t="shared" ca="1" si="37"/>
        <v>397</v>
      </c>
      <c r="J312" s="16" t="str">
        <f t="shared" ca="1" si="39"/>
        <v>NOT DUE</v>
      </c>
      <c r="K312" s="30" t="s">
        <v>1064</v>
      </c>
      <c r="L312" s="19" t="s">
        <v>4755</v>
      </c>
    </row>
    <row r="313" spans="1:12" ht="25.5">
      <c r="A313" s="259" t="s">
        <v>1040</v>
      </c>
      <c r="B313" s="30" t="s">
        <v>1003</v>
      </c>
      <c r="C313" s="30" t="s">
        <v>901</v>
      </c>
      <c r="D313" s="20" t="s">
        <v>1080</v>
      </c>
      <c r="E313" s="12">
        <v>42549</v>
      </c>
      <c r="F313" s="12">
        <v>43529</v>
      </c>
      <c r="G313" s="72"/>
      <c r="H313" s="14">
        <f t="shared" si="41"/>
        <v>44989</v>
      </c>
      <c r="I313" s="15">
        <f t="shared" ca="1" si="37"/>
        <v>397</v>
      </c>
      <c r="J313" s="16" t="str">
        <f t="shared" ca="1" si="39"/>
        <v>NOT DUE</v>
      </c>
      <c r="K313" s="30" t="s">
        <v>1065</v>
      </c>
      <c r="L313" s="19" t="s">
        <v>4755</v>
      </c>
    </row>
    <row r="314" spans="1:12" ht="15" customHeight="1">
      <c r="A314" s="259" t="s">
        <v>1041</v>
      </c>
      <c r="B314" s="30" t="s">
        <v>1004</v>
      </c>
      <c r="C314" s="30" t="s">
        <v>1002</v>
      </c>
      <c r="D314" s="20" t="s">
        <v>1080</v>
      </c>
      <c r="E314" s="12">
        <v>42549</v>
      </c>
      <c r="F314" s="12">
        <v>43529</v>
      </c>
      <c r="G314" s="72"/>
      <c r="H314" s="14">
        <f t="shared" si="41"/>
        <v>44989</v>
      </c>
      <c r="I314" s="15">
        <f t="shared" ca="1" si="37"/>
        <v>397</v>
      </c>
      <c r="J314" s="16" t="str">
        <f t="shared" ca="1" si="39"/>
        <v>NOT DUE</v>
      </c>
      <c r="K314" s="30" t="s">
        <v>1058</v>
      </c>
      <c r="L314" s="19" t="s">
        <v>4755</v>
      </c>
    </row>
    <row r="315" spans="1:12" ht="15" customHeight="1">
      <c r="A315" s="259" t="s">
        <v>1042</v>
      </c>
      <c r="B315" s="30" t="s">
        <v>1005</v>
      </c>
      <c r="C315" s="30" t="s">
        <v>1002</v>
      </c>
      <c r="D315" s="20" t="s">
        <v>1080</v>
      </c>
      <c r="E315" s="12">
        <v>42549</v>
      </c>
      <c r="F315" s="12">
        <v>43529</v>
      </c>
      <c r="G315" s="72"/>
      <c r="H315" s="14">
        <f t="shared" si="41"/>
        <v>44989</v>
      </c>
      <c r="I315" s="15">
        <f t="shared" ca="1" si="37"/>
        <v>397</v>
      </c>
      <c r="J315" s="16" t="str">
        <f t="shared" ca="1" si="39"/>
        <v>NOT DUE</v>
      </c>
      <c r="K315" s="30" t="s">
        <v>1066</v>
      </c>
      <c r="L315" s="19" t="s">
        <v>4755</v>
      </c>
    </row>
    <row r="316" spans="1:12" ht="15" customHeight="1">
      <c r="A316" s="259" t="s">
        <v>1043</v>
      </c>
      <c r="B316" s="30" t="s">
        <v>1006</v>
      </c>
      <c r="C316" s="30" t="s">
        <v>1002</v>
      </c>
      <c r="D316" s="20" t="s">
        <v>1080</v>
      </c>
      <c r="E316" s="12">
        <v>42549</v>
      </c>
      <c r="F316" s="12">
        <v>43529</v>
      </c>
      <c r="G316" s="72"/>
      <c r="H316" s="14">
        <f t="shared" si="41"/>
        <v>44989</v>
      </c>
      <c r="I316" s="15">
        <f t="shared" ca="1" si="37"/>
        <v>397</v>
      </c>
      <c r="J316" s="16" t="str">
        <f t="shared" ca="1" si="39"/>
        <v>NOT DUE</v>
      </c>
      <c r="K316" s="30" t="s">
        <v>1067</v>
      </c>
      <c r="L316" s="19" t="s">
        <v>4755</v>
      </c>
    </row>
    <row r="317" spans="1:12" ht="26.45" customHeight="1">
      <c r="A317" s="259" t="s">
        <v>1044</v>
      </c>
      <c r="B317" s="30" t="s">
        <v>1007</v>
      </c>
      <c r="C317" s="30" t="s">
        <v>1002</v>
      </c>
      <c r="D317" s="20" t="s">
        <v>1080</v>
      </c>
      <c r="E317" s="12">
        <v>42549</v>
      </c>
      <c r="F317" s="12">
        <v>43529</v>
      </c>
      <c r="G317" s="72"/>
      <c r="H317" s="14">
        <f t="shared" si="41"/>
        <v>44989</v>
      </c>
      <c r="I317" s="15">
        <f t="shared" ca="1" si="37"/>
        <v>397</v>
      </c>
      <c r="J317" s="16" t="str">
        <f t="shared" ca="1" si="39"/>
        <v>NOT DUE</v>
      </c>
      <c r="K317" s="30" t="s">
        <v>1063</v>
      </c>
      <c r="L317" s="19" t="s">
        <v>4755</v>
      </c>
    </row>
    <row r="318" spans="1:12" ht="15" customHeight="1">
      <c r="A318" s="259" t="s">
        <v>1045</v>
      </c>
      <c r="B318" s="30" t="s">
        <v>1008</v>
      </c>
      <c r="C318" s="30" t="s">
        <v>901</v>
      </c>
      <c r="D318" s="20" t="s">
        <v>1080</v>
      </c>
      <c r="E318" s="12">
        <v>42549</v>
      </c>
      <c r="F318" s="12">
        <v>43529</v>
      </c>
      <c r="G318" s="72"/>
      <c r="H318" s="14">
        <f t="shared" si="41"/>
        <v>44989</v>
      </c>
      <c r="I318" s="15">
        <f t="shared" ca="1" si="37"/>
        <v>397</v>
      </c>
      <c r="J318" s="16" t="str">
        <f t="shared" ca="1" si="39"/>
        <v>NOT DUE</v>
      </c>
      <c r="K318" s="30" t="s">
        <v>1064</v>
      </c>
      <c r="L318" s="19" t="s">
        <v>4755</v>
      </c>
    </row>
    <row r="319" spans="1:12" ht="15" customHeight="1">
      <c r="A319" s="259" t="s">
        <v>1046</v>
      </c>
      <c r="B319" s="30" t="s">
        <v>1009</v>
      </c>
      <c r="C319" s="30" t="s">
        <v>1002</v>
      </c>
      <c r="D319" s="20" t="s">
        <v>1080</v>
      </c>
      <c r="E319" s="12">
        <v>42549</v>
      </c>
      <c r="F319" s="12">
        <v>43529</v>
      </c>
      <c r="G319" s="72"/>
      <c r="H319" s="14">
        <f t="shared" si="41"/>
        <v>44989</v>
      </c>
      <c r="I319" s="15">
        <f t="shared" ca="1" si="37"/>
        <v>397</v>
      </c>
      <c r="J319" s="16" t="str">
        <f t="shared" ca="1" si="39"/>
        <v>NOT DUE</v>
      </c>
      <c r="K319" s="30" t="s">
        <v>1064</v>
      </c>
      <c r="L319" s="19" t="s">
        <v>4755</v>
      </c>
    </row>
    <row r="320" spans="1:12" ht="24">
      <c r="A320" s="259" t="s">
        <v>1047</v>
      </c>
      <c r="B320" s="30" t="s">
        <v>1010</v>
      </c>
      <c r="C320" s="30" t="s">
        <v>901</v>
      </c>
      <c r="D320" s="20" t="s">
        <v>1080</v>
      </c>
      <c r="E320" s="12">
        <v>42549</v>
      </c>
      <c r="F320" s="12">
        <v>43529</v>
      </c>
      <c r="G320" s="72"/>
      <c r="H320" s="14">
        <f t="shared" si="41"/>
        <v>44989</v>
      </c>
      <c r="I320" s="15">
        <f t="shared" ca="1" si="37"/>
        <v>397</v>
      </c>
      <c r="J320" s="16" t="str">
        <f t="shared" ca="1" si="39"/>
        <v>NOT DUE</v>
      </c>
      <c r="K320" s="30" t="s">
        <v>1065</v>
      </c>
      <c r="L320" s="19" t="s">
        <v>4755</v>
      </c>
    </row>
    <row r="321" spans="1:12" ht="25.5">
      <c r="A321" s="259" t="s">
        <v>1048</v>
      </c>
      <c r="B321" s="30" t="s">
        <v>1011</v>
      </c>
      <c r="C321" s="30" t="s">
        <v>901</v>
      </c>
      <c r="D321" s="20" t="s">
        <v>1080</v>
      </c>
      <c r="E321" s="12">
        <v>42549</v>
      </c>
      <c r="F321" s="12">
        <v>43529</v>
      </c>
      <c r="G321" s="72"/>
      <c r="H321" s="14">
        <f t="shared" si="41"/>
        <v>44989</v>
      </c>
      <c r="I321" s="15">
        <f t="shared" ca="1" si="37"/>
        <v>397</v>
      </c>
      <c r="J321" s="16" t="str">
        <f t="shared" ca="1" si="39"/>
        <v>NOT DUE</v>
      </c>
      <c r="K321" s="30" t="s">
        <v>1068</v>
      </c>
      <c r="L321" s="19" t="s">
        <v>4755</v>
      </c>
    </row>
    <row r="322" spans="1:12" ht="15" customHeight="1">
      <c r="A322" s="259" t="s">
        <v>1049</v>
      </c>
      <c r="B322" s="30" t="s">
        <v>1012</v>
      </c>
      <c r="C322" s="30" t="s">
        <v>1013</v>
      </c>
      <c r="D322" s="20" t="s">
        <v>1080</v>
      </c>
      <c r="E322" s="12">
        <v>42549</v>
      </c>
      <c r="F322" s="12">
        <v>44415</v>
      </c>
      <c r="G322" s="72"/>
      <c r="H322" s="14">
        <f t="shared" si="41"/>
        <v>45875</v>
      </c>
      <c r="I322" s="15">
        <f t="shared" ca="1" si="37"/>
        <v>1283</v>
      </c>
      <c r="J322" s="16" t="str">
        <f t="shared" ca="1" si="39"/>
        <v>NOT DUE</v>
      </c>
      <c r="K322" s="30" t="s">
        <v>1069</v>
      </c>
      <c r="L322" s="19" t="s">
        <v>4755</v>
      </c>
    </row>
    <row r="323" spans="1:12" ht="15" customHeight="1">
      <c r="A323" s="259" t="s">
        <v>1050</v>
      </c>
      <c r="B323" s="30" t="s">
        <v>1014</v>
      </c>
      <c r="C323" s="30" t="s">
        <v>1015</v>
      </c>
      <c r="D323" s="20" t="s">
        <v>1080</v>
      </c>
      <c r="E323" s="12">
        <v>42549</v>
      </c>
      <c r="F323" s="12">
        <v>43529</v>
      </c>
      <c r="G323" s="72"/>
      <c r="H323" s="14">
        <f t="shared" si="41"/>
        <v>44989</v>
      </c>
      <c r="I323" s="15">
        <f t="shared" ca="1" si="37"/>
        <v>397</v>
      </c>
      <c r="J323" s="16" t="str">
        <f t="shared" ca="1" si="39"/>
        <v>NOT DUE</v>
      </c>
      <c r="K323" s="30" t="s">
        <v>1070</v>
      </c>
      <c r="L323" s="19" t="s">
        <v>4755</v>
      </c>
    </row>
    <row r="324" spans="1:12" ht="15" customHeight="1">
      <c r="A324" s="259" t="s">
        <v>1051</v>
      </c>
      <c r="B324" s="30" t="s">
        <v>1016</v>
      </c>
      <c r="C324" s="30" t="s">
        <v>1017</v>
      </c>
      <c r="D324" s="20" t="s">
        <v>1080</v>
      </c>
      <c r="E324" s="12">
        <v>42549</v>
      </c>
      <c r="F324" s="12">
        <v>43529</v>
      </c>
      <c r="G324" s="72"/>
      <c r="H324" s="14">
        <f t="shared" si="41"/>
        <v>44989</v>
      </c>
      <c r="I324" s="15">
        <f t="shared" ca="1" si="37"/>
        <v>397</v>
      </c>
      <c r="J324" s="16" t="str">
        <f t="shared" ca="1" si="39"/>
        <v>NOT DUE</v>
      </c>
      <c r="K324" s="30" t="s">
        <v>1071</v>
      </c>
      <c r="L324" s="19" t="s">
        <v>4755</v>
      </c>
    </row>
    <row r="325" spans="1:12" ht="15" customHeight="1">
      <c r="A325" s="259" t="s">
        <v>1052</v>
      </c>
      <c r="B325" s="30" t="s">
        <v>1018</v>
      </c>
      <c r="C325" s="30" t="s">
        <v>901</v>
      </c>
      <c r="D325" s="20" t="s">
        <v>1080</v>
      </c>
      <c r="E325" s="12">
        <v>42549</v>
      </c>
      <c r="F325" s="12">
        <v>43529</v>
      </c>
      <c r="G325" s="72"/>
      <c r="H325" s="14">
        <f t="shared" si="41"/>
        <v>44989</v>
      </c>
      <c r="I325" s="15">
        <f t="shared" ca="1" si="37"/>
        <v>397</v>
      </c>
      <c r="J325" s="16" t="str">
        <f t="shared" ca="1" si="39"/>
        <v>NOT DUE</v>
      </c>
      <c r="K325" s="30" t="s">
        <v>964</v>
      </c>
      <c r="L325" s="19" t="s">
        <v>4755</v>
      </c>
    </row>
    <row r="326" spans="1:12" ht="15" customHeight="1">
      <c r="A326" s="259" t="s">
        <v>1053</v>
      </c>
      <c r="B326" s="30" t="s">
        <v>937</v>
      </c>
      <c r="C326" s="30" t="s">
        <v>901</v>
      </c>
      <c r="D326" s="20" t="s">
        <v>1080</v>
      </c>
      <c r="E326" s="12">
        <v>42549</v>
      </c>
      <c r="F326" s="12">
        <v>43529</v>
      </c>
      <c r="G326" s="72"/>
      <c r="H326" s="14">
        <f t="shared" si="41"/>
        <v>44989</v>
      </c>
      <c r="I326" s="15">
        <f t="shared" ca="1" si="37"/>
        <v>397</v>
      </c>
      <c r="J326" s="16" t="str">
        <f t="shared" ca="1" si="39"/>
        <v>NOT DUE</v>
      </c>
      <c r="K326" s="30" t="s">
        <v>1072</v>
      </c>
      <c r="L326" s="19" t="s">
        <v>4755</v>
      </c>
    </row>
    <row r="327" spans="1:12" ht="15" customHeight="1">
      <c r="A327" s="259" t="s">
        <v>1054</v>
      </c>
      <c r="B327" s="30" t="s">
        <v>1019</v>
      </c>
      <c r="C327" s="30" t="s">
        <v>1020</v>
      </c>
      <c r="D327" s="20" t="s">
        <v>1080</v>
      </c>
      <c r="E327" s="12">
        <v>42549</v>
      </c>
      <c r="F327" s="12">
        <v>43529</v>
      </c>
      <c r="G327" s="72"/>
      <c r="H327" s="14">
        <f t="shared" si="41"/>
        <v>44989</v>
      </c>
      <c r="I327" s="15">
        <f t="shared" ca="1" si="37"/>
        <v>397</v>
      </c>
      <c r="J327" s="16" t="str">
        <f t="shared" ca="1" si="39"/>
        <v>NOT DUE</v>
      </c>
      <c r="K327" s="30" t="s">
        <v>1073</v>
      </c>
      <c r="L327" s="19" t="s">
        <v>4755</v>
      </c>
    </row>
    <row r="328" spans="1:12" ht="25.5">
      <c r="A328" s="259" t="s">
        <v>1055</v>
      </c>
      <c r="B328" s="30" t="s">
        <v>1021</v>
      </c>
      <c r="C328" s="30" t="s">
        <v>901</v>
      </c>
      <c r="D328" s="20" t="s">
        <v>1080</v>
      </c>
      <c r="E328" s="12">
        <v>42549</v>
      </c>
      <c r="F328" s="12">
        <v>43529</v>
      </c>
      <c r="G328" s="72"/>
      <c r="H328" s="14">
        <f t="shared" si="41"/>
        <v>44989</v>
      </c>
      <c r="I328" s="15">
        <f t="shared" ca="1" si="37"/>
        <v>397</v>
      </c>
      <c r="J328" s="16" t="str">
        <f t="shared" ca="1" si="39"/>
        <v>NOT DUE</v>
      </c>
      <c r="K328" s="30" t="s">
        <v>1074</v>
      </c>
      <c r="L328" s="19" t="s">
        <v>4755</v>
      </c>
    </row>
    <row r="329" spans="1:12" ht="26.45" customHeight="1">
      <c r="A329" s="259" t="s">
        <v>1056</v>
      </c>
      <c r="B329" s="30" t="s">
        <v>1022</v>
      </c>
      <c r="C329" s="30" t="s">
        <v>901</v>
      </c>
      <c r="D329" s="20" t="s">
        <v>1080</v>
      </c>
      <c r="E329" s="12">
        <v>42549</v>
      </c>
      <c r="F329" s="12">
        <v>43529</v>
      </c>
      <c r="G329" s="72"/>
      <c r="H329" s="14">
        <f t="shared" si="41"/>
        <v>44989</v>
      </c>
      <c r="I329" s="15">
        <f t="shared" ca="1" si="37"/>
        <v>397</v>
      </c>
      <c r="J329" s="16" t="str">
        <f t="shared" ca="1" si="39"/>
        <v>NOT DUE</v>
      </c>
      <c r="K329" s="30" t="s">
        <v>1075</v>
      </c>
      <c r="L329" s="19" t="s">
        <v>4755</v>
      </c>
    </row>
    <row r="330" spans="1:12" ht="25.5">
      <c r="A330" s="259" t="s">
        <v>1057</v>
      </c>
      <c r="B330" s="30" t="s">
        <v>1023</v>
      </c>
      <c r="C330" s="30" t="s">
        <v>901</v>
      </c>
      <c r="D330" s="20" t="s">
        <v>1080</v>
      </c>
      <c r="E330" s="12">
        <v>42549</v>
      </c>
      <c r="F330" s="12">
        <v>43529</v>
      </c>
      <c r="G330" s="72"/>
      <c r="H330" s="14">
        <f t="shared" si="41"/>
        <v>44989</v>
      </c>
      <c r="I330" s="15">
        <f t="shared" ca="1" si="37"/>
        <v>397</v>
      </c>
      <c r="J330" s="16" t="str">
        <f t="shared" ca="1" si="39"/>
        <v>NOT DUE</v>
      </c>
      <c r="K330" s="30" t="s">
        <v>1076</v>
      </c>
      <c r="L330" s="19" t="s">
        <v>4755</v>
      </c>
    </row>
    <row r="331" spans="1:12" ht="38.25" customHeight="1">
      <c r="A331" s="259" t="s">
        <v>4306</v>
      </c>
      <c r="B331" s="30" t="s">
        <v>1024</v>
      </c>
      <c r="C331" s="30" t="s">
        <v>1025</v>
      </c>
      <c r="D331" s="20" t="s">
        <v>1080</v>
      </c>
      <c r="E331" s="12">
        <v>42549</v>
      </c>
      <c r="F331" s="12">
        <v>43614</v>
      </c>
      <c r="G331" s="72"/>
      <c r="H331" s="14">
        <f t="shared" si="41"/>
        <v>45074</v>
      </c>
      <c r="I331" s="15">
        <f t="shared" ca="1" si="37"/>
        <v>482</v>
      </c>
      <c r="J331" s="16" t="str">
        <f t="shared" ca="1" si="39"/>
        <v>NOT DUE</v>
      </c>
      <c r="K331" s="30" t="s">
        <v>1077</v>
      </c>
      <c r="L331" s="19" t="s">
        <v>4759</v>
      </c>
    </row>
    <row r="332" spans="1:12" ht="48">
      <c r="A332" s="259" t="s">
        <v>4897</v>
      </c>
      <c r="B332" s="30" t="s">
        <v>1026</v>
      </c>
      <c r="C332" s="30" t="s">
        <v>1027</v>
      </c>
      <c r="D332" s="20" t="s">
        <v>1080</v>
      </c>
      <c r="E332" s="12">
        <v>42549</v>
      </c>
      <c r="F332" s="12">
        <v>43614</v>
      </c>
      <c r="G332" s="72"/>
      <c r="H332" s="14">
        <f t="shared" si="41"/>
        <v>45074</v>
      </c>
      <c r="I332" s="15">
        <f t="shared" ca="1" si="37"/>
        <v>482</v>
      </c>
      <c r="J332" s="16" t="str">
        <f t="shared" ca="1" si="39"/>
        <v>NOT DUE</v>
      </c>
      <c r="K332" s="30" t="s">
        <v>1078</v>
      </c>
      <c r="L332" s="19" t="s">
        <v>4759</v>
      </c>
    </row>
    <row r="333" spans="1:12" ht="38.25" customHeight="1">
      <c r="A333" s="259" t="s">
        <v>4900</v>
      </c>
      <c r="B333" s="30" t="s">
        <v>1028</v>
      </c>
      <c r="C333" s="30" t="s">
        <v>1029</v>
      </c>
      <c r="D333" s="20" t="s">
        <v>1080</v>
      </c>
      <c r="E333" s="12">
        <v>42549</v>
      </c>
      <c r="F333" s="12">
        <v>43614</v>
      </c>
      <c r="G333" s="72"/>
      <c r="H333" s="14">
        <f t="shared" si="41"/>
        <v>45074</v>
      </c>
      <c r="I333" s="15">
        <f t="shared" ref="I333" ca="1" si="42">IF(ISBLANK(H333),"",H333-DATE(YEAR(NOW()),MONTH(NOW()),DAY(NOW())))</f>
        <v>482</v>
      </c>
      <c r="J333" s="16" t="str">
        <f t="shared" ca="1" si="39"/>
        <v>NOT DUE</v>
      </c>
      <c r="K333" s="30" t="s">
        <v>1079</v>
      </c>
      <c r="L333" s="19" t="s">
        <v>4759</v>
      </c>
    </row>
    <row r="334" spans="1:12">
      <c r="A334" s="355"/>
    </row>
    <row r="335" spans="1:12">
      <c r="A335" s="355"/>
    </row>
    <row r="336" spans="1:12">
      <c r="A336" s="355"/>
      <c r="H336" s="356"/>
      <c r="I336" s="356"/>
      <c r="J336" s="356"/>
    </row>
    <row r="337" spans="1:10">
      <c r="A337" s="355"/>
      <c r="B337" s="357" t="s">
        <v>5250</v>
      </c>
      <c r="D337" s="47" t="s">
        <v>4635</v>
      </c>
      <c r="G337" s="299" t="s">
        <v>4636</v>
      </c>
      <c r="H337" s="361"/>
      <c r="I337" s="361"/>
      <c r="J337" s="361"/>
    </row>
    <row r="338" spans="1:10">
      <c r="A338" s="355"/>
      <c r="B338" s="358"/>
      <c r="C338" s="360"/>
      <c r="E338" s="460"/>
      <c r="F338" s="460"/>
      <c r="H338" s="460"/>
      <c r="I338" s="460"/>
      <c r="J338" s="460"/>
    </row>
    <row r="339" spans="1:10">
      <c r="A339" s="355"/>
      <c r="C339" s="359" t="s">
        <v>5371</v>
      </c>
      <c r="E339" s="456" t="s">
        <v>5372</v>
      </c>
      <c r="F339" s="456"/>
      <c r="H339" s="456" t="s">
        <v>5373</v>
      </c>
      <c r="I339" s="456"/>
      <c r="J339" s="456"/>
    </row>
    <row r="340" spans="1:10">
      <c r="A340" s="355"/>
    </row>
  </sheetData>
  <sheetProtection selectLockedCells="1"/>
  <protectedRanges>
    <protectedRange sqref="G236" name="Range3_3"/>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194" priority="19" operator="equal">
      <formula>"overdue"</formula>
    </cfRule>
  </conditionalFormatting>
  <conditionalFormatting sqref="J231">
    <cfRule type="cellIs" dxfId="193" priority="18" operator="equal">
      <formula>"overdue"</formula>
    </cfRule>
  </conditionalFormatting>
  <conditionalFormatting sqref="J205">
    <cfRule type="cellIs" dxfId="192" priority="17" operator="equal">
      <formula>"overdue"</formula>
    </cfRule>
  </conditionalFormatting>
  <conditionalFormatting sqref="J209">
    <cfRule type="cellIs" dxfId="191" priority="16" operator="equal">
      <formula>"overdue"</formula>
    </cfRule>
  </conditionalFormatting>
  <conditionalFormatting sqref="J213">
    <cfRule type="cellIs" dxfId="190" priority="15" operator="equal">
      <formula>"overdue"</formula>
    </cfRule>
  </conditionalFormatting>
  <conditionalFormatting sqref="J217">
    <cfRule type="cellIs" dxfId="189" priority="14" operator="equal">
      <formula>"overdue"</formula>
    </cfRule>
  </conditionalFormatting>
  <conditionalFormatting sqref="J221">
    <cfRule type="cellIs" dxfId="188" priority="13" operator="equal">
      <formula>"overdue"</formula>
    </cfRule>
  </conditionalFormatting>
  <conditionalFormatting sqref="J23">
    <cfRule type="cellIs" dxfId="187" priority="12" operator="equal">
      <formula>"overdue"</formula>
    </cfRule>
  </conditionalFormatting>
  <conditionalFormatting sqref="J26">
    <cfRule type="cellIs" dxfId="186" priority="11" operator="equal">
      <formula>"overdue"</formula>
    </cfRule>
  </conditionalFormatting>
  <conditionalFormatting sqref="J32">
    <cfRule type="cellIs" dxfId="185" priority="10" operator="equal">
      <formula>"overdue"</formula>
    </cfRule>
  </conditionalFormatting>
  <conditionalFormatting sqref="J35">
    <cfRule type="cellIs" dxfId="184" priority="9" operator="equal">
      <formula>"overdue"</formula>
    </cfRule>
  </conditionalFormatting>
  <conditionalFormatting sqref="J29">
    <cfRule type="cellIs" dxfId="183" priority="8" operator="equal">
      <formula>"overdue"</formula>
    </cfRule>
  </conditionalFormatting>
  <conditionalFormatting sqref="J246:J247">
    <cfRule type="cellIs" dxfId="182" priority="7" operator="equal">
      <formula>"overdue"</formula>
    </cfRule>
  </conditionalFormatting>
  <conditionalFormatting sqref="J258">
    <cfRule type="cellIs" dxfId="181" priority="6" operator="equal">
      <formula>"overdue"</formula>
    </cfRule>
  </conditionalFormatting>
  <conditionalFormatting sqref="J37">
    <cfRule type="cellIs" dxfId="180" priority="5" operator="equal">
      <formula>"overdue"</formula>
    </cfRule>
  </conditionalFormatting>
  <conditionalFormatting sqref="J36">
    <cfRule type="cellIs" dxfId="179" priority="4" operator="equal">
      <formula>"overdue"</formula>
    </cfRule>
  </conditionalFormatting>
  <conditionalFormatting sqref="J265">
    <cfRule type="cellIs" dxfId="178"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zoomScaleNormal="100" workbookViewId="0">
      <selection activeCell="F65" sqref="F65"/>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1084</v>
      </c>
      <c r="D3" s="380" t="s">
        <v>12</v>
      </c>
      <c r="E3" s="380"/>
      <c r="F3" s="4" t="s">
        <v>1085</v>
      </c>
    </row>
    <row r="4" spans="1:12" ht="18" customHeight="1">
      <c r="A4" s="379" t="s">
        <v>77</v>
      </c>
      <c r="B4" s="379"/>
      <c r="C4" s="149" t="s">
        <v>4009</v>
      </c>
      <c r="D4" s="380" t="s">
        <v>14</v>
      </c>
      <c r="E4" s="380"/>
      <c r="F4" s="5">
        <f>'Running Hours'!B42</f>
        <v>17697</v>
      </c>
      <c r="J4" s="38"/>
    </row>
    <row r="5" spans="1:12" ht="18" customHeight="1">
      <c r="A5" s="379" t="s">
        <v>78</v>
      </c>
      <c r="B5" s="379"/>
      <c r="C5" s="37" t="s">
        <v>4010</v>
      </c>
      <c r="D5" s="44"/>
      <c r="E5" s="252"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4011</v>
      </c>
      <c r="C8" s="30" t="s">
        <v>4012</v>
      </c>
      <c r="D8" s="20" t="s">
        <v>1</v>
      </c>
      <c r="E8" s="12">
        <v>42549</v>
      </c>
      <c r="F8" s="12">
        <v>44590</v>
      </c>
      <c r="G8" s="72"/>
      <c r="H8" s="14">
        <f>DATE(YEAR(F8),MONTH(F8),DAY(F8)+1)</f>
        <v>44591</v>
      </c>
      <c r="I8" s="15">
        <f t="shared" ref="I8" ca="1" si="0">IF(ISBLANK(H8),"",H8-DATE(YEAR(NOW()),MONTH(NOW()),DAY(NOW())))</f>
        <v>-1</v>
      </c>
      <c r="J8" s="16" t="str">
        <f ca="1">IF(I8="","",IF(I8&lt;0,"OVERDUE","NOT DUE"))</f>
        <v>OVERDUE</v>
      </c>
      <c r="K8" s="30" t="s">
        <v>4013</v>
      </c>
      <c r="L8" s="17"/>
    </row>
    <row r="9" spans="1:12" ht="15" customHeight="1">
      <c r="A9" s="16" t="s">
        <v>1097</v>
      </c>
      <c r="B9" s="30" t="s">
        <v>4014</v>
      </c>
      <c r="C9" s="30" t="s">
        <v>4015</v>
      </c>
      <c r="D9" s="20" t="s">
        <v>1</v>
      </c>
      <c r="E9" s="12">
        <v>42549</v>
      </c>
      <c r="F9" s="12">
        <v>44590</v>
      </c>
      <c r="G9" s="72"/>
      <c r="H9" s="14">
        <f>DATE(YEAR(F9),MONTH(F9),DAY(F9)+1)</f>
        <v>44591</v>
      </c>
      <c r="I9" s="15">
        <f ca="1">IF(ISBLANK(H9),"",H9-DATE(YEAR(NOW()),MONTH(NOW()),DAY(NOW())))</f>
        <v>-1</v>
      </c>
      <c r="J9" s="16" t="str">
        <f ca="1">IF(I9="","",IF(I9&lt;0,"OVERDUE","NOT DUE"))</f>
        <v>OVERDUE</v>
      </c>
      <c r="K9" s="30"/>
      <c r="L9" s="24"/>
    </row>
    <row r="10" spans="1:12">
      <c r="A10" s="16" t="s">
        <v>1098</v>
      </c>
      <c r="B10" s="30" t="s">
        <v>1087</v>
      </c>
      <c r="C10" s="30" t="s">
        <v>4016</v>
      </c>
      <c r="D10" s="20" t="s">
        <v>1</v>
      </c>
      <c r="E10" s="12">
        <v>42549</v>
      </c>
      <c r="F10" s="12">
        <v>44590</v>
      </c>
      <c r="G10" s="72"/>
      <c r="H10" s="14">
        <f>DATE(YEAR(F10),MONTH(F10),DAY(F10)+1)</f>
        <v>44591</v>
      </c>
      <c r="I10" s="15">
        <f t="shared" ref="I10:I19" ca="1" si="1">IF(ISBLANK(H10),"",H10-DATE(YEAR(NOW()),MONTH(NOW()),DAY(NOW())))</f>
        <v>-1</v>
      </c>
      <c r="J10" s="16" t="str">
        <f t="shared" ref="J10:J71" ca="1" si="2">IF(I10="","",IF(I10&lt;0,"OVERDUE","NOT DUE"))</f>
        <v>OVERDUE</v>
      </c>
      <c r="K10" s="30"/>
      <c r="L10" s="17"/>
    </row>
    <row r="11" spans="1:12" ht="15" customHeight="1">
      <c r="A11" s="16" t="s">
        <v>1099</v>
      </c>
      <c r="B11" s="30" t="s">
        <v>1087</v>
      </c>
      <c r="C11" s="30" t="s">
        <v>1088</v>
      </c>
      <c r="D11" s="20" t="s">
        <v>4017</v>
      </c>
      <c r="E11" s="12">
        <v>42549</v>
      </c>
      <c r="F11" s="12">
        <v>44588</v>
      </c>
      <c r="G11" s="72"/>
      <c r="H11" s="14">
        <f>DATE(YEAR(F11),MONTH(F11),DAY(F11)+3)</f>
        <v>44591</v>
      </c>
      <c r="I11" s="15">
        <f t="shared" ca="1" si="1"/>
        <v>-1</v>
      </c>
      <c r="J11" s="16" t="str">
        <f t="shared" ca="1" si="2"/>
        <v>OVERDUE</v>
      </c>
      <c r="K11" s="30" t="s">
        <v>4018</v>
      </c>
      <c r="L11" s="17"/>
    </row>
    <row r="12" spans="1:12" ht="25.5" customHeight="1">
      <c r="A12" s="16" t="s">
        <v>1100</v>
      </c>
      <c r="B12" s="30" t="s">
        <v>4019</v>
      </c>
      <c r="C12" s="30" t="s">
        <v>4020</v>
      </c>
      <c r="D12" s="20" t="s">
        <v>1</v>
      </c>
      <c r="E12" s="12">
        <v>42549</v>
      </c>
      <c r="F12" s="12">
        <v>44590</v>
      </c>
      <c r="G12" s="72"/>
      <c r="H12" s="14">
        <f t="shared" ref="H12:H19" si="3">DATE(YEAR(F12),MONTH(F12),DAY(F12)+1)</f>
        <v>44591</v>
      </c>
      <c r="I12" s="15">
        <f ca="1">IF(ISBLANK(H12),"",H12-DATE(YEAR(NOW()),MONTH(NOW()),DAY(NOW())))</f>
        <v>-1</v>
      </c>
      <c r="J12" s="16" t="str">
        <f ca="1">IF(I12="","",IF(I12&lt;0,"OVERDUE","NOT DUE"))</f>
        <v>OVERDUE</v>
      </c>
      <c r="K12" s="30"/>
      <c r="L12" s="17"/>
    </row>
    <row r="13" spans="1:12" ht="15" customHeight="1">
      <c r="A13" s="16" t="s">
        <v>1101</v>
      </c>
      <c r="B13" s="30" t="s">
        <v>4021</v>
      </c>
      <c r="C13" s="30" t="s">
        <v>4022</v>
      </c>
      <c r="D13" s="20" t="s">
        <v>1</v>
      </c>
      <c r="E13" s="12">
        <v>42549</v>
      </c>
      <c r="F13" s="12">
        <v>44590</v>
      </c>
      <c r="G13" s="72"/>
      <c r="H13" s="14">
        <f t="shared" si="3"/>
        <v>44591</v>
      </c>
      <c r="I13" s="15">
        <f ca="1">IF(ISBLANK(H13),"",H13-DATE(YEAR(NOW()),MONTH(NOW()),DAY(NOW())))</f>
        <v>-1</v>
      </c>
      <c r="J13" s="16" t="str">
        <f ca="1">IF(I13="","",IF(I13&lt;0,"OVERDUE","NOT DUE"))</f>
        <v>OVERDUE</v>
      </c>
      <c r="K13" s="30" t="s">
        <v>609</v>
      </c>
      <c r="L13" s="17"/>
    </row>
    <row r="14" spans="1:12" ht="25.5" customHeight="1">
      <c r="A14" s="16" t="s">
        <v>1102</v>
      </c>
      <c r="B14" s="30" t="s">
        <v>4023</v>
      </c>
      <c r="C14" s="30" t="s">
        <v>4024</v>
      </c>
      <c r="D14" s="20" t="s">
        <v>1</v>
      </c>
      <c r="E14" s="12">
        <v>42549</v>
      </c>
      <c r="F14" s="12">
        <v>44590</v>
      </c>
      <c r="G14" s="72"/>
      <c r="H14" s="14">
        <f t="shared" si="3"/>
        <v>44591</v>
      </c>
      <c r="I14" s="15">
        <f ca="1">IF(ISBLANK(H14),"",H14-DATE(YEAR(NOW()),MONTH(NOW()),DAY(NOW())))</f>
        <v>-1</v>
      </c>
      <c r="J14" s="16" t="str">
        <f ca="1">IF(I14="","",IF(I14&lt;0,"OVERDUE","NOT DUE"))</f>
        <v>OVERDUE</v>
      </c>
      <c r="K14" s="30" t="s">
        <v>609</v>
      </c>
      <c r="L14" s="17"/>
    </row>
    <row r="15" spans="1:12" ht="15" customHeight="1">
      <c r="A15" s="16" t="s">
        <v>1103</v>
      </c>
      <c r="B15" s="30" t="s">
        <v>1090</v>
      </c>
      <c r="C15" s="30" t="s">
        <v>1091</v>
      </c>
      <c r="D15" s="20" t="s">
        <v>1</v>
      </c>
      <c r="E15" s="12">
        <v>42549</v>
      </c>
      <c r="F15" s="12">
        <v>44590</v>
      </c>
      <c r="G15" s="72"/>
      <c r="H15" s="14">
        <f t="shared" si="3"/>
        <v>44591</v>
      </c>
      <c r="I15" s="15">
        <f t="shared" ca="1" si="1"/>
        <v>-1</v>
      </c>
      <c r="J15" s="16" t="str">
        <f t="shared" ca="1" si="2"/>
        <v>OVERDUE</v>
      </c>
      <c r="K15" s="30" t="s">
        <v>609</v>
      </c>
      <c r="L15" s="17"/>
    </row>
    <row r="16" spans="1:12" ht="15" customHeight="1">
      <c r="A16" s="16" t="s">
        <v>1104</v>
      </c>
      <c r="B16" s="30" t="s">
        <v>1092</v>
      </c>
      <c r="C16" s="30" t="s">
        <v>1096</v>
      </c>
      <c r="D16" s="20" t="s">
        <v>1</v>
      </c>
      <c r="E16" s="12">
        <v>42549</v>
      </c>
      <c r="F16" s="12">
        <v>44590</v>
      </c>
      <c r="G16" s="72"/>
      <c r="H16" s="14">
        <f t="shared" si="3"/>
        <v>44591</v>
      </c>
      <c r="I16" s="15">
        <f t="shared" ca="1" si="1"/>
        <v>-1</v>
      </c>
      <c r="J16" s="16" t="str">
        <f t="shared" ca="1" si="2"/>
        <v>OVERDUE</v>
      </c>
      <c r="K16" s="30" t="s">
        <v>609</v>
      </c>
      <c r="L16" s="17"/>
    </row>
    <row r="17" spans="1:12">
      <c r="A17" s="16" t="s">
        <v>1105</v>
      </c>
      <c r="B17" s="30" t="s">
        <v>4025</v>
      </c>
      <c r="C17" s="30" t="s">
        <v>4026</v>
      </c>
      <c r="D17" s="20" t="s">
        <v>1</v>
      </c>
      <c r="E17" s="12">
        <v>42549</v>
      </c>
      <c r="F17" s="12">
        <v>44590</v>
      </c>
      <c r="G17" s="72"/>
      <c r="H17" s="14">
        <f t="shared" si="3"/>
        <v>44591</v>
      </c>
      <c r="I17" s="15">
        <f ca="1">IF(ISBLANK(H17),"",H17-DATE(YEAR(NOW()),MONTH(NOW()),DAY(NOW())))</f>
        <v>-1</v>
      </c>
      <c r="J17" s="16" t="str">
        <f ca="1">IF(I17="","",IF(I17&lt;0,"OVERDUE","NOT DUE"))</f>
        <v>OVERDUE</v>
      </c>
      <c r="K17" s="30" t="s">
        <v>609</v>
      </c>
      <c r="L17" s="17"/>
    </row>
    <row r="18" spans="1:12" ht="15" customHeight="1">
      <c r="A18" s="16" t="s">
        <v>1106</v>
      </c>
      <c r="B18" s="30" t="s">
        <v>4027</v>
      </c>
      <c r="C18" s="30" t="s">
        <v>24</v>
      </c>
      <c r="D18" s="20" t="s">
        <v>1</v>
      </c>
      <c r="E18" s="12">
        <v>42549</v>
      </c>
      <c r="F18" s="12">
        <v>44590</v>
      </c>
      <c r="G18" s="72"/>
      <c r="H18" s="14">
        <f t="shared" si="3"/>
        <v>44591</v>
      </c>
      <c r="I18" s="15">
        <f t="shared" ca="1" si="1"/>
        <v>-1</v>
      </c>
      <c r="J18" s="16" t="str">
        <f t="shared" ca="1" si="2"/>
        <v>OVERDUE</v>
      </c>
      <c r="K18" s="30" t="s">
        <v>609</v>
      </c>
      <c r="L18" s="19"/>
    </row>
    <row r="19" spans="1:12" ht="15" customHeight="1">
      <c r="A19" s="16" t="s">
        <v>1107</v>
      </c>
      <c r="B19" s="30" t="s">
        <v>4028</v>
      </c>
      <c r="C19" s="30" t="s">
        <v>1093</v>
      </c>
      <c r="D19" s="20" t="s">
        <v>1</v>
      </c>
      <c r="E19" s="12">
        <v>42549</v>
      </c>
      <c r="F19" s="12">
        <v>44590</v>
      </c>
      <c r="G19" s="72"/>
      <c r="H19" s="14">
        <f t="shared" si="3"/>
        <v>44591</v>
      </c>
      <c r="I19" s="15">
        <f t="shared" ca="1" si="1"/>
        <v>-1</v>
      </c>
      <c r="J19" s="16" t="str">
        <f t="shared" ca="1" si="2"/>
        <v>OVERDUE</v>
      </c>
      <c r="K19" s="30" t="s">
        <v>609</v>
      </c>
      <c r="L19" s="19"/>
    </row>
    <row r="20" spans="1:12" ht="25.5" customHeight="1">
      <c r="A20" s="16" t="s">
        <v>1108</v>
      </c>
      <c r="B20" s="30" t="s">
        <v>4029</v>
      </c>
      <c r="C20" s="30" t="s">
        <v>4030</v>
      </c>
      <c r="D20" s="20">
        <v>150</v>
      </c>
      <c r="E20" s="12">
        <v>42549</v>
      </c>
      <c r="F20" s="12">
        <v>44579</v>
      </c>
      <c r="G20" s="26">
        <v>17624</v>
      </c>
      <c r="H20" s="21">
        <f>IF(I20&lt;=150,$F$5+(I20/24),"error")</f>
        <v>44593.208333333336</v>
      </c>
      <c r="I20" s="22">
        <f t="shared" ref="I20:I26" si="4">D20-($F$4-G20)</f>
        <v>77</v>
      </c>
      <c r="J20" s="16" t="str">
        <f t="shared" si="2"/>
        <v>NOT DUE</v>
      </c>
      <c r="K20" s="30" t="s">
        <v>4031</v>
      </c>
      <c r="L20" s="19" t="s">
        <v>5218</v>
      </c>
    </row>
    <row r="21" spans="1:12" ht="25.5" customHeight="1">
      <c r="A21" s="16" t="s">
        <v>1109</v>
      </c>
      <c r="B21" s="30" t="s">
        <v>4032</v>
      </c>
      <c r="C21" s="30" t="s">
        <v>4030</v>
      </c>
      <c r="D21" s="20">
        <v>150</v>
      </c>
      <c r="E21" s="12">
        <v>42549</v>
      </c>
      <c r="F21" s="12">
        <v>44579</v>
      </c>
      <c r="G21" s="26">
        <v>17624</v>
      </c>
      <c r="H21" s="21">
        <f t="shared" ref="H21:H25" si="5">IF(I21&lt;=150,$F$5+(I21/24),"error")</f>
        <v>44593.208333333336</v>
      </c>
      <c r="I21" s="22">
        <f t="shared" si="4"/>
        <v>77</v>
      </c>
      <c r="J21" s="16" t="str">
        <f t="shared" si="2"/>
        <v>NOT DUE</v>
      </c>
      <c r="K21" s="30" t="s">
        <v>4031</v>
      </c>
      <c r="L21" s="19" t="s">
        <v>5218</v>
      </c>
    </row>
    <row r="22" spans="1:12" ht="25.5" customHeight="1">
      <c r="A22" s="16" t="s">
        <v>1110</v>
      </c>
      <c r="B22" s="30" t="s">
        <v>4033</v>
      </c>
      <c r="C22" s="30" t="s">
        <v>4030</v>
      </c>
      <c r="D22" s="20">
        <v>150</v>
      </c>
      <c r="E22" s="12">
        <v>42549</v>
      </c>
      <c r="F22" s="12">
        <v>44579</v>
      </c>
      <c r="G22" s="26">
        <v>17624</v>
      </c>
      <c r="H22" s="21">
        <f t="shared" si="5"/>
        <v>44593.208333333336</v>
      </c>
      <c r="I22" s="22">
        <f t="shared" si="4"/>
        <v>77</v>
      </c>
      <c r="J22" s="16" t="str">
        <f t="shared" si="2"/>
        <v>NOT DUE</v>
      </c>
      <c r="K22" s="30" t="s">
        <v>4031</v>
      </c>
      <c r="L22" s="19" t="s">
        <v>5218</v>
      </c>
    </row>
    <row r="23" spans="1:12" ht="25.5" customHeight="1">
      <c r="A23" s="16" t="s">
        <v>1111</v>
      </c>
      <c r="B23" s="30" t="s">
        <v>4034</v>
      </c>
      <c r="C23" s="30" t="s">
        <v>4035</v>
      </c>
      <c r="D23" s="20">
        <v>150</v>
      </c>
      <c r="E23" s="12">
        <v>42549</v>
      </c>
      <c r="F23" s="12">
        <v>44579</v>
      </c>
      <c r="G23" s="26">
        <v>17624</v>
      </c>
      <c r="H23" s="21">
        <f t="shared" si="5"/>
        <v>44593.208333333336</v>
      </c>
      <c r="I23" s="22">
        <f t="shared" si="4"/>
        <v>77</v>
      </c>
      <c r="J23" s="16" t="str">
        <f t="shared" si="2"/>
        <v>NOT DUE</v>
      </c>
      <c r="K23" s="30" t="s">
        <v>4031</v>
      </c>
      <c r="L23" s="19" t="s">
        <v>5218</v>
      </c>
    </row>
    <row r="24" spans="1:12" ht="25.5" customHeight="1">
      <c r="A24" s="16" t="s">
        <v>1112</v>
      </c>
      <c r="B24" s="30" t="s">
        <v>4036</v>
      </c>
      <c r="C24" s="30" t="s">
        <v>4030</v>
      </c>
      <c r="D24" s="20">
        <v>150</v>
      </c>
      <c r="E24" s="12">
        <v>42549</v>
      </c>
      <c r="F24" s="12">
        <v>44579</v>
      </c>
      <c r="G24" s="26">
        <v>17624</v>
      </c>
      <c r="H24" s="21">
        <f t="shared" si="5"/>
        <v>44593.208333333336</v>
      </c>
      <c r="I24" s="22">
        <f t="shared" si="4"/>
        <v>77</v>
      </c>
      <c r="J24" s="16" t="str">
        <f t="shared" si="2"/>
        <v>NOT DUE</v>
      </c>
      <c r="K24" s="30" t="s">
        <v>4031</v>
      </c>
      <c r="L24" s="19" t="s">
        <v>5218</v>
      </c>
    </row>
    <row r="25" spans="1:12" ht="25.5" customHeight="1">
      <c r="A25" s="16" t="s">
        <v>1113</v>
      </c>
      <c r="B25" s="30" t="s">
        <v>4037</v>
      </c>
      <c r="C25" s="30" t="s">
        <v>4038</v>
      </c>
      <c r="D25" s="20">
        <v>150</v>
      </c>
      <c r="E25" s="12">
        <v>42549</v>
      </c>
      <c r="F25" s="12">
        <v>44579</v>
      </c>
      <c r="G25" s="26">
        <v>17624</v>
      </c>
      <c r="H25" s="21">
        <f t="shared" si="5"/>
        <v>44593.208333333336</v>
      </c>
      <c r="I25" s="22">
        <f t="shared" si="4"/>
        <v>77</v>
      </c>
      <c r="J25" s="16" t="str">
        <f t="shared" si="2"/>
        <v>NOT DUE</v>
      </c>
      <c r="K25" s="30" t="s">
        <v>4031</v>
      </c>
      <c r="L25" s="19" t="s">
        <v>5218</v>
      </c>
    </row>
    <row r="26" spans="1:12" ht="21" customHeight="1">
      <c r="A26" s="16" t="s">
        <v>1114</v>
      </c>
      <c r="B26" s="30" t="s">
        <v>4039</v>
      </c>
      <c r="C26" s="30" t="s">
        <v>4040</v>
      </c>
      <c r="D26" s="20">
        <v>150</v>
      </c>
      <c r="E26" s="12">
        <v>42549</v>
      </c>
      <c r="F26" s="12">
        <v>44579</v>
      </c>
      <c r="G26" s="26">
        <v>17624</v>
      </c>
      <c r="H26" s="21">
        <f>IF(I26&lt;=150,$F$5+(I26/24),"error")</f>
        <v>44593.208333333336</v>
      </c>
      <c r="I26" s="22">
        <f t="shared" si="4"/>
        <v>77</v>
      </c>
      <c r="J26" s="16" t="str">
        <f t="shared" si="2"/>
        <v>NOT DUE</v>
      </c>
      <c r="K26" s="30"/>
      <c r="L26" s="19" t="s">
        <v>5218</v>
      </c>
    </row>
    <row r="27" spans="1:12" ht="26.45" customHeight="1">
      <c r="A27" s="16" t="s">
        <v>1115</v>
      </c>
      <c r="B27" s="30" t="s">
        <v>4041</v>
      </c>
      <c r="C27" s="30" t="s">
        <v>561</v>
      </c>
      <c r="D27" s="20" t="s">
        <v>4</v>
      </c>
      <c r="E27" s="12">
        <v>42549</v>
      </c>
      <c r="F27" s="12">
        <v>44579</v>
      </c>
      <c r="G27" s="72"/>
      <c r="H27" s="14">
        <f t="shared" ref="H27:H39" si="6">EDATE(F27-1,1)</f>
        <v>44609</v>
      </c>
      <c r="I27" s="15">
        <f t="shared" ref="I27:I39" ca="1" si="7">IF(ISBLANK(H27),"",H27-DATE(YEAR(NOW()),MONTH(NOW()),DAY(NOW())))</f>
        <v>17</v>
      </c>
      <c r="J27" s="16" t="str">
        <f ca="1">IF(I27="","",IF(I27&lt;0,"OVERDUE","NOT DUE"))</f>
        <v>NOT DUE</v>
      </c>
      <c r="K27" s="30" t="s">
        <v>4042</v>
      </c>
      <c r="L27" s="19"/>
    </row>
    <row r="28" spans="1:12" ht="25.5" customHeight="1">
      <c r="A28" s="16" t="s">
        <v>1116</v>
      </c>
      <c r="B28" s="30" t="s">
        <v>4043</v>
      </c>
      <c r="C28" s="30" t="s">
        <v>561</v>
      </c>
      <c r="D28" s="20" t="s">
        <v>4</v>
      </c>
      <c r="E28" s="12">
        <v>42549</v>
      </c>
      <c r="F28" s="12">
        <v>44579</v>
      </c>
      <c r="G28" s="72"/>
      <c r="H28" s="14">
        <f t="shared" si="6"/>
        <v>44609</v>
      </c>
      <c r="I28" s="15">
        <f t="shared" ca="1" si="7"/>
        <v>17</v>
      </c>
      <c r="J28" s="16" t="str">
        <f ca="1">IF(I28="","",IF(I28&lt;0,"OVERDUE","NOT DUE"))</f>
        <v>NOT DUE</v>
      </c>
      <c r="K28" s="30" t="s">
        <v>4042</v>
      </c>
      <c r="L28" s="19"/>
    </row>
    <row r="29" spans="1:12" ht="25.5" customHeight="1">
      <c r="A29" s="16" t="s">
        <v>1117</v>
      </c>
      <c r="B29" s="30" t="s">
        <v>4023</v>
      </c>
      <c r="C29" s="30" t="s">
        <v>4044</v>
      </c>
      <c r="D29" s="20" t="s">
        <v>4</v>
      </c>
      <c r="E29" s="12">
        <v>42549</v>
      </c>
      <c r="F29" s="12">
        <v>44579</v>
      </c>
      <c r="G29" s="72"/>
      <c r="H29" s="14">
        <f t="shared" si="6"/>
        <v>44609</v>
      </c>
      <c r="I29" s="15">
        <f t="shared" ca="1" si="7"/>
        <v>17</v>
      </c>
      <c r="J29" s="16" t="str">
        <f t="shared" ref="J29:J39" ca="1" si="8">IF(I29="","",IF(I29&lt;0,"OVERDUE","NOT DUE"))</f>
        <v>NOT DUE</v>
      </c>
      <c r="K29" s="30" t="s">
        <v>4045</v>
      </c>
      <c r="L29" s="19"/>
    </row>
    <row r="30" spans="1:12" ht="25.5" customHeight="1">
      <c r="A30" s="16" t="s">
        <v>1118</v>
      </c>
      <c r="B30" s="30" t="s">
        <v>4023</v>
      </c>
      <c r="C30" s="30" t="s">
        <v>4046</v>
      </c>
      <c r="D30" s="20" t="s">
        <v>4</v>
      </c>
      <c r="E30" s="12">
        <v>42549</v>
      </c>
      <c r="F30" s="12">
        <v>44579</v>
      </c>
      <c r="G30" s="72"/>
      <c r="H30" s="14">
        <f t="shared" si="6"/>
        <v>44609</v>
      </c>
      <c r="I30" s="15">
        <f t="shared" ca="1" si="7"/>
        <v>17</v>
      </c>
      <c r="J30" s="16" t="str">
        <f t="shared" ca="1" si="8"/>
        <v>NOT DUE</v>
      </c>
      <c r="K30" s="30" t="s">
        <v>4045</v>
      </c>
      <c r="L30" s="19"/>
    </row>
    <row r="31" spans="1:12" ht="15" customHeight="1">
      <c r="A31" s="16" t="s">
        <v>1119</v>
      </c>
      <c r="B31" s="30" t="s">
        <v>4047</v>
      </c>
      <c r="C31" s="30" t="s">
        <v>4048</v>
      </c>
      <c r="D31" s="20" t="s">
        <v>4</v>
      </c>
      <c r="E31" s="12">
        <v>42549</v>
      </c>
      <c r="F31" s="12">
        <v>44579</v>
      </c>
      <c r="G31" s="72"/>
      <c r="H31" s="14">
        <f t="shared" si="6"/>
        <v>44609</v>
      </c>
      <c r="I31" s="15">
        <f t="shared" ca="1" si="7"/>
        <v>17</v>
      </c>
      <c r="J31" s="16" t="str">
        <f t="shared" ca="1" si="8"/>
        <v>NOT DUE</v>
      </c>
      <c r="K31" s="30" t="s">
        <v>4049</v>
      </c>
      <c r="L31" s="19"/>
    </row>
    <row r="32" spans="1:12" ht="25.5" customHeight="1">
      <c r="A32" s="16" t="s">
        <v>1120</v>
      </c>
      <c r="B32" s="30" t="s">
        <v>4050</v>
      </c>
      <c r="C32" s="30" t="s">
        <v>5392</v>
      </c>
      <c r="D32" s="20" t="s">
        <v>4</v>
      </c>
      <c r="E32" s="12">
        <v>42549</v>
      </c>
      <c r="F32" s="12">
        <v>44576</v>
      </c>
      <c r="G32" s="72"/>
      <c r="H32" s="14">
        <f t="shared" si="6"/>
        <v>44606</v>
      </c>
      <c r="I32" s="15">
        <f t="shared" ca="1" si="7"/>
        <v>14</v>
      </c>
      <c r="J32" s="16" t="str">
        <f t="shared" ca="1" si="8"/>
        <v>NOT DUE</v>
      </c>
      <c r="K32" s="30" t="s">
        <v>4051</v>
      </c>
      <c r="L32" s="19"/>
    </row>
    <row r="33" spans="1:12" ht="25.5" customHeight="1">
      <c r="A33" s="16" t="s">
        <v>1121</v>
      </c>
      <c r="B33" s="30" t="s">
        <v>4050</v>
      </c>
      <c r="C33" s="30" t="s">
        <v>4052</v>
      </c>
      <c r="D33" s="20" t="s">
        <v>4</v>
      </c>
      <c r="E33" s="12">
        <v>42549</v>
      </c>
      <c r="F33" s="12">
        <v>44576</v>
      </c>
      <c r="G33" s="72"/>
      <c r="H33" s="14">
        <f t="shared" si="6"/>
        <v>44606</v>
      </c>
      <c r="I33" s="15">
        <f t="shared" ca="1" si="7"/>
        <v>14</v>
      </c>
      <c r="J33" s="16" t="str">
        <f t="shared" ca="1" si="8"/>
        <v>NOT DUE</v>
      </c>
      <c r="K33" s="30" t="s">
        <v>4051</v>
      </c>
      <c r="L33" s="19"/>
    </row>
    <row r="34" spans="1:12" ht="25.5" customHeight="1">
      <c r="A34" s="16" t="s">
        <v>1122</v>
      </c>
      <c r="B34" s="30" t="s">
        <v>4050</v>
      </c>
      <c r="C34" s="30" t="s">
        <v>4053</v>
      </c>
      <c r="D34" s="20" t="s">
        <v>4</v>
      </c>
      <c r="E34" s="12">
        <v>42549</v>
      </c>
      <c r="F34" s="12">
        <v>44576</v>
      </c>
      <c r="G34" s="72"/>
      <c r="H34" s="14">
        <f t="shared" si="6"/>
        <v>44606</v>
      </c>
      <c r="I34" s="15">
        <f t="shared" ca="1" si="7"/>
        <v>14</v>
      </c>
      <c r="J34" s="16" t="str">
        <f t="shared" ca="1" si="8"/>
        <v>NOT DUE</v>
      </c>
      <c r="K34" s="30" t="s">
        <v>4051</v>
      </c>
      <c r="L34" s="19"/>
    </row>
    <row r="35" spans="1:12" ht="25.5" customHeight="1">
      <c r="A35" s="16" t="s">
        <v>1123</v>
      </c>
      <c r="B35" s="30" t="s">
        <v>4050</v>
      </c>
      <c r="C35" s="30" t="s">
        <v>4054</v>
      </c>
      <c r="D35" s="20" t="s">
        <v>4</v>
      </c>
      <c r="E35" s="12">
        <v>42549</v>
      </c>
      <c r="F35" s="12">
        <v>44576</v>
      </c>
      <c r="G35" s="72"/>
      <c r="H35" s="14">
        <f t="shared" si="6"/>
        <v>44606</v>
      </c>
      <c r="I35" s="15">
        <f t="shared" ca="1" si="7"/>
        <v>14</v>
      </c>
      <c r="J35" s="16" t="str">
        <f t="shared" ca="1" si="8"/>
        <v>NOT DUE</v>
      </c>
      <c r="K35" s="30" t="s">
        <v>4051</v>
      </c>
      <c r="L35" s="19"/>
    </row>
    <row r="36" spans="1:12" ht="25.5" customHeight="1">
      <c r="A36" s="16" t="s">
        <v>1124</v>
      </c>
      <c r="B36" s="30" t="s">
        <v>4050</v>
      </c>
      <c r="C36" s="30" t="s">
        <v>4055</v>
      </c>
      <c r="D36" s="20" t="s">
        <v>4</v>
      </c>
      <c r="E36" s="12">
        <v>42549</v>
      </c>
      <c r="F36" s="12">
        <v>44576</v>
      </c>
      <c r="G36" s="72"/>
      <c r="H36" s="14">
        <f t="shared" si="6"/>
        <v>44606</v>
      </c>
      <c r="I36" s="15">
        <f t="shared" ca="1" si="7"/>
        <v>14</v>
      </c>
      <c r="J36" s="16" t="str">
        <f t="shared" ca="1" si="8"/>
        <v>NOT DUE</v>
      </c>
      <c r="K36" s="30" t="s">
        <v>4051</v>
      </c>
      <c r="L36" s="19"/>
    </row>
    <row r="37" spans="1:12" ht="25.5" customHeight="1">
      <c r="A37" s="16" t="s">
        <v>1125</v>
      </c>
      <c r="B37" s="30" t="s">
        <v>4050</v>
      </c>
      <c r="C37" s="30" t="s">
        <v>4056</v>
      </c>
      <c r="D37" s="20" t="s">
        <v>4</v>
      </c>
      <c r="E37" s="12">
        <v>42549</v>
      </c>
      <c r="F37" s="12">
        <v>44576</v>
      </c>
      <c r="G37" s="72"/>
      <c r="H37" s="14">
        <f t="shared" si="6"/>
        <v>44606</v>
      </c>
      <c r="I37" s="15">
        <f t="shared" ca="1" si="7"/>
        <v>14</v>
      </c>
      <c r="J37" s="16" t="str">
        <f t="shared" ca="1" si="8"/>
        <v>NOT DUE</v>
      </c>
      <c r="K37" s="30" t="s">
        <v>4051</v>
      </c>
      <c r="L37" s="19"/>
    </row>
    <row r="38" spans="1:12" ht="25.5" customHeight="1">
      <c r="A38" s="16" t="s">
        <v>1126</v>
      </c>
      <c r="B38" s="30" t="s">
        <v>4050</v>
      </c>
      <c r="C38" s="30" t="s">
        <v>1089</v>
      </c>
      <c r="D38" s="20" t="s">
        <v>4</v>
      </c>
      <c r="E38" s="12">
        <v>42549</v>
      </c>
      <c r="F38" s="12">
        <v>44576</v>
      </c>
      <c r="G38" s="72"/>
      <c r="H38" s="14">
        <f t="shared" si="6"/>
        <v>44606</v>
      </c>
      <c r="I38" s="15">
        <f t="shared" ca="1" si="7"/>
        <v>14</v>
      </c>
      <c r="J38" s="16" t="str">
        <f t="shared" ca="1" si="8"/>
        <v>NOT DUE</v>
      </c>
      <c r="K38" s="30" t="s">
        <v>4051</v>
      </c>
      <c r="L38" s="19"/>
    </row>
    <row r="39" spans="1:12" ht="25.5" customHeight="1">
      <c r="A39" s="16" t="s">
        <v>1127</v>
      </c>
      <c r="B39" s="30" t="s">
        <v>4050</v>
      </c>
      <c r="C39" s="30" t="s">
        <v>4057</v>
      </c>
      <c r="D39" s="20" t="s">
        <v>4</v>
      </c>
      <c r="E39" s="12">
        <v>42549</v>
      </c>
      <c r="F39" s="12">
        <v>44576</v>
      </c>
      <c r="G39" s="72"/>
      <c r="H39" s="14">
        <f t="shared" si="6"/>
        <v>44606</v>
      </c>
      <c r="I39" s="15">
        <f t="shared" ca="1" si="7"/>
        <v>14</v>
      </c>
      <c r="J39" s="16" t="str">
        <f t="shared" ca="1" si="8"/>
        <v>NOT DUE</v>
      </c>
      <c r="K39" s="30" t="s">
        <v>4051</v>
      </c>
      <c r="L39" s="19"/>
    </row>
    <row r="40" spans="1:12">
      <c r="A40" s="16" t="s">
        <v>1128</v>
      </c>
      <c r="B40" s="30" t="s">
        <v>4058</v>
      </c>
      <c r="C40" s="30" t="s">
        <v>393</v>
      </c>
      <c r="D40" s="20" t="s">
        <v>4059</v>
      </c>
      <c r="E40" s="12">
        <v>42549</v>
      </c>
      <c r="F40" s="12">
        <v>44541</v>
      </c>
      <c r="G40" s="72"/>
      <c r="H40" s="14">
        <f>DATE(YEAR(F40),MONTH(F40)+2,DAY(F40)-1)</f>
        <v>44602</v>
      </c>
      <c r="I40" s="15">
        <f ca="1">IF(ISBLANK(H40),"",H40-DATE(YEAR(NOW()),MONTH(NOW()),DAY(NOW())))</f>
        <v>10</v>
      </c>
      <c r="J40" s="16" t="str">
        <f ca="1">IF(I40="","",IF(I40&lt;0,"OVERDUE","NOT DUE"))</f>
        <v>NOT DUE</v>
      </c>
      <c r="K40" s="30"/>
      <c r="L40" s="19"/>
    </row>
    <row r="41" spans="1:12" ht="15" customHeight="1">
      <c r="A41" s="16" t="s">
        <v>1129</v>
      </c>
      <c r="B41" s="30" t="s">
        <v>4060</v>
      </c>
      <c r="C41" s="30" t="s">
        <v>4061</v>
      </c>
      <c r="D41" s="20" t="s">
        <v>4062</v>
      </c>
      <c r="E41" s="12">
        <v>42549</v>
      </c>
      <c r="F41" s="12">
        <v>44568</v>
      </c>
      <c r="G41" s="72"/>
      <c r="H41" s="14">
        <f t="shared" ref="H41:H51" si="9">DATE(YEAR(F41),MONTH(F41)+3,DAY(F41)-1)</f>
        <v>44657</v>
      </c>
      <c r="I41" s="15">
        <f ca="1">IF(ISBLANK(H41),"",H41-DATE(YEAR(NOW()),MONTH(NOW()),DAY(NOW())))</f>
        <v>65</v>
      </c>
      <c r="J41" s="16" t="str">
        <f ca="1">IF(I41="","",IF(I41&lt;0,"OVERDUE","NOT DUE"))</f>
        <v>NOT DUE</v>
      </c>
      <c r="K41" s="30" t="s">
        <v>4045</v>
      </c>
      <c r="L41" s="19" t="s">
        <v>4573</v>
      </c>
    </row>
    <row r="42" spans="1:12" ht="25.5" customHeight="1">
      <c r="A42" s="16" t="s">
        <v>1130</v>
      </c>
      <c r="B42" s="30" t="s">
        <v>4023</v>
      </c>
      <c r="C42" s="30" t="s">
        <v>4061</v>
      </c>
      <c r="D42" s="20" t="s">
        <v>4062</v>
      </c>
      <c r="E42" s="12">
        <v>42549</v>
      </c>
      <c r="F42" s="12">
        <v>44568</v>
      </c>
      <c r="G42" s="72"/>
      <c r="H42" s="14">
        <f t="shared" si="9"/>
        <v>44657</v>
      </c>
      <c r="I42" s="15">
        <f ca="1">IF(ISBLANK(H42),"",H42-DATE(YEAR(NOW()),MONTH(NOW()),DAY(NOW())))</f>
        <v>65</v>
      </c>
      <c r="J42" s="16" t="str">
        <f ca="1">IF(I42="","",IF(I42&lt;0,"OVERDUE","NOT DUE"))</f>
        <v>NOT DUE</v>
      </c>
      <c r="K42" s="30" t="s">
        <v>4045</v>
      </c>
      <c r="L42" s="19" t="s">
        <v>4573</v>
      </c>
    </row>
    <row r="43" spans="1:12" ht="25.5" customHeight="1">
      <c r="A43" s="16" t="s">
        <v>1131</v>
      </c>
      <c r="B43" s="30" t="s">
        <v>4023</v>
      </c>
      <c r="C43" s="30" t="s">
        <v>4063</v>
      </c>
      <c r="D43" s="20" t="s">
        <v>4062</v>
      </c>
      <c r="E43" s="12">
        <v>42549</v>
      </c>
      <c r="F43" s="12">
        <v>44519</v>
      </c>
      <c r="G43" s="72"/>
      <c r="H43" s="14">
        <f t="shared" si="9"/>
        <v>44610</v>
      </c>
      <c r="I43" s="15">
        <f ca="1">IF(ISBLANK(H43),"",H43-DATE(YEAR(NOW()),MONTH(NOW()),DAY(NOW())))</f>
        <v>18</v>
      </c>
      <c r="J43" s="16" t="str">
        <f ca="1">IF(I43="","",IF(I43&lt;0,"OVERDUE","NOT DUE"))</f>
        <v>NOT DUE</v>
      </c>
      <c r="K43" s="30" t="s">
        <v>4064</v>
      </c>
      <c r="L43" s="19" t="s">
        <v>4574</v>
      </c>
    </row>
    <row r="44" spans="1:12" ht="25.5">
      <c r="A44" s="16" t="s">
        <v>1132</v>
      </c>
      <c r="B44" s="30" t="s">
        <v>4065</v>
      </c>
      <c r="C44" s="30" t="s">
        <v>4066</v>
      </c>
      <c r="D44" s="20" t="s">
        <v>4062</v>
      </c>
      <c r="E44" s="12">
        <v>42549</v>
      </c>
      <c r="F44" s="12">
        <v>44519</v>
      </c>
      <c r="G44" s="72"/>
      <c r="H44" s="14">
        <f t="shared" si="9"/>
        <v>44610</v>
      </c>
      <c r="I44" s="15">
        <f t="shared" ref="I44:I69" ca="1" si="10">IF(ISBLANK(H44),"",H44-DATE(YEAR(NOW()),MONTH(NOW()),DAY(NOW())))</f>
        <v>18</v>
      </c>
      <c r="J44" s="16" t="str">
        <f t="shared" ref="J44:J45" ca="1" si="11">IF(I44="","",IF(I44&lt;0,"OVERDUE","NOT DUE"))</f>
        <v>NOT DUE</v>
      </c>
      <c r="K44" s="30" t="s">
        <v>4067</v>
      </c>
      <c r="L44" s="19" t="s">
        <v>4574</v>
      </c>
    </row>
    <row r="45" spans="1:12" ht="24">
      <c r="A45" s="16" t="s">
        <v>1133</v>
      </c>
      <c r="B45" s="30" t="s">
        <v>4068</v>
      </c>
      <c r="C45" s="30" t="s">
        <v>4069</v>
      </c>
      <c r="D45" s="20" t="s">
        <v>4062</v>
      </c>
      <c r="E45" s="12">
        <v>42549</v>
      </c>
      <c r="F45" s="12">
        <v>44519</v>
      </c>
      <c r="G45" s="72"/>
      <c r="H45" s="14">
        <f t="shared" si="9"/>
        <v>44610</v>
      </c>
      <c r="I45" s="15">
        <f t="shared" ca="1" si="10"/>
        <v>18</v>
      </c>
      <c r="J45" s="16" t="str">
        <f t="shared" ca="1" si="11"/>
        <v>NOT DUE</v>
      </c>
      <c r="K45" s="30" t="s">
        <v>4070</v>
      </c>
      <c r="L45" s="19" t="s">
        <v>4575</v>
      </c>
    </row>
    <row r="46" spans="1:12" ht="15" customHeight="1">
      <c r="A46" s="16" t="s">
        <v>1134</v>
      </c>
      <c r="B46" s="30" t="s">
        <v>4071</v>
      </c>
      <c r="C46" s="30" t="s">
        <v>4072</v>
      </c>
      <c r="D46" s="20" t="s">
        <v>4062</v>
      </c>
      <c r="E46" s="12">
        <v>42549</v>
      </c>
      <c r="F46" s="12">
        <v>44568</v>
      </c>
      <c r="G46" s="72"/>
      <c r="H46" s="14">
        <f t="shared" si="9"/>
        <v>44657</v>
      </c>
      <c r="I46" s="15">
        <f t="shared" ca="1" si="10"/>
        <v>65</v>
      </c>
      <c r="J46" s="16" t="str">
        <f t="shared" ca="1" si="2"/>
        <v>NOT DUE</v>
      </c>
      <c r="K46" s="30" t="s">
        <v>4073</v>
      </c>
      <c r="L46" s="19"/>
    </row>
    <row r="47" spans="1:12" ht="38.25" customHeight="1">
      <c r="A47" s="16" t="s">
        <v>1135</v>
      </c>
      <c r="B47" s="30" t="s">
        <v>4071</v>
      </c>
      <c r="C47" s="30" t="s">
        <v>4074</v>
      </c>
      <c r="D47" s="20" t="s">
        <v>4062</v>
      </c>
      <c r="E47" s="12">
        <v>42549</v>
      </c>
      <c r="F47" s="12">
        <v>44568</v>
      </c>
      <c r="G47" s="72"/>
      <c r="H47" s="14">
        <f t="shared" si="9"/>
        <v>44657</v>
      </c>
      <c r="I47" s="15">
        <f t="shared" ca="1" si="10"/>
        <v>65</v>
      </c>
      <c r="J47" s="16" t="str">
        <f t="shared" ca="1" si="2"/>
        <v>NOT DUE</v>
      </c>
      <c r="K47" s="30" t="s">
        <v>4075</v>
      </c>
      <c r="L47" s="19" t="s">
        <v>4575</v>
      </c>
    </row>
    <row r="48" spans="1:12" ht="26.45" customHeight="1">
      <c r="A48" s="16" t="s">
        <v>1136</v>
      </c>
      <c r="B48" s="30" t="s">
        <v>4076</v>
      </c>
      <c r="C48" s="30" t="s">
        <v>4077</v>
      </c>
      <c r="D48" s="20" t="s">
        <v>4062</v>
      </c>
      <c r="E48" s="12">
        <v>42549</v>
      </c>
      <c r="F48" s="12">
        <v>44519</v>
      </c>
      <c r="G48" s="72"/>
      <c r="H48" s="14">
        <f t="shared" si="9"/>
        <v>44610</v>
      </c>
      <c r="I48" s="15">
        <f t="shared" ca="1" si="10"/>
        <v>18</v>
      </c>
      <c r="J48" s="16" t="str">
        <f t="shared" ca="1" si="2"/>
        <v>NOT DUE</v>
      </c>
      <c r="K48" s="30" t="s">
        <v>4073</v>
      </c>
      <c r="L48" s="19" t="s">
        <v>4750</v>
      </c>
    </row>
    <row r="49" spans="1:12" ht="25.5" customHeight="1">
      <c r="A49" s="16" t="s">
        <v>1137</v>
      </c>
      <c r="B49" s="30" t="s">
        <v>4078</v>
      </c>
      <c r="C49" s="30" t="s">
        <v>4077</v>
      </c>
      <c r="D49" s="20" t="s">
        <v>4062</v>
      </c>
      <c r="E49" s="12">
        <v>42549</v>
      </c>
      <c r="F49" s="12">
        <v>44519</v>
      </c>
      <c r="G49" s="72"/>
      <c r="H49" s="14">
        <f t="shared" si="9"/>
        <v>44610</v>
      </c>
      <c r="I49" s="15">
        <f t="shared" ca="1" si="10"/>
        <v>18</v>
      </c>
      <c r="J49" s="16" t="str">
        <f t="shared" ca="1" si="2"/>
        <v>NOT DUE</v>
      </c>
      <c r="K49" s="30" t="s">
        <v>4073</v>
      </c>
      <c r="L49" s="19" t="s">
        <v>4750</v>
      </c>
    </row>
    <row r="50" spans="1:12" ht="25.5" customHeight="1">
      <c r="A50" s="16" t="s">
        <v>1138</v>
      </c>
      <c r="B50" s="30" t="s">
        <v>4079</v>
      </c>
      <c r="C50" s="30" t="s">
        <v>4077</v>
      </c>
      <c r="D50" s="20" t="s">
        <v>4062</v>
      </c>
      <c r="E50" s="12">
        <v>42549</v>
      </c>
      <c r="F50" s="12">
        <v>44519</v>
      </c>
      <c r="G50" s="72"/>
      <c r="H50" s="14">
        <f t="shared" si="9"/>
        <v>44610</v>
      </c>
      <c r="I50" s="15">
        <f t="shared" ca="1" si="10"/>
        <v>18</v>
      </c>
      <c r="J50" s="16" t="str">
        <f t="shared" ca="1" si="2"/>
        <v>NOT DUE</v>
      </c>
      <c r="K50" s="30" t="s">
        <v>4073</v>
      </c>
      <c r="L50" s="19" t="s">
        <v>4751</v>
      </c>
    </row>
    <row r="51" spans="1:12" ht="26.45" customHeight="1">
      <c r="A51" s="16" t="s">
        <v>1139</v>
      </c>
      <c r="B51" s="30" t="s">
        <v>4080</v>
      </c>
      <c r="C51" s="30" t="s">
        <v>4077</v>
      </c>
      <c r="D51" s="20" t="s">
        <v>4062</v>
      </c>
      <c r="E51" s="12">
        <v>42549</v>
      </c>
      <c r="F51" s="12">
        <v>44519</v>
      </c>
      <c r="G51" s="72"/>
      <c r="H51" s="14">
        <f t="shared" si="9"/>
        <v>44610</v>
      </c>
      <c r="I51" s="15">
        <f t="shared" ca="1" si="10"/>
        <v>18</v>
      </c>
      <c r="J51" s="16" t="str">
        <f t="shared" ca="1" si="2"/>
        <v>NOT DUE</v>
      </c>
      <c r="K51" s="30" t="s">
        <v>4081</v>
      </c>
      <c r="L51" s="19" t="s">
        <v>4749</v>
      </c>
    </row>
    <row r="52" spans="1:12" ht="26.45" customHeight="1">
      <c r="A52" s="16" t="s">
        <v>1140</v>
      </c>
      <c r="B52" s="30" t="s">
        <v>4080</v>
      </c>
      <c r="C52" s="30" t="s">
        <v>4082</v>
      </c>
      <c r="D52" s="20" t="s">
        <v>3</v>
      </c>
      <c r="E52" s="12">
        <v>42549</v>
      </c>
      <c r="F52" s="12">
        <v>44413</v>
      </c>
      <c r="G52" s="72"/>
      <c r="H52" s="14">
        <f>DATE(YEAR(F52),MONTH(F52)+6,DAY(F52)-1)</f>
        <v>44596</v>
      </c>
      <c r="I52" s="15">
        <f t="shared" ca="1" si="10"/>
        <v>4</v>
      </c>
      <c r="J52" s="16" t="str">
        <f t="shared" ca="1" si="2"/>
        <v>NOT DUE</v>
      </c>
      <c r="K52" s="30" t="s">
        <v>4081</v>
      </c>
      <c r="L52" s="19" t="s">
        <v>5219</v>
      </c>
    </row>
    <row r="53" spans="1:12" ht="24">
      <c r="A53" s="16" t="s">
        <v>1141</v>
      </c>
      <c r="B53" s="30" t="s">
        <v>1145</v>
      </c>
      <c r="C53" s="30" t="s">
        <v>4083</v>
      </c>
      <c r="D53" s="20" t="s">
        <v>3</v>
      </c>
      <c r="E53" s="12">
        <v>42549</v>
      </c>
      <c r="F53" s="12">
        <v>44413</v>
      </c>
      <c r="G53" s="72"/>
      <c r="H53" s="14">
        <f>DATE(YEAR(F53),MONTH(F53)+6,DAY(F53)-1)</f>
        <v>44596</v>
      </c>
      <c r="I53" s="15">
        <f ca="1">IF(ISBLANK(H53),"",H53-DATE(YEAR(NOW()),MONTH(NOW()),DAY(NOW())))</f>
        <v>4</v>
      </c>
      <c r="J53" s="16" t="str">
        <f ca="1">IF(I53="","",IF(I53&lt;0,"OVERDUE","NOT DUE"))</f>
        <v>NOT DUE</v>
      </c>
      <c r="K53" s="30"/>
      <c r="L53" s="19" t="s">
        <v>4740</v>
      </c>
    </row>
    <row r="54" spans="1:12">
      <c r="A54" s="16" t="s">
        <v>1142</v>
      </c>
      <c r="B54" s="30" t="s">
        <v>1143</v>
      </c>
      <c r="C54" s="30" t="s">
        <v>4084</v>
      </c>
      <c r="D54" s="20" t="s">
        <v>3</v>
      </c>
      <c r="E54" s="12">
        <v>42549</v>
      </c>
      <c r="F54" s="12">
        <v>44420</v>
      </c>
      <c r="G54" s="72"/>
      <c r="H54" s="14">
        <f>DATE(YEAR(F54),MONTH(F54)+6,DAY(F54)-1)</f>
        <v>44603</v>
      </c>
      <c r="I54" s="15">
        <f ca="1">IF(ISBLANK(H54),"",H54-DATE(YEAR(NOW()),MONTH(NOW()),DAY(NOW())))</f>
        <v>11</v>
      </c>
      <c r="J54" s="16" t="str">
        <f ca="1">IF(I54="","",IF(I54&lt;0,"OVERDUE","NOT DUE"))</f>
        <v>NOT DUE</v>
      </c>
      <c r="K54" s="30"/>
      <c r="L54" s="19" t="s">
        <v>4576</v>
      </c>
    </row>
    <row r="55" spans="1:12" ht="26.45" customHeight="1">
      <c r="A55" s="16" t="s">
        <v>4085</v>
      </c>
      <c r="B55" s="30" t="s">
        <v>4086</v>
      </c>
      <c r="C55" s="30" t="s">
        <v>4087</v>
      </c>
      <c r="D55" s="20" t="s">
        <v>4062</v>
      </c>
      <c r="E55" s="12">
        <v>42549</v>
      </c>
      <c r="F55" s="12">
        <v>44581</v>
      </c>
      <c r="G55" s="72"/>
      <c r="H55" s="14">
        <f>DATE(YEAR(F55),MONTH(F55)+3,DAY(F55)-1)</f>
        <v>44670</v>
      </c>
      <c r="I55" s="15">
        <f t="shared" ca="1" si="10"/>
        <v>78</v>
      </c>
      <c r="J55" s="16" t="str">
        <f t="shared" ca="1" si="2"/>
        <v>NOT DUE</v>
      </c>
      <c r="K55" s="30" t="s">
        <v>4088</v>
      </c>
      <c r="L55" s="19" t="s">
        <v>4741</v>
      </c>
    </row>
    <row r="56" spans="1:12" ht="26.45" customHeight="1">
      <c r="A56" s="16" t="s">
        <v>4089</v>
      </c>
      <c r="B56" s="30" t="s">
        <v>4541</v>
      </c>
      <c r="C56" s="30" t="s">
        <v>4087</v>
      </c>
      <c r="D56" s="20" t="s">
        <v>4062</v>
      </c>
      <c r="E56" s="12">
        <v>42549</v>
      </c>
      <c r="F56" s="12">
        <v>44581</v>
      </c>
      <c r="G56" s="72"/>
      <c r="H56" s="14">
        <f>DATE(YEAR(F56),MONTH(F56)+3,DAY(F56)-1)</f>
        <v>44670</v>
      </c>
      <c r="I56" s="15">
        <f t="shared" ca="1" si="10"/>
        <v>78</v>
      </c>
      <c r="J56" s="16" t="str">
        <f t="shared" ca="1" si="2"/>
        <v>NOT DUE</v>
      </c>
      <c r="K56" s="30" t="s">
        <v>4544</v>
      </c>
      <c r="L56" s="19" t="s">
        <v>4741</v>
      </c>
    </row>
    <row r="57" spans="1:12" ht="26.45" customHeight="1">
      <c r="A57" s="16" t="s">
        <v>4092</v>
      </c>
      <c r="B57" s="30" t="s">
        <v>4542</v>
      </c>
      <c r="C57" s="30" t="s">
        <v>4087</v>
      </c>
      <c r="D57" s="20" t="s">
        <v>4062</v>
      </c>
      <c r="E57" s="12">
        <v>42549</v>
      </c>
      <c r="F57" s="12">
        <v>44581</v>
      </c>
      <c r="G57" s="72"/>
      <c r="H57" s="14">
        <f>DATE(YEAR(F57),MONTH(F57)+3,DAY(F57)-1)</f>
        <v>44670</v>
      </c>
      <c r="I57" s="15">
        <f t="shared" ca="1" si="10"/>
        <v>78</v>
      </c>
      <c r="J57" s="16" t="str">
        <f t="shared" ca="1" si="2"/>
        <v>NOT DUE</v>
      </c>
      <c r="K57" s="30" t="s">
        <v>4544</v>
      </c>
      <c r="L57" s="19" t="s">
        <v>4741</v>
      </c>
    </row>
    <row r="58" spans="1:12" ht="26.45" customHeight="1">
      <c r="A58" s="16" t="s">
        <v>4094</v>
      </c>
      <c r="B58" s="30" t="s">
        <v>4543</v>
      </c>
      <c r="C58" s="30" t="s">
        <v>4087</v>
      </c>
      <c r="D58" s="20" t="s">
        <v>4062</v>
      </c>
      <c r="E58" s="12">
        <v>42549</v>
      </c>
      <c r="F58" s="12">
        <v>44581</v>
      </c>
      <c r="G58" s="72"/>
      <c r="H58" s="14">
        <f>DATE(YEAR(F58),MONTH(F58)+3,DAY(F58)-1)</f>
        <v>44670</v>
      </c>
      <c r="I58" s="15">
        <f t="shared" ca="1" si="10"/>
        <v>78</v>
      </c>
      <c r="J58" s="16" t="str">
        <f t="shared" ca="1" si="2"/>
        <v>NOT DUE</v>
      </c>
      <c r="K58" s="30" t="s">
        <v>4544</v>
      </c>
      <c r="L58" s="19" t="s">
        <v>4741</v>
      </c>
    </row>
    <row r="59" spans="1:12" ht="25.5" customHeight="1">
      <c r="A59" s="16" t="s">
        <v>4098</v>
      </c>
      <c r="B59" s="30" t="s">
        <v>4090</v>
      </c>
      <c r="C59" s="30" t="s">
        <v>4091</v>
      </c>
      <c r="D59" s="20" t="s">
        <v>3</v>
      </c>
      <c r="E59" s="12">
        <v>42549</v>
      </c>
      <c r="F59" s="12">
        <v>44411</v>
      </c>
      <c r="G59" s="72"/>
      <c r="H59" s="14">
        <f>DATE(YEAR(F59),MONTH(F59)+6,DAY(F59)-1)</f>
        <v>44594</v>
      </c>
      <c r="I59" s="15">
        <f ca="1">IF(ISBLANK(H59),"",H59-DATE(YEAR(NOW()),MONTH(NOW()),DAY(NOW())))</f>
        <v>2</v>
      </c>
      <c r="J59" s="16" t="str">
        <f ca="1">IF(I59="","",IF(I59&lt;0,"OVERDUE","NOT DUE"))</f>
        <v>NOT DUE</v>
      </c>
      <c r="K59" s="30"/>
      <c r="L59" s="19" t="s">
        <v>5205</v>
      </c>
    </row>
    <row r="60" spans="1:12" ht="53.25" customHeight="1">
      <c r="A60" s="16" t="s">
        <v>4101</v>
      </c>
      <c r="B60" s="30" t="s">
        <v>4093</v>
      </c>
      <c r="C60" s="30" t="s">
        <v>1094</v>
      </c>
      <c r="D60" s="20" t="s">
        <v>3</v>
      </c>
      <c r="E60" s="12">
        <v>42549</v>
      </c>
      <c r="F60" s="12">
        <v>44411</v>
      </c>
      <c r="G60" s="72"/>
      <c r="H60" s="14">
        <f>DATE(YEAR(F60),MONTH(F60)+6,DAY(F60)-1)</f>
        <v>44594</v>
      </c>
      <c r="I60" s="15">
        <f t="shared" ref="I60:I63" ca="1" si="12">IF(ISBLANK(H60),"",H60-DATE(YEAR(NOW()),MONTH(NOW()),DAY(NOW())))</f>
        <v>2</v>
      </c>
      <c r="J60" s="16" t="str">
        <f t="shared" ref="J60:J63" ca="1" si="13">IF(I60="","",IF(I60&lt;0,"OVERDUE","NOT DUE"))</f>
        <v>NOT DUE</v>
      </c>
      <c r="K60" s="30"/>
      <c r="L60" s="19"/>
    </row>
    <row r="61" spans="1:12" ht="24">
      <c r="A61" s="16" t="s">
        <v>4103</v>
      </c>
      <c r="B61" s="30" t="s">
        <v>4095</v>
      </c>
      <c r="C61" s="30" t="s">
        <v>4096</v>
      </c>
      <c r="D61" s="20" t="s">
        <v>3</v>
      </c>
      <c r="E61" s="12">
        <v>42549</v>
      </c>
      <c r="F61" s="12">
        <v>44411</v>
      </c>
      <c r="G61" s="72"/>
      <c r="H61" s="14">
        <f>DATE(YEAR(F61),MONTH(F61)+6,DAY(F61)-1)</f>
        <v>44594</v>
      </c>
      <c r="I61" s="15">
        <f t="shared" ca="1" si="12"/>
        <v>2</v>
      </c>
      <c r="J61" s="16" t="str">
        <f t="shared" ca="1" si="13"/>
        <v>NOT DUE</v>
      </c>
      <c r="K61" s="30" t="s">
        <v>4097</v>
      </c>
      <c r="L61" s="19" t="s">
        <v>4577</v>
      </c>
    </row>
    <row r="62" spans="1:12">
      <c r="A62" s="16" t="s">
        <v>4107</v>
      </c>
      <c r="B62" s="30" t="s">
        <v>4099</v>
      </c>
      <c r="C62" s="30" t="s">
        <v>4096</v>
      </c>
      <c r="D62" s="20" t="s">
        <v>3</v>
      </c>
      <c r="E62" s="12">
        <v>42549</v>
      </c>
      <c r="F62" s="12">
        <v>44411</v>
      </c>
      <c r="G62" s="72"/>
      <c r="H62" s="14">
        <f>DATE(YEAR(F62),MONTH(F62)+6,DAY(F62)-1)</f>
        <v>44594</v>
      </c>
      <c r="I62" s="15">
        <f t="shared" ca="1" si="12"/>
        <v>2</v>
      </c>
      <c r="J62" s="16" t="str">
        <f t="shared" ca="1" si="13"/>
        <v>NOT DUE</v>
      </c>
      <c r="K62" s="30" t="s">
        <v>4100</v>
      </c>
      <c r="L62" s="19" t="s">
        <v>901</v>
      </c>
    </row>
    <row r="63" spans="1:12" ht="25.5">
      <c r="A63" s="16" t="s">
        <v>4109</v>
      </c>
      <c r="B63" s="30" t="s">
        <v>4102</v>
      </c>
      <c r="C63" s="30" t="s">
        <v>4096</v>
      </c>
      <c r="D63" s="20" t="s">
        <v>3</v>
      </c>
      <c r="E63" s="12">
        <v>42549</v>
      </c>
      <c r="F63" s="12">
        <v>44411</v>
      </c>
      <c r="G63" s="72"/>
      <c r="H63" s="14">
        <f>DATE(YEAR(F63),MONTH(F63)+6,DAY(F63)-1)</f>
        <v>44594</v>
      </c>
      <c r="I63" s="15">
        <f t="shared" ca="1" si="12"/>
        <v>2</v>
      </c>
      <c r="J63" s="16" t="str">
        <f t="shared" ca="1" si="13"/>
        <v>NOT DUE</v>
      </c>
      <c r="K63" s="30" t="s">
        <v>4100</v>
      </c>
      <c r="L63" s="19" t="s">
        <v>901</v>
      </c>
    </row>
    <row r="64" spans="1:12" ht="15" customHeight="1">
      <c r="A64" s="16" t="s">
        <v>4113</v>
      </c>
      <c r="B64" s="30" t="s">
        <v>4104</v>
      </c>
      <c r="C64" s="30" t="s">
        <v>4105</v>
      </c>
      <c r="D64" s="20" t="s">
        <v>4106</v>
      </c>
      <c r="E64" s="12">
        <v>42549</v>
      </c>
      <c r="F64" s="12">
        <v>44225</v>
      </c>
      <c r="G64" s="72"/>
      <c r="H64" s="14">
        <f>DATE(YEAR(F64)+1,MONTH(F64),DAY(F64)-1)</f>
        <v>44589</v>
      </c>
      <c r="I64" s="15">
        <f t="shared" ca="1" si="10"/>
        <v>-3</v>
      </c>
      <c r="J64" s="16" t="str">
        <f t="shared" ca="1" si="2"/>
        <v>OVERDUE</v>
      </c>
      <c r="K64" s="30" t="s">
        <v>4073</v>
      </c>
      <c r="L64" s="19"/>
    </row>
    <row r="65" spans="1:12" ht="26.45" customHeight="1">
      <c r="A65" s="16" t="s">
        <v>4115</v>
      </c>
      <c r="B65" s="30" t="s">
        <v>4104</v>
      </c>
      <c r="C65" s="30" t="s">
        <v>4108</v>
      </c>
      <c r="D65" s="20" t="s">
        <v>4106</v>
      </c>
      <c r="E65" s="12">
        <v>42549</v>
      </c>
      <c r="F65" s="12">
        <v>44225</v>
      </c>
      <c r="G65" s="72"/>
      <c r="H65" s="14">
        <f>DATE(YEAR(F65)+1,MONTH(F65),DAY(F65)-1)</f>
        <v>44589</v>
      </c>
      <c r="I65" s="15">
        <f t="shared" ca="1" si="10"/>
        <v>-3</v>
      </c>
      <c r="J65" s="16" t="str">
        <f t="shared" ca="1" si="2"/>
        <v>OVERDUE</v>
      </c>
      <c r="K65" s="30"/>
      <c r="L65" s="19"/>
    </row>
    <row r="66" spans="1:12" ht="15" customHeight="1">
      <c r="A66" s="16" t="s">
        <v>4116</v>
      </c>
      <c r="B66" s="30" t="s">
        <v>4110</v>
      </c>
      <c r="C66" s="30" t="s">
        <v>4111</v>
      </c>
      <c r="D66" s="20" t="s">
        <v>4106</v>
      </c>
      <c r="E66" s="12">
        <v>42549</v>
      </c>
      <c r="F66" s="12">
        <v>44312</v>
      </c>
      <c r="G66" s="72"/>
      <c r="H66" s="14">
        <f>DATE(YEAR(F66)+1,MONTH(F66),DAY(F66)-1)</f>
        <v>44676</v>
      </c>
      <c r="I66" s="15">
        <f t="shared" ca="1" si="10"/>
        <v>84</v>
      </c>
      <c r="J66" s="16" t="str">
        <f t="shared" ca="1" si="2"/>
        <v>NOT DUE</v>
      </c>
      <c r="K66" s="30" t="s">
        <v>4112</v>
      </c>
      <c r="L66" s="19"/>
    </row>
    <row r="67" spans="1:12" ht="26.45" customHeight="1">
      <c r="A67" s="16" t="s">
        <v>4117</v>
      </c>
      <c r="B67" s="30" t="s">
        <v>4023</v>
      </c>
      <c r="C67" s="30" t="s">
        <v>4114</v>
      </c>
      <c r="D67" s="20" t="s">
        <v>4106</v>
      </c>
      <c r="E67" s="12">
        <v>42549</v>
      </c>
      <c r="F67" s="12">
        <v>44419</v>
      </c>
      <c r="G67" s="72"/>
      <c r="H67" s="14">
        <f>DATE(YEAR(F67)+1,MONTH(F67),DAY(F67)-1)</f>
        <v>44783</v>
      </c>
      <c r="I67" s="15">
        <f t="shared" ca="1" si="10"/>
        <v>191</v>
      </c>
      <c r="J67" s="16" t="str">
        <f t="shared" ca="1" si="2"/>
        <v>NOT DUE</v>
      </c>
      <c r="K67" s="30"/>
      <c r="L67" s="19" t="s">
        <v>4854</v>
      </c>
    </row>
    <row r="68" spans="1:12" ht="26.45" customHeight="1">
      <c r="A68" s="16" t="s">
        <v>4120</v>
      </c>
      <c r="B68" s="30" t="s">
        <v>4023</v>
      </c>
      <c r="C68" s="30" t="s">
        <v>1144</v>
      </c>
      <c r="D68" s="20" t="s">
        <v>605</v>
      </c>
      <c r="E68" s="12">
        <v>42549</v>
      </c>
      <c r="F68" s="12">
        <v>44419</v>
      </c>
      <c r="G68" s="72"/>
      <c r="H68" s="14">
        <f>DATE(YEAR(F68)+2,MONTH(F68),DAY(F68)-1)</f>
        <v>45148</v>
      </c>
      <c r="I68" s="15">
        <f t="shared" ca="1" si="10"/>
        <v>556</v>
      </c>
      <c r="J68" s="16" t="str">
        <f t="shared" ca="1" si="2"/>
        <v>NOT DUE</v>
      </c>
      <c r="K68" s="30"/>
      <c r="L68" s="19" t="s">
        <v>4855</v>
      </c>
    </row>
    <row r="69" spans="1:12" ht="26.45" customHeight="1">
      <c r="A69" s="16" t="s">
        <v>4123</v>
      </c>
      <c r="B69" s="30" t="s">
        <v>4078</v>
      </c>
      <c r="C69" s="30" t="s">
        <v>1144</v>
      </c>
      <c r="D69" s="20" t="s">
        <v>605</v>
      </c>
      <c r="E69" s="12">
        <v>42549</v>
      </c>
      <c r="F69" s="12">
        <v>44419</v>
      </c>
      <c r="G69" s="72"/>
      <c r="H69" s="14">
        <f>DATE(YEAR(F69)+2,MONTH(F69),DAY(F69)-1)</f>
        <v>45148</v>
      </c>
      <c r="I69" s="15">
        <f t="shared" ca="1" si="10"/>
        <v>556</v>
      </c>
      <c r="J69" s="16" t="str">
        <f t="shared" ca="1" si="2"/>
        <v>NOT DUE</v>
      </c>
      <c r="K69" s="30"/>
      <c r="L69" s="19" t="s">
        <v>4856</v>
      </c>
    </row>
    <row r="70" spans="1:12" ht="25.5" customHeight="1">
      <c r="A70" s="16" t="s">
        <v>4126</v>
      </c>
      <c r="B70" s="30" t="s">
        <v>4090</v>
      </c>
      <c r="C70" s="30" t="s">
        <v>4118</v>
      </c>
      <c r="D70" s="39" t="s">
        <v>4119</v>
      </c>
      <c r="E70" s="12">
        <v>42549</v>
      </c>
      <c r="F70" s="12">
        <v>44412</v>
      </c>
      <c r="G70" s="72"/>
      <c r="H70" s="14"/>
      <c r="I70" s="15"/>
      <c r="J70" s="16"/>
      <c r="K70" s="30"/>
      <c r="L70" s="19"/>
    </row>
    <row r="71" spans="1:12" ht="15" customHeight="1">
      <c r="A71" s="16" t="s">
        <v>4129</v>
      </c>
      <c r="B71" s="30" t="s">
        <v>4121</v>
      </c>
      <c r="C71" s="30" t="s">
        <v>4122</v>
      </c>
      <c r="D71" s="39" t="s">
        <v>4119</v>
      </c>
      <c r="E71" s="12">
        <v>42549</v>
      </c>
      <c r="F71" s="12">
        <v>44412</v>
      </c>
      <c r="G71" s="72"/>
      <c r="H71" s="14"/>
      <c r="I71" s="15"/>
      <c r="J71" s="16" t="str">
        <f t="shared" si="2"/>
        <v/>
      </c>
      <c r="K71" s="30"/>
      <c r="L71" s="19"/>
    </row>
    <row r="72" spans="1:12" ht="15" customHeight="1">
      <c r="A72" s="16" t="s">
        <v>4131</v>
      </c>
      <c r="B72" s="30" t="s">
        <v>4124</v>
      </c>
      <c r="C72" s="30" t="s">
        <v>4125</v>
      </c>
      <c r="D72" s="39" t="s">
        <v>4119</v>
      </c>
      <c r="E72" s="12">
        <v>42549</v>
      </c>
      <c r="F72" s="12">
        <v>44412</v>
      </c>
      <c r="G72" s="72"/>
      <c r="H72" s="14"/>
      <c r="I72" s="15"/>
      <c r="J72" s="16"/>
      <c r="K72" s="30"/>
      <c r="L72" s="19"/>
    </row>
    <row r="73" spans="1:12" ht="26.45" customHeight="1">
      <c r="A73" s="16" t="s">
        <v>4545</v>
      </c>
      <c r="B73" s="30" t="s">
        <v>4127</v>
      </c>
      <c r="C73" s="30" t="s">
        <v>4128</v>
      </c>
      <c r="D73" s="39" t="s">
        <v>4119</v>
      </c>
      <c r="E73" s="12">
        <v>42549</v>
      </c>
      <c r="F73" s="12">
        <v>44412</v>
      </c>
      <c r="G73" s="72"/>
      <c r="H73" s="343"/>
      <c r="I73" s="15"/>
      <c r="J73" s="16"/>
      <c r="K73" s="30"/>
      <c r="L73" s="19"/>
    </row>
    <row r="74" spans="1:12" ht="26.45" customHeight="1">
      <c r="A74" s="16" t="s">
        <v>4546</v>
      </c>
      <c r="B74" s="30" t="s">
        <v>4130</v>
      </c>
      <c r="C74" s="30" t="s">
        <v>393</v>
      </c>
      <c r="D74" s="39" t="s">
        <v>4119</v>
      </c>
      <c r="E74" s="12">
        <v>42549</v>
      </c>
      <c r="F74" s="12">
        <v>44412</v>
      </c>
      <c r="G74" s="72"/>
      <c r="H74" s="14"/>
      <c r="I74" s="15"/>
      <c r="J74" s="16"/>
      <c r="K74" s="30"/>
      <c r="L74" s="19"/>
    </row>
    <row r="75" spans="1:12" ht="26.45" customHeight="1">
      <c r="A75" s="16" t="s">
        <v>4547</v>
      </c>
      <c r="B75" s="30" t="s">
        <v>4132</v>
      </c>
      <c r="C75" s="30" t="s">
        <v>4133</v>
      </c>
      <c r="D75" s="39" t="s">
        <v>4119</v>
      </c>
      <c r="E75" s="12">
        <v>42549</v>
      </c>
      <c r="F75" s="12">
        <v>44420</v>
      </c>
      <c r="G75" s="72"/>
      <c r="H75" s="14"/>
      <c r="I75" s="15"/>
      <c r="J75" s="16"/>
      <c r="K75" s="30"/>
      <c r="L75" s="19"/>
    </row>
    <row r="76" spans="1:12">
      <c r="A76" s="355"/>
    </row>
    <row r="77" spans="1:12">
      <c r="A77" s="355"/>
    </row>
    <row r="78" spans="1:12">
      <c r="A78" s="355"/>
      <c r="H78" s="356"/>
      <c r="I78" s="356"/>
      <c r="J78" s="356"/>
    </row>
    <row r="79" spans="1:12">
      <c r="A79" s="355"/>
      <c r="B79" s="357" t="s">
        <v>5250</v>
      </c>
      <c r="D79" s="47" t="s">
        <v>4635</v>
      </c>
      <c r="G79" s="299" t="s">
        <v>4636</v>
      </c>
      <c r="H79" s="361"/>
      <c r="I79" s="361"/>
      <c r="J79" s="361"/>
    </row>
    <row r="80" spans="1:12">
      <c r="A80" s="355"/>
      <c r="B80" s="358"/>
      <c r="C80" s="360"/>
      <c r="E80" s="460"/>
      <c r="F80" s="460"/>
      <c r="H80" s="460"/>
      <c r="I80" s="460"/>
      <c r="J80" s="460"/>
    </row>
    <row r="81" spans="1:10">
      <c r="A81" s="355"/>
      <c r="C81" s="359" t="s">
        <v>5371</v>
      </c>
      <c r="E81" s="456" t="s">
        <v>5372</v>
      </c>
      <c r="F81" s="456"/>
      <c r="H81" s="456" t="s">
        <v>5373</v>
      </c>
      <c r="I81" s="456"/>
      <c r="J81" s="456"/>
    </row>
    <row r="82" spans="1:10">
      <c r="A82" s="355"/>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7" priority="15" operator="equal">
      <formula>"overdue"</formula>
    </cfRule>
  </conditionalFormatting>
  <conditionalFormatting sqref="J38">
    <cfRule type="cellIs" dxfId="176" priority="14" operator="equal">
      <formula>"overdue"</formula>
    </cfRule>
  </conditionalFormatting>
  <conditionalFormatting sqref="J39">
    <cfRule type="cellIs" dxfId="175" priority="13" operator="equal">
      <formula>"overdue"</formula>
    </cfRule>
  </conditionalFormatting>
  <conditionalFormatting sqref="J63">
    <cfRule type="cellIs" dxfId="174" priority="12" operator="equal">
      <formula>"overdue"</formula>
    </cfRule>
  </conditionalFormatting>
  <conditionalFormatting sqref="J25">
    <cfRule type="cellIs" dxfId="173" priority="11" operator="equal">
      <formula>"overdue"</formula>
    </cfRule>
  </conditionalFormatting>
  <conditionalFormatting sqref="J52">
    <cfRule type="cellIs" dxfId="172" priority="10" operator="equal">
      <formula>"overdue"</formula>
    </cfRule>
  </conditionalFormatting>
  <conditionalFormatting sqref="J66">
    <cfRule type="cellIs" dxfId="171" priority="9" operator="equal">
      <formula>"overdue"</formula>
    </cfRule>
  </conditionalFormatting>
  <conditionalFormatting sqref="J59">
    <cfRule type="cellIs" dxfId="170" priority="8" operator="equal">
      <formula>"overdue"</formula>
    </cfRule>
  </conditionalFormatting>
  <conditionalFormatting sqref="J55:J58">
    <cfRule type="cellIs" dxfId="169" priority="7" operator="equal">
      <formula>"overdue"</formula>
    </cfRule>
  </conditionalFormatting>
  <conditionalFormatting sqref="J70">
    <cfRule type="cellIs" dxfId="168" priority="6" operator="equal">
      <formula>"overdue"</formula>
    </cfRule>
  </conditionalFormatting>
  <conditionalFormatting sqref="J67">
    <cfRule type="cellIs" dxfId="167" priority="5" operator="equal">
      <formula>"overdue"</formula>
    </cfRule>
  </conditionalFormatting>
  <conditionalFormatting sqref="J69">
    <cfRule type="cellIs" dxfId="166" priority="4" operator="equal">
      <formula>"overdue"</formula>
    </cfRule>
  </conditionalFormatting>
  <conditionalFormatting sqref="J75">
    <cfRule type="cellIs" dxfId="165" priority="3" operator="equal">
      <formula>"overdue"</formula>
    </cfRule>
  </conditionalFormatting>
  <conditionalFormatting sqref="J54">
    <cfRule type="cellIs" dxfId="164" priority="2" operator="equal">
      <formula>"overdue"</formula>
    </cfRule>
  </conditionalFormatting>
  <conditionalFormatting sqref="J60">
    <cfRule type="cellIs" dxfId="16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D16" sqref="D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1147</v>
      </c>
      <c r="D3" s="380" t="s">
        <v>12</v>
      </c>
      <c r="E3" s="380"/>
      <c r="F3" s="4" t="s">
        <v>1383</v>
      </c>
    </row>
    <row r="4" spans="1:12" ht="18" customHeight="1">
      <c r="A4" s="379" t="s">
        <v>77</v>
      </c>
      <c r="B4" s="379"/>
      <c r="C4" s="36" t="s">
        <v>3727</v>
      </c>
      <c r="D4" s="380" t="s">
        <v>14</v>
      </c>
      <c r="E4" s="380"/>
      <c r="F4" s="273">
        <f>'Running Hours'!B15</f>
        <v>4148</v>
      </c>
    </row>
    <row r="5" spans="1:12" ht="18" customHeight="1">
      <c r="A5" s="379" t="s">
        <v>78</v>
      </c>
      <c r="B5" s="379"/>
      <c r="C5" s="37" t="s">
        <v>3728</v>
      </c>
      <c r="D5" s="44"/>
      <c r="E5" s="252"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44652.366666666669</v>
      </c>
      <c r="I8" s="22">
        <f t="shared" ref="I8:I30" si="0">D8-($F$4-G8)</f>
        <v>1496.8000000000002</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44652.366666666669</v>
      </c>
      <c r="I9" s="22">
        <f t="shared" si="0"/>
        <v>1496.8000000000002</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44652.366666666669</v>
      </c>
      <c r="I10" s="22">
        <f t="shared" si="0"/>
        <v>1496.8000000000002</v>
      </c>
      <c r="J10" s="16" t="str">
        <f t="shared" si="2"/>
        <v>NOT DUE</v>
      </c>
      <c r="K10" s="30" t="s">
        <v>3823</v>
      </c>
      <c r="L10" s="17"/>
    </row>
    <row r="11" spans="1:12" ht="18" customHeight="1">
      <c r="A11" s="16" t="s">
        <v>1434</v>
      </c>
      <c r="B11" s="30" t="s">
        <v>3729</v>
      </c>
      <c r="C11" s="30" t="s">
        <v>831</v>
      </c>
      <c r="D11" s="41">
        <v>4000</v>
      </c>
      <c r="E11" s="12">
        <v>42549</v>
      </c>
      <c r="F11" s="12">
        <v>42348</v>
      </c>
      <c r="G11" s="26">
        <v>0</v>
      </c>
      <c r="H11" s="21">
        <f>IF(I11&lt;=4000,$F$5+(I11/24),"error")</f>
        <v>44583.833333333336</v>
      </c>
      <c r="I11" s="22">
        <f t="shared" si="0"/>
        <v>-148</v>
      </c>
      <c r="J11" s="16" t="str">
        <f t="shared" si="2"/>
        <v>OVERDUE</v>
      </c>
      <c r="K11" s="30" t="s">
        <v>3824</v>
      </c>
      <c r="L11" s="17"/>
    </row>
    <row r="12" spans="1:12" ht="17.25" customHeight="1">
      <c r="A12" s="16" t="s">
        <v>1435</v>
      </c>
      <c r="B12" s="30" t="s">
        <v>3730</v>
      </c>
      <c r="C12" s="30" t="s">
        <v>831</v>
      </c>
      <c r="D12" s="41">
        <v>4000</v>
      </c>
      <c r="E12" s="12">
        <v>42549</v>
      </c>
      <c r="F12" s="12">
        <v>42348</v>
      </c>
      <c r="G12" s="26">
        <v>0</v>
      </c>
      <c r="H12" s="21">
        <f t="shared" ref="H12:H16" si="3">IF(I12&lt;=4000,$F$5+(I12/24),"error")</f>
        <v>44583.833333333336</v>
      </c>
      <c r="I12" s="22">
        <f t="shared" si="0"/>
        <v>-148</v>
      </c>
      <c r="J12" s="16" t="str">
        <f t="shared" si="2"/>
        <v>OVERDUE</v>
      </c>
      <c r="K12" s="30" t="s">
        <v>3824</v>
      </c>
      <c r="L12" s="17"/>
    </row>
    <row r="13" spans="1:12" ht="20.25" customHeight="1">
      <c r="A13" s="16" t="s">
        <v>1436</v>
      </c>
      <c r="B13" s="30" t="s">
        <v>3731</v>
      </c>
      <c r="C13" s="30" t="s">
        <v>831</v>
      </c>
      <c r="D13" s="41">
        <v>4000</v>
      </c>
      <c r="E13" s="12">
        <v>42549</v>
      </c>
      <c r="F13" s="12">
        <v>42348</v>
      </c>
      <c r="G13" s="26">
        <v>0</v>
      </c>
      <c r="H13" s="21">
        <f t="shared" si="3"/>
        <v>44583.833333333336</v>
      </c>
      <c r="I13" s="22">
        <f t="shared" si="0"/>
        <v>-148</v>
      </c>
      <c r="J13" s="16" t="str">
        <f t="shared" si="2"/>
        <v>OVERDUE</v>
      </c>
      <c r="K13" s="30" t="s">
        <v>3824</v>
      </c>
      <c r="L13" s="17"/>
    </row>
    <row r="14" spans="1:12" ht="23.25" customHeight="1">
      <c r="A14" s="16" t="s">
        <v>1437</v>
      </c>
      <c r="B14" s="30" t="s">
        <v>3732</v>
      </c>
      <c r="C14" s="30" t="s">
        <v>831</v>
      </c>
      <c r="D14" s="41">
        <v>4000</v>
      </c>
      <c r="E14" s="12">
        <v>42549</v>
      </c>
      <c r="F14" s="12">
        <v>42348</v>
      </c>
      <c r="G14" s="26">
        <v>0</v>
      </c>
      <c r="H14" s="21">
        <f t="shared" si="3"/>
        <v>44583.833333333336</v>
      </c>
      <c r="I14" s="22">
        <f t="shared" si="0"/>
        <v>-148</v>
      </c>
      <c r="J14" s="16" t="str">
        <f t="shared" si="2"/>
        <v>OVERDUE</v>
      </c>
      <c r="K14" s="30" t="s">
        <v>3825</v>
      </c>
      <c r="L14" s="17"/>
    </row>
    <row r="15" spans="1:12" ht="22.5" customHeight="1">
      <c r="A15" s="16" t="s">
        <v>1438</v>
      </c>
      <c r="B15" s="30" t="s">
        <v>3764</v>
      </c>
      <c r="C15" s="30" t="s">
        <v>1384</v>
      </c>
      <c r="D15" s="41">
        <v>4000</v>
      </c>
      <c r="E15" s="12">
        <v>42549</v>
      </c>
      <c r="F15" s="12">
        <v>42348</v>
      </c>
      <c r="G15" s="26">
        <v>0</v>
      </c>
      <c r="H15" s="21">
        <f t="shared" si="3"/>
        <v>44583.833333333336</v>
      </c>
      <c r="I15" s="22">
        <f t="shared" si="0"/>
        <v>-148</v>
      </c>
      <c r="J15" s="16" t="str">
        <f t="shared" si="2"/>
        <v>OVERDUE</v>
      </c>
      <c r="K15" s="30" t="s">
        <v>3825</v>
      </c>
      <c r="L15" s="17"/>
    </row>
    <row r="16" spans="1:12" ht="22.5" customHeight="1">
      <c r="A16" s="16" t="s">
        <v>1439</v>
      </c>
      <c r="B16" s="30" t="s">
        <v>3762</v>
      </c>
      <c r="C16" s="30" t="s">
        <v>1389</v>
      </c>
      <c r="D16" s="41">
        <v>4000</v>
      </c>
      <c r="E16" s="12">
        <v>42549</v>
      </c>
      <c r="F16" s="12">
        <v>42348</v>
      </c>
      <c r="G16" s="26">
        <v>0</v>
      </c>
      <c r="H16" s="21">
        <f t="shared" si="3"/>
        <v>44583.833333333336</v>
      </c>
      <c r="I16" s="22">
        <f t="shared" si="0"/>
        <v>-148</v>
      </c>
      <c r="J16" s="16" t="str">
        <f t="shared" si="2"/>
        <v>OVERDUE</v>
      </c>
      <c r="K16" s="30" t="s">
        <v>3826</v>
      </c>
      <c r="L16" s="17"/>
    </row>
    <row r="17" spans="1:12" ht="15" customHeight="1">
      <c r="A17" s="16" t="s">
        <v>1440</v>
      </c>
      <c r="B17" s="30" t="s">
        <v>3747</v>
      </c>
      <c r="C17" s="30" t="s">
        <v>3749</v>
      </c>
      <c r="D17" s="41">
        <v>4000</v>
      </c>
      <c r="E17" s="12">
        <v>42549</v>
      </c>
      <c r="F17" s="12">
        <v>44560</v>
      </c>
      <c r="G17" s="26">
        <v>4031.7</v>
      </c>
      <c r="H17" s="21">
        <f>IF(I17&lt;=4000,$F$5+(I17/24),"error")</f>
        <v>44751.820833333331</v>
      </c>
      <c r="I17" s="22">
        <f t="shared" si="0"/>
        <v>3883.7</v>
      </c>
      <c r="J17" s="16" t="str">
        <f t="shared" si="2"/>
        <v>NOT DUE</v>
      </c>
      <c r="K17" s="30" t="s">
        <v>3827</v>
      </c>
      <c r="L17" s="17"/>
    </row>
    <row r="18" spans="1:12" ht="26.45" customHeight="1">
      <c r="A18" s="16" t="s">
        <v>1441</v>
      </c>
      <c r="B18" s="30" t="s">
        <v>3733</v>
      </c>
      <c r="C18" s="30" t="s">
        <v>3734</v>
      </c>
      <c r="D18" s="41" t="s">
        <v>4</v>
      </c>
      <c r="E18" s="12">
        <v>42549</v>
      </c>
      <c r="F18" s="12">
        <v>44550</v>
      </c>
      <c r="G18" s="72"/>
      <c r="H18" s="14">
        <f>EDATE(F18-1,1)</f>
        <v>44580</v>
      </c>
      <c r="I18" s="15">
        <f t="shared" ref="I18:I24" ca="1" si="4">IF(ISBLANK(H18),"",H18-DATE(YEAR(NOW()),MONTH(NOW()),DAY(NOW())))</f>
        <v>-12</v>
      </c>
      <c r="J18" s="16" t="str">
        <f t="shared" ca="1" si="2"/>
        <v>OVERDUE</v>
      </c>
      <c r="K18" s="30" t="s">
        <v>3828</v>
      </c>
      <c r="L18" s="17"/>
    </row>
    <row r="19" spans="1:12">
      <c r="A19" s="16" t="s">
        <v>1442</v>
      </c>
      <c r="B19" s="30" t="s">
        <v>3735</v>
      </c>
      <c r="C19" s="30" t="s">
        <v>3736</v>
      </c>
      <c r="D19" s="41" t="s">
        <v>4</v>
      </c>
      <c r="E19" s="12">
        <v>42549</v>
      </c>
      <c r="F19" s="12">
        <v>44550</v>
      </c>
      <c r="G19" s="72"/>
      <c r="H19" s="14">
        <f>EDATE(F19-1,1)</f>
        <v>44580</v>
      </c>
      <c r="I19" s="15">
        <f t="shared" ca="1" si="4"/>
        <v>-12</v>
      </c>
      <c r="J19" s="16" t="str">
        <f t="shared" ca="1" si="2"/>
        <v>OVERDUE</v>
      </c>
      <c r="K19" s="30"/>
      <c r="L19" s="17"/>
    </row>
    <row r="20" spans="1:12" ht="26.45" customHeight="1">
      <c r="A20" s="16" t="s">
        <v>1443</v>
      </c>
      <c r="B20" s="30" t="s">
        <v>3737</v>
      </c>
      <c r="C20" s="30" t="s">
        <v>831</v>
      </c>
      <c r="D20" s="41">
        <v>4000</v>
      </c>
      <c r="E20" s="12">
        <v>42549</v>
      </c>
      <c r="F20" s="12">
        <v>42348</v>
      </c>
      <c r="G20" s="26">
        <v>0</v>
      </c>
      <c r="H20" s="21">
        <f>IF(I20&lt;=4000,$F$5+(I20/24),"error")</f>
        <v>44583.833333333336</v>
      </c>
      <c r="I20" s="22">
        <f t="shared" si="0"/>
        <v>-148</v>
      </c>
      <c r="J20" s="16" t="str">
        <f t="shared" si="2"/>
        <v>OVERDUE</v>
      </c>
      <c r="K20" s="30" t="s">
        <v>3829</v>
      </c>
      <c r="L20" s="17" t="s">
        <v>5248</v>
      </c>
    </row>
    <row r="21" spans="1:12" ht="26.45" customHeight="1">
      <c r="A21" s="16" t="s">
        <v>1444</v>
      </c>
      <c r="B21" s="30" t="s">
        <v>1385</v>
      </c>
      <c r="C21" s="30" t="s">
        <v>3738</v>
      </c>
      <c r="D21" s="41" t="s">
        <v>0</v>
      </c>
      <c r="E21" s="12">
        <v>42549</v>
      </c>
      <c r="F21" s="12">
        <v>44517</v>
      </c>
      <c r="G21" s="72"/>
      <c r="H21" s="14">
        <f>DATE(YEAR(F21),MONTH(F21)+3,DAY(F21)-1)</f>
        <v>44608</v>
      </c>
      <c r="I21" s="15">
        <f t="shared" ca="1" si="4"/>
        <v>16</v>
      </c>
      <c r="J21" s="16" t="str">
        <f t="shared" ca="1" si="2"/>
        <v>NOT DUE</v>
      </c>
      <c r="K21" s="30" t="s">
        <v>3830</v>
      </c>
      <c r="L21" s="17"/>
    </row>
    <row r="22" spans="1:12" ht="26.45" customHeight="1">
      <c r="A22" s="16" t="s">
        <v>1445</v>
      </c>
      <c r="B22" s="30" t="s">
        <v>3739</v>
      </c>
      <c r="C22" s="30" t="s">
        <v>3740</v>
      </c>
      <c r="D22" s="41" t="s">
        <v>0</v>
      </c>
      <c r="E22" s="12">
        <v>42549</v>
      </c>
      <c r="F22" s="12">
        <v>44517</v>
      </c>
      <c r="G22" s="72"/>
      <c r="H22" s="14">
        <f>DATE(YEAR(F22),MONTH(F22)+3,DAY(F22)-1)</f>
        <v>44608</v>
      </c>
      <c r="I22" s="15">
        <f t="shared" ca="1" si="4"/>
        <v>16</v>
      </c>
      <c r="J22" s="16" t="str">
        <f t="shared" ca="1" si="2"/>
        <v>NOT DUE</v>
      </c>
      <c r="K22" s="30" t="s">
        <v>3831</v>
      </c>
      <c r="L22" s="17"/>
    </row>
    <row r="23" spans="1:12" ht="26.45" customHeight="1">
      <c r="A23" s="16" t="s">
        <v>1446</v>
      </c>
      <c r="B23" s="30" t="s">
        <v>3741</v>
      </c>
      <c r="C23" s="30" t="s">
        <v>1384</v>
      </c>
      <c r="D23" s="41">
        <v>8000</v>
      </c>
      <c r="E23" s="12">
        <v>42549</v>
      </c>
      <c r="F23" s="12">
        <v>42348</v>
      </c>
      <c r="G23" s="26">
        <v>0</v>
      </c>
      <c r="H23" s="21">
        <f>IF(I23&lt;=8000,$F$5+(I23/24),"error")</f>
        <v>44750.5</v>
      </c>
      <c r="I23" s="22">
        <f t="shared" si="0"/>
        <v>3852</v>
      </c>
      <c r="J23" s="16" t="str">
        <f t="shared" si="2"/>
        <v>NOT DUE</v>
      </c>
      <c r="K23" s="30" t="s">
        <v>3832</v>
      </c>
      <c r="L23" s="17"/>
    </row>
    <row r="24" spans="1:12" ht="23.25" customHeight="1">
      <c r="A24" s="16" t="s">
        <v>1447</v>
      </c>
      <c r="B24" s="30" t="s">
        <v>3742</v>
      </c>
      <c r="C24" s="30" t="s">
        <v>3745</v>
      </c>
      <c r="D24" s="41" t="s">
        <v>0</v>
      </c>
      <c r="E24" s="12">
        <v>42549</v>
      </c>
      <c r="F24" s="12">
        <v>44517</v>
      </c>
      <c r="G24" s="72"/>
      <c r="H24" s="14">
        <f>DATE(YEAR(F24),MONTH(F24)+3,DAY(F24)-1)</f>
        <v>44608</v>
      </c>
      <c r="I24" s="15">
        <f t="shared" ca="1" si="4"/>
        <v>16</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44751.820833333331</v>
      </c>
      <c r="I25" s="22">
        <f t="shared" si="0"/>
        <v>3883.7</v>
      </c>
      <c r="J25" s="16" t="str">
        <f t="shared" si="2"/>
        <v>NOT DUE</v>
      </c>
      <c r="K25" s="30"/>
      <c r="L25" s="39"/>
    </row>
    <row r="26" spans="1:12" ht="15" customHeight="1">
      <c r="A26" s="16" t="s">
        <v>1449</v>
      </c>
      <c r="B26" s="30" t="s">
        <v>3746</v>
      </c>
      <c r="C26" s="30" t="s">
        <v>1389</v>
      </c>
      <c r="D26" s="41">
        <v>8000</v>
      </c>
      <c r="E26" s="12">
        <v>42549</v>
      </c>
      <c r="F26" s="12">
        <v>42348</v>
      </c>
      <c r="G26" s="26">
        <v>0</v>
      </c>
      <c r="H26" s="21">
        <f>IF(I26&lt;=8000,$F$5+(I26/24),"error")</f>
        <v>44750.5</v>
      </c>
      <c r="I26" s="22">
        <f t="shared" si="0"/>
        <v>3852</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44746.92083333333</v>
      </c>
      <c r="I27" s="22">
        <f t="shared" si="0"/>
        <v>3766.1</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44746.92083333333</v>
      </c>
      <c r="I28" s="22">
        <f t="shared" si="0"/>
        <v>3766.1</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44751.820833333331</v>
      </c>
      <c r="I29" s="22">
        <f t="shared" si="0"/>
        <v>3883.7</v>
      </c>
      <c r="J29" s="16" t="str">
        <f t="shared" si="2"/>
        <v>NOT DUE</v>
      </c>
      <c r="K29" s="30" t="s">
        <v>3835</v>
      </c>
      <c r="L29" s="19"/>
    </row>
    <row r="30" spans="1:12" ht="26.45" customHeight="1">
      <c r="A30" s="16" t="s">
        <v>1453</v>
      </c>
      <c r="B30" s="30" t="s">
        <v>3753</v>
      </c>
      <c r="C30" s="30" t="s">
        <v>3754</v>
      </c>
      <c r="D30" s="41">
        <v>8000</v>
      </c>
      <c r="E30" s="12">
        <v>42549</v>
      </c>
      <c r="F30" s="12">
        <v>42348</v>
      </c>
      <c r="G30" s="26">
        <v>0</v>
      </c>
      <c r="H30" s="21">
        <f>IF(I30&lt;=8000,$F$5+(I30/24),"error")</f>
        <v>44750.5</v>
      </c>
      <c r="I30" s="22">
        <f t="shared" si="0"/>
        <v>3852</v>
      </c>
      <c r="J30" s="16" t="str">
        <f t="shared" si="2"/>
        <v>NOT DUE</v>
      </c>
      <c r="K30" s="30" t="s">
        <v>3836</v>
      </c>
      <c r="L30" s="19"/>
    </row>
    <row r="31" spans="1:12" ht="19.5" customHeight="1">
      <c r="A31" s="16" t="s">
        <v>1454</v>
      </c>
      <c r="B31" s="30" t="s">
        <v>3755</v>
      </c>
      <c r="C31" s="30" t="s">
        <v>1388</v>
      </c>
      <c r="D31" s="41" t="s">
        <v>4</v>
      </c>
      <c r="E31" s="12">
        <v>42549</v>
      </c>
      <c r="F31" s="12">
        <v>44550</v>
      </c>
      <c r="G31" s="72"/>
      <c r="H31" s="14">
        <f t="shared" ref="H31:H36" si="6">EDATE(F31-1,1)</f>
        <v>44580</v>
      </c>
      <c r="I31" s="15">
        <f t="shared" ref="I31:I55" ca="1" si="7">IF(ISBLANK(H31),"",H31-DATE(YEAR(NOW()),MONTH(NOW()),DAY(NOW())))</f>
        <v>-12</v>
      </c>
      <c r="J31" s="16" t="str">
        <f t="shared" ca="1" si="2"/>
        <v>OVERDUE</v>
      </c>
      <c r="K31" s="30" t="s">
        <v>3837</v>
      </c>
      <c r="L31" s="17"/>
    </row>
    <row r="32" spans="1:12" ht="19.5" customHeight="1">
      <c r="A32" s="16" t="s">
        <v>1455</v>
      </c>
      <c r="B32" s="30" t="s">
        <v>3756</v>
      </c>
      <c r="C32" s="30" t="s">
        <v>3751</v>
      </c>
      <c r="D32" s="41" t="s">
        <v>4</v>
      </c>
      <c r="E32" s="12">
        <v>42549</v>
      </c>
      <c r="F32" s="12">
        <v>44550</v>
      </c>
      <c r="G32" s="72"/>
      <c r="H32" s="14">
        <f t="shared" si="6"/>
        <v>44580</v>
      </c>
      <c r="I32" s="15">
        <f t="shared" ca="1" si="7"/>
        <v>-12</v>
      </c>
      <c r="J32" s="16" t="str">
        <f t="shared" ca="1" si="2"/>
        <v>OVERDUE</v>
      </c>
      <c r="K32" s="30" t="s">
        <v>3838</v>
      </c>
      <c r="L32" s="17"/>
    </row>
    <row r="33" spans="1:12" ht="19.5" customHeight="1">
      <c r="A33" s="16" t="s">
        <v>1456</v>
      </c>
      <c r="B33" s="30" t="s">
        <v>3766</v>
      </c>
      <c r="C33" s="30" t="s">
        <v>3751</v>
      </c>
      <c r="D33" s="41" t="s">
        <v>4</v>
      </c>
      <c r="E33" s="12">
        <v>42549</v>
      </c>
      <c r="F33" s="12">
        <v>44550</v>
      </c>
      <c r="G33" s="72"/>
      <c r="H33" s="14">
        <f t="shared" si="6"/>
        <v>44580</v>
      </c>
      <c r="I33" s="15">
        <f t="shared" ca="1" si="7"/>
        <v>-12</v>
      </c>
      <c r="J33" s="16" t="str">
        <f t="shared" ca="1" si="2"/>
        <v>OVERDUE</v>
      </c>
      <c r="K33" s="30" t="s">
        <v>3835</v>
      </c>
      <c r="L33" s="17"/>
    </row>
    <row r="34" spans="1:12" ht="19.5" customHeight="1">
      <c r="A34" s="16" t="s">
        <v>1457</v>
      </c>
      <c r="B34" s="30" t="s">
        <v>3767</v>
      </c>
      <c r="C34" s="30" t="s">
        <v>1387</v>
      </c>
      <c r="D34" s="41" t="s">
        <v>4</v>
      </c>
      <c r="E34" s="12">
        <v>42549</v>
      </c>
      <c r="F34" s="12">
        <v>44550</v>
      </c>
      <c r="G34" s="72"/>
      <c r="H34" s="14">
        <f t="shared" si="6"/>
        <v>44580</v>
      </c>
      <c r="I34" s="15">
        <f t="shared" ca="1" si="7"/>
        <v>-12</v>
      </c>
      <c r="J34" s="16" t="str">
        <f t="shared" ca="1" si="2"/>
        <v>OVERDUE</v>
      </c>
      <c r="K34" s="30"/>
      <c r="L34" s="17"/>
    </row>
    <row r="35" spans="1:12" ht="24.75" customHeight="1">
      <c r="A35" s="16" t="s">
        <v>1458</v>
      </c>
      <c r="B35" s="30" t="s">
        <v>3768</v>
      </c>
      <c r="C35" s="30" t="s">
        <v>1387</v>
      </c>
      <c r="D35" s="41" t="s">
        <v>4</v>
      </c>
      <c r="E35" s="12">
        <v>42549</v>
      </c>
      <c r="F35" s="12">
        <v>44550</v>
      </c>
      <c r="G35" s="72"/>
      <c r="H35" s="14">
        <f t="shared" si="6"/>
        <v>44580</v>
      </c>
      <c r="I35" s="15">
        <f t="shared" ca="1" si="7"/>
        <v>-12</v>
      </c>
      <c r="J35" s="16" t="str">
        <f t="shared" ca="1" si="2"/>
        <v>OVERDUE</v>
      </c>
      <c r="K35" s="30"/>
      <c r="L35" s="17"/>
    </row>
    <row r="36" spans="1:12" ht="16.5" customHeight="1">
      <c r="A36" s="16" t="s">
        <v>1459</v>
      </c>
      <c r="B36" s="30" t="s">
        <v>3757</v>
      </c>
      <c r="C36" s="30" t="s">
        <v>3765</v>
      </c>
      <c r="D36" s="41" t="s">
        <v>4</v>
      </c>
      <c r="E36" s="12">
        <v>42549</v>
      </c>
      <c r="F36" s="12">
        <v>44550</v>
      </c>
      <c r="G36" s="72"/>
      <c r="H36" s="14">
        <f t="shared" si="6"/>
        <v>44580</v>
      </c>
      <c r="I36" s="15">
        <f t="shared" ca="1" si="7"/>
        <v>-12</v>
      </c>
      <c r="J36" s="16" t="str">
        <f t="shared" ca="1" si="2"/>
        <v>OVERDUE</v>
      </c>
      <c r="K36" s="30"/>
      <c r="L36" s="17"/>
    </row>
    <row r="37" spans="1:12" ht="28.5" customHeight="1">
      <c r="A37" s="16" t="s">
        <v>1460</v>
      </c>
      <c r="B37" s="30" t="s">
        <v>3758</v>
      </c>
      <c r="C37" s="30" t="s">
        <v>3759</v>
      </c>
      <c r="D37" s="41" t="s">
        <v>0</v>
      </c>
      <c r="E37" s="12">
        <v>42549</v>
      </c>
      <c r="F37" s="12">
        <v>44517</v>
      </c>
      <c r="G37" s="72"/>
      <c r="H37" s="14">
        <f>DATE(YEAR(F37),MONTH(F37)+3,DAY(F37)-1)</f>
        <v>44608</v>
      </c>
      <c r="I37" s="15">
        <f t="shared" ca="1" si="7"/>
        <v>16</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3852</v>
      </c>
      <c r="J38" s="16" t="str">
        <f t="shared" si="2"/>
        <v>NOT DUE</v>
      </c>
      <c r="K38" s="30"/>
      <c r="L38" s="19"/>
    </row>
    <row r="39" spans="1:12" ht="38.25" customHeight="1">
      <c r="A39" s="16" t="s">
        <v>1462</v>
      </c>
      <c r="B39" s="30" t="s">
        <v>3760</v>
      </c>
      <c r="C39" s="30" t="s">
        <v>1388</v>
      </c>
      <c r="D39" s="41" t="s">
        <v>4</v>
      </c>
      <c r="E39" s="12">
        <v>42549</v>
      </c>
      <c r="F39" s="12">
        <v>44550</v>
      </c>
      <c r="G39" s="72"/>
      <c r="H39" s="14">
        <f>EDATE(F39-1,1)</f>
        <v>44580</v>
      </c>
      <c r="I39" s="15">
        <f t="shared" ca="1" si="7"/>
        <v>-12</v>
      </c>
      <c r="J39" s="16" t="str">
        <f t="shared" ca="1" si="2"/>
        <v>OVERDUE</v>
      </c>
      <c r="K39" s="30"/>
      <c r="L39" s="17"/>
    </row>
    <row r="40" spans="1:12" ht="38.25" customHeight="1">
      <c r="A40" s="16" t="s">
        <v>1463</v>
      </c>
      <c r="B40" s="30" t="s">
        <v>1390</v>
      </c>
      <c r="C40" s="30" t="s">
        <v>1391</v>
      </c>
      <c r="D40" s="41" t="s">
        <v>1</v>
      </c>
      <c r="E40" s="12">
        <v>42549</v>
      </c>
      <c r="F40" s="12">
        <v>44590</v>
      </c>
      <c r="G40" s="72"/>
      <c r="H40" s="14">
        <f>DATE(YEAR(F40),MONTH(F40),DAY(F40)+1)</f>
        <v>44591</v>
      </c>
      <c r="I40" s="15">
        <f t="shared" ca="1" si="7"/>
        <v>-1</v>
      </c>
      <c r="J40" s="16" t="str">
        <f t="shared" ca="1" si="2"/>
        <v>OVERDUE</v>
      </c>
      <c r="K40" s="30"/>
      <c r="L40" s="19"/>
    </row>
    <row r="41" spans="1:12" ht="38.25" customHeight="1">
      <c r="A41" s="16" t="s">
        <v>1464</v>
      </c>
      <c r="B41" s="30" t="s">
        <v>1392</v>
      </c>
      <c r="C41" s="30" t="s">
        <v>1393</v>
      </c>
      <c r="D41" s="41" t="s">
        <v>1</v>
      </c>
      <c r="E41" s="12">
        <v>42549</v>
      </c>
      <c r="F41" s="12">
        <v>44590</v>
      </c>
      <c r="G41" s="72"/>
      <c r="H41" s="14">
        <f>DATE(YEAR(F41),MONTH(F41),DAY(F41)+1)</f>
        <v>44591</v>
      </c>
      <c r="I41" s="15">
        <f t="shared" ca="1" si="7"/>
        <v>-1</v>
      </c>
      <c r="J41" s="16" t="str">
        <f t="shared" ca="1" si="2"/>
        <v>OVERDUE</v>
      </c>
      <c r="K41" s="30"/>
      <c r="L41" s="19"/>
    </row>
    <row r="42" spans="1:12" ht="33.75" customHeight="1">
      <c r="A42" s="16" t="s">
        <v>1465</v>
      </c>
      <c r="B42" s="30" t="s">
        <v>1394</v>
      </c>
      <c r="C42" s="30" t="s">
        <v>1395</v>
      </c>
      <c r="D42" s="41" t="s">
        <v>1</v>
      </c>
      <c r="E42" s="12">
        <v>42549</v>
      </c>
      <c r="F42" s="12">
        <v>44590</v>
      </c>
      <c r="G42" s="72"/>
      <c r="H42" s="14">
        <f>DATE(YEAR(F42),MONTH(F42),DAY(F42)+1)</f>
        <v>44591</v>
      </c>
      <c r="I42" s="15">
        <f t="shared" ca="1" si="7"/>
        <v>-1</v>
      </c>
      <c r="J42" s="16" t="str">
        <f t="shared" ca="1" si="2"/>
        <v>OVERDUE</v>
      </c>
      <c r="K42" s="30"/>
      <c r="L42" s="19"/>
    </row>
    <row r="43" spans="1:12" ht="31.5" customHeight="1">
      <c r="A43" s="16" t="s">
        <v>1466</v>
      </c>
      <c r="B43" s="30" t="s">
        <v>1396</v>
      </c>
      <c r="C43" s="30" t="s">
        <v>1397</v>
      </c>
      <c r="D43" s="41" t="s">
        <v>4</v>
      </c>
      <c r="E43" s="12">
        <v>42549</v>
      </c>
      <c r="F43" s="12">
        <v>44550</v>
      </c>
      <c r="G43" s="72"/>
      <c r="H43" s="14">
        <f>EDATE(F43-1,1)</f>
        <v>44580</v>
      </c>
      <c r="I43" s="15">
        <f t="shared" ca="1" si="7"/>
        <v>-12</v>
      </c>
      <c r="J43" s="16" t="str">
        <f t="shared" ca="1" si="2"/>
        <v>OVERDUE</v>
      </c>
      <c r="K43" s="30"/>
      <c r="L43" s="24"/>
    </row>
    <row r="44" spans="1:12" ht="26.45" customHeight="1">
      <c r="A44" s="16" t="s">
        <v>1467</v>
      </c>
      <c r="B44" s="30" t="s">
        <v>1398</v>
      </c>
      <c r="C44" s="30" t="s">
        <v>1399</v>
      </c>
      <c r="D44" s="41" t="s">
        <v>1</v>
      </c>
      <c r="E44" s="12">
        <v>42549</v>
      </c>
      <c r="F44" s="12">
        <v>44590</v>
      </c>
      <c r="G44" s="72"/>
      <c r="H44" s="14">
        <f>DATE(YEAR(F44),MONTH(F44),DAY(F44)+1)</f>
        <v>44591</v>
      </c>
      <c r="I44" s="15">
        <f t="shared" ca="1" si="7"/>
        <v>-1</v>
      </c>
      <c r="J44" s="16" t="str">
        <f t="shared" ca="1" si="2"/>
        <v>OVERDUE</v>
      </c>
      <c r="K44" s="30"/>
      <c r="L44" s="19"/>
    </row>
    <row r="45" spans="1:12" ht="26.45" customHeight="1">
      <c r="A45" s="16" t="s">
        <v>1468</v>
      </c>
      <c r="B45" s="30" t="s">
        <v>1400</v>
      </c>
      <c r="C45" s="30" t="s">
        <v>1401</v>
      </c>
      <c r="D45" s="41" t="s">
        <v>1</v>
      </c>
      <c r="E45" s="12">
        <v>42549</v>
      </c>
      <c r="F45" s="12">
        <v>44590</v>
      </c>
      <c r="G45" s="72"/>
      <c r="H45" s="14">
        <f>DATE(YEAR(F45),MONTH(F45),DAY(F45)+1)</f>
        <v>44591</v>
      </c>
      <c r="I45" s="15">
        <f t="shared" ca="1" si="7"/>
        <v>-1</v>
      </c>
      <c r="J45" s="16" t="str">
        <f t="shared" ca="1" si="2"/>
        <v>OVERDUE</v>
      </c>
      <c r="K45" s="30"/>
      <c r="L45" s="19"/>
    </row>
    <row r="46" spans="1:12" ht="26.45" customHeight="1">
      <c r="A46" s="16" t="s">
        <v>1469</v>
      </c>
      <c r="B46" s="30" t="s">
        <v>1402</v>
      </c>
      <c r="C46" s="30" t="s">
        <v>1403</v>
      </c>
      <c r="D46" s="41" t="s">
        <v>1</v>
      </c>
      <c r="E46" s="12">
        <v>42549</v>
      </c>
      <c r="F46" s="12">
        <v>44590</v>
      </c>
      <c r="G46" s="72"/>
      <c r="H46" s="14">
        <f>DATE(YEAR(F46),MONTH(F46),DAY(F46)+1)</f>
        <v>44591</v>
      </c>
      <c r="I46" s="15">
        <f t="shared" ca="1" si="7"/>
        <v>-1</v>
      </c>
      <c r="J46" s="16" t="str">
        <f t="shared" ca="1" si="2"/>
        <v>OVERDUE</v>
      </c>
      <c r="K46" s="30"/>
      <c r="L46" s="19"/>
    </row>
    <row r="47" spans="1:12" ht="26.45" customHeight="1">
      <c r="A47" s="16" t="s">
        <v>1470</v>
      </c>
      <c r="B47" s="30" t="s">
        <v>1404</v>
      </c>
      <c r="C47" s="30" t="s">
        <v>1391</v>
      </c>
      <c r="D47" s="41" t="s">
        <v>1</v>
      </c>
      <c r="E47" s="12">
        <v>42549</v>
      </c>
      <c r="F47" s="12">
        <v>44590</v>
      </c>
      <c r="G47" s="72"/>
      <c r="H47" s="14">
        <f>DATE(YEAR(F47),MONTH(F47),DAY(F47)+1)</f>
        <v>44591</v>
      </c>
      <c r="I47" s="15">
        <f t="shared" ca="1" si="7"/>
        <v>-1</v>
      </c>
      <c r="J47" s="16" t="str">
        <f t="shared" ca="1" si="2"/>
        <v>OVERDUE</v>
      </c>
      <c r="K47" s="30"/>
      <c r="L47" s="19"/>
    </row>
    <row r="48" spans="1:12" ht="26.45" customHeight="1">
      <c r="A48" s="16" t="s">
        <v>1471</v>
      </c>
      <c r="B48" s="30" t="s">
        <v>1405</v>
      </c>
      <c r="C48" s="30" t="s">
        <v>1406</v>
      </c>
      <c r="D48" s="41" t="s">
        <v>3</v>
      </c>
      <c r="E48" s="12">
        <v>42549</v>
      </c>
      <c r="F48" s="12">
        <v>44412</v>
      </c>
      <c r="G48" s="72"/>
      <c r="H48" s="14">
        <f>DATE(YEAR(F48),MONTH(F48)+6,DAY(F48)-1)</f>
        <v>44595</v>
      </c>
      <c r="I48" s="15">
        <f t="shared" ca="1" si="7"/>
        <v>3</v>
      </c>
      <c r="J48" s="16" t="str">
        <f t="shared" ca="1" si="2"/>
        <v>NOT DUE</v>
      </c>
      <c r="K48" s="30"/>
      <c r="L48" s="19"/>
    </row>
    <row r="49" spans="1:12" ht="23.25" customHeight="1">
      <c r="A49" s="16" t="s">
        <v>1472</v>
      </c>
      <c r="B49" s="30" t="s">
        <v>1407</v>
      </c>
      <c r="C49" s="30" t="s">
        <v>3751</v>
      </c>
      <c r="D49" s="41" t="s">
        <v>4</v>
      </c>
      <c r="E49" s="12">
        <v>42549</v>
      </c>
      <c r="F49" s="12">
        <v>44550</v>
      </c>
      <c r="G49" s="72"/>
      <c r="H49" s="14">
        <f>EDATE(F49-1,1)</f>
        <v>44580</v>
      </c>
      <c r="I49" s="15">
        <f t="shared" ca="1" si="7"/>
        <v>-12</v>
      </c>
      <c r="J49" s="16" t="str">
        <f t="shared" ca="1" si="2"/>
        <v>OVERDUE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58</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289</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289</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289</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289</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289</v>
      </c>
      <c r="J55" s="16" t="str">
        <f t="shared" ca="1" si="2"/>
        <v>NOT DUE</v>
      </c>
      <c r="K55" s="30"/>
      <c r="L55" s="19"/>
    </row>
    <row r="59" spans="1:12">
      <c r="B59" t="s">
        <v>4634</v>
      </c>
      <c r="D59" s="47" t="s">
        <v>4635</v>
      </c>
      <c r="E59" t="s">
        <v>5256</v>
      </c>
      <c r="G59" t="s">
        <v>4636</v>
      </c>
    </row>
    <row r="60" spans="1:12">
      <c r="C60" s="215" t="s">
        <v>5323</v>
      </c>
      <c r="E60" s="462" t="s">
        <v>5370</v>
      </c>
      <c r="F60" s="462"/>
      <c r="H60" s="461" t="s">
        <v>5295</v>
      </c>
      <c r="I60" s="461"/>
      <c r="J60" s="461"/>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conditionalFormatting sqref="J8:J14 J16:J31 J35:J37 J39:J55">
    <cfRule type="cellIs" dxfId="162" priority="6" operator="equal">
      <formula>"overdue"</formula>
    </cfRule>
  </conditionalFormatting>
  <conditionalFormatting sqref="J15">
    <cfRule type="cellIs" dxfId="161" priority="5" operator="equal">
      <formula>"overdue"</formula>
    </cfRule>
  </conditionalFormatting>
  <conditionalFormatting sqref="J32">
    <cfRule type="cellIs" dxfId="160" priority="4" operator="equal">
      <formula>"overdue"</formula>
    </cfRule>
  </conditionalFormatting>
  <conditionalFormatting sqref="J33">
    <cfRule type="cellIs" dxfId="159" priority="3" operator="equal">
      <formula>"overdue"</formula>
    </cfRule>
  </conditionalFormatting>
  <conditionalFormatting sqref="J34">
    <cfRule type="cellIs" dxfId="158" priority="2" operator="equal">
      <formula>"overdue"</formula>
    </cfRule>
  </conditionalFormatting>
  <conditionalFormatting sqref="J38">
    <cfRule type="cellIs" dxfId="15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A5" zoomScaleNormal="100" workbookViewId="0">
      <selection activeCell="F44" sqref="F44:F4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1475</v>
      </c>
      <c r="D3" s="380" t="s">
        <v>12</v>
      </c>
      <c r="E3" s="380"/>
      <c r="F3" s="4" t="s">
        <v>1474</v>
      </c>
    </row>
    <row r="4" spans="1:12" ht="18" customHeight="1">
      <c r="A4" s="379" t="s">
        <v>77</v>
      </c>
      <c r="B4" s="379"/>
      <c r="C4" s="36" t="s">
        <v>3727</v>
      </c>
      <c r="D4" s="380" t="s">
        <v>14</v>
      </c>
      <c r="E4" s="380"/>
      <c r="F4" s="5">
        <f>'Running Hours'!B16</f>
        <v>4713.8</v>
      </c>
    </row>
    <row r="5" spans="1:12" ht="18" customHeight="1">
      <c r="A5" s="379" t="s">
        <v>78</v>
      </c>
      <c r="B5" s="379"/>
      <c r="C5" s="37" t="s">
        <v>3728</v>
      </c>
      <c r="D5" s="44"/>
      <c r="E5" s="252"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44627.787499999999</v>
      </c>
      <c r="I8" s="22">
        <f t="shared" ref="I8:I30" si="0">D8-($F$4-G8)</f>
        <v>906.89999999999964</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44627.787499999999</v>
      </c>
      <c r="I9" s="22">
        <f t="shared" si="0"/>
        <v>906.89999999999964</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44627.787499999999</v>
      </c>
      <c r="I10" s="22">
        <f t="shared" si="0"/>
        <v>906.89999999999964</v>
      </c>
      <c r="J10" s="16" t="str">
        <f t="shared" si="2"/>
        <v>NOT DUE</v>
      </c>
      <c r="K10" s="30" t="s">
        <v>3823</v>
      </c>
      <c r="L10" s="145"/>
    </row>
    <row r="11" spans="1:12" ht="26.45" customHeight="1">
      <c r="A11" s="16" t="s">
        <v>1434</v>
      </c>
      <c r="B11" s="30" t="s">
        <v>3729</v>
      </c>
      <c r="C11" s="30" t="s">
        <v>831</v>
      </c>
      <c r="D11" s="41">
        <v>4000</v>
      </c>
      <c r="E11" s="12">
        <v>42549</v>
      </c>
      <c r="F11" s="12">
        <v>42348</v>
      </c>
      <c r="G11" s="26">
        <v>0</v>
      </c>
      <c r="H11" s="21">
        <f>IF(I11&lt;=4000,$F$5+(I11/24),"error")</f>
        <v>44560.258333333331</v>
      </c>
      <c r="I11" s="22">
        <f t="shared" si="0"/>
        <v>-713.80000000000018</v>
      </c>
      <c r="J11" s="16" t="str">
        <f t="shared" si="2"/>
        <v>OVERDUE</v>
      </c>
      <c r="K11" s="30" t="s">
        <v>3824</v>
      </c>
      <c r="L11" s="17"/>
    </row>
    <row r="12" spans="1:12" ht="26.45" customHeight="1">
      <c r="A12" s="16" t="s">
        <v>1435</v>
      </c>
      <c r="B12" s="30" t="s">
        <v>3730</v>
      </c>
      <c r="C12" s="30" t="s">
        <v>831</v>
      </c>
      <c r="D12" s="41">
        <v>4000</v>
      </c>
      <c r="E12" s="12">
        <v>42549</v>
      </c>
      <c r="F12" s="12">
        <v>42348</v>
      </c>
      <c r="G12" s="26">
        <v>0</v>
      </c>
      <c r="H12" s="21">
        <f t="shared" ref="H12:H16" si="3">IF(I12&lt;=4000,$F$5+(I12/24),"error")</f>
        <v>44560.258333333331</v>
      </c>
      <c r="I12" s="22">
        <f t="shared" si="0"/>
        <v>-713.80000000000018</v>
      </c>
      <c r="J12" s="16" t="str">
        <f t="shared" si="2"/>
        <v>OVERDUE</v>
      </c>
      <c r="K12" s="30" t="s">
        <v>3824</v>
      </c>
      <c r="L12" s="17"/>
    </row>
    <row r="13" spans="1:12" ht="26.45" customHeight="1">
      <c r="A13" s="16" t="s">
        <v>1436</v>
      </c>
      <c r="B13" s="30" t="s">
        <v>3731</v>
      </c>
      <c r="C13" s="30" t="s">
        <v>831</v>
      </c>
      <c r="D13" s="41">
        <v>4000</v>
      </c>
      <c r="E13" s="12">
        <v>42549</v>
      </c>
      <c r="F13" s="12">
        <v>42348</v>
      </c>
      <c r="G13" s="26">
        <v>0</v>
      </c>
      <c r="H13" s="21">
        <f t="shared" si="3"/>
        <v>44560.258333333331</v>
      </c>
      <c r="I13" s="22">
        <f t="shared" si="0"/>
        <v>-713.80000000000018</v>
      </c>
      <c r="J13" s="16" t="str">
        <f t="shared" si="2"/>
        <v>OVERDUE</v>
      </c>
      <c r="K13" s="30" t="s">
        <v>3824</v>
      </c>
      <c r="L13" s="17"/>
    </row>
    <row r="14" spans="1:12" ht="24" customHeight="1">
      <c r="A14" s="16" t="s">
        <v>1437</v>
      </c>
      <c r="B14" s="30" t="s">
        <v>3732</v>
      </c>
      <c r="C14" s="30" t="s">
        <v>831</v>
      </c>
      <c r="D14" s="41">
        <v>4000</v>
      </c>
      <c r="E14" s="12">
        <v>42549</v>
      </c>
      <c r="F14" s="12">
        <v>42348</v>
      </c>
      <c r="G14" s="26">
        <v>0</v>
      </c>
      <c r="H14" s="21">
        <f t="shared" si="3"/>
        <v>44560.258333333331</v>
      </c>
      <c r="I14" s="22">
        <f t="shared" si="0"/>
        <v>-713.80000000000018</v>
      </c>
      <c r="J14" s="16" t="str">
        <f t="shared" si="2"/>
        <v>OVERDUE</v>
      </c>
      <c r="K14" s="30" t="s">
        <v>3825</v>
      </c>
      <c r="L14" s="17"/>
    </row>
    <row r="15" spans="1:12" ht="15" customHeight="1">
      <c r="A15" s="16" t="s">
        <v>1438</v>
      </c>
      <c r="B15" s="30" t="s">
        <v>3764</v>
      </c>
      <c r="C15" s="30" t="s">
        <v>1384</v>
      </c>
      <c r="D15" s="41">
        <v>4000</v>
      </c>
      <c r="E15" s="12">
        <v>42549</v>
      </c>
      <c r="F15" s="12">
        <v>42348</v>
      </c>
      <c r="G15" s="26">
        <v>0</v>
      </c>
      <c r="H15" s="21">
        <f t="shared" si="3"/>
        <v>44560.258333333331</v>
      </c>
      <c r="I15" s="22">
        <f t="shared" si="0"/>
        <v>-713.80000000000018</v>
      </c>
      <c r="J15" s="16" t="str">
        <f t="shared" si="2"/>
        <v>OVERDUE</v>
      </c>
      <c r="K15" s="30" t="s">
        <v>3825</v>
      </c>
      <c r="L15" s="17"/>
    </row>
    <row r="16" spans="1:12" ht="24" customHeight="1">
      <c r="A16" s="16" t="s">
        <v>1439</v>
      </c>
      <c r="B16" s="30" t="s">
        <v>3762</v>
      </c>
      <c r="C16" s="30" t="s">
        <v>1389</v>
      </c>
      <c r="D16" s="41">
        <v>4000</v>
      </c>
      <c r="E16" s="12">
        <v>42549</v>
      </c>
      <c r="F16" s="12">
        <v>43991</v>
      </c>
      <c r="G16" s="26">
        <v>2885</v>
      </c>
      <c r="H16" s="21">
        <f t="shared" si="3"/>
        <v>44680.466666666667</v>
      </c>
      <c r="I16" s="22">
        <f t="shared" si="0"/>
        <v>2171.1999999999998</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44728.245833333334</v>
      </c>
      <c r="I17" s="22">
        <f t="shared" si="0"/>
        <v>3317.8999999999996</v>
      </c>
      <c r="J17" s="16" t="str">
        <f t="shared" si="2"/>
        <v>NOT DUE</v>
      </c>
      <c r="K17" s="30" t="s">
        <v>3827</v>
      </c>
      <c r="L17" s="24"/>
    </row>
    <row r="18" spans="1:12">
      <c r="A18" s="16" t="s">
        <v>1441</v>
      </c>
      <c r="B18" s="30" t="s">
        <v>3733</v>
      </c>
      <c r="C18" s="30" t="s">
        <v>3734</v>
      </c>
      <c r="D18" s="41" t="s">
        <v>4</v>
      </c>
      <c r="E18" s="12">
        <v>42549</v>
      </c>
      <c r="F18" s="12">
        <v>44550</v>
      </c>
      <c r="G18" s="72"/>
      <c r="H18" s="21">
        <f>EDATE(F18-1,1)</f>
        <v>44580</v>
      </c>
      <c r="I18" s="15">
        <f t="shared" ref="I18:I24" ca="1" si="4">IF(ISBLANK(H18),"",H18-DATE(YEAR(NOW()),MONTH(NOW()),DAY(NOW())))</f>
        <v>-12</v>
      </c>
      <c r="J18" s="16" t="str">
        <f t="shared" ca="1" si="2"/>
        <v>OVERDUE</v>
      </c>
      <c r="K18" s="30" t="s">
        <v>3828</v>
      </c>
      <c r="L18" s="112"/>
    </row>
    <row r="19" spans="1:12" ht="26.45" customHeight="1">
      <c r="A19" s="16" t="s">
        <v>1442</v>
      </c>
      <c r="B19" s="30" t="s">
        <v>3735</v>
      </c>
      <c r="C19" s="30" t="s">
        <v>3736</v>
      </c>
      <c r="D19" s="41" t="s">
        <v>4</v>
      </c>
      <c r="E19" s="12">
        <v>42549</v>
      </c>
      <c r="F19" s="12">
        <v>44550</v>
      </c>
      <c r="G19" s="72"/>
      <c r="H19" s="21">
        <f>EDATE(F19-1,1)</f>
        <v>44580</v>
      </c>
      <c r="I19" s="15">
        <f t="shared" ca="1" si="4"/>
        <v>-12</v>
      </c>
      <c r="J19" s="16" t="str">
        <f t="shared" ca="1" si="2"/>
        <v>OVERDUE</v>
      </c>
      <c r="K19" s="30"/>
      <c r="L19" s="112"/>
    </row>
    <row r="20" spans="1:12" ht="26.45" customHeight="1">
      <c r="A20" s="16" t="s">
        <v>1443</v>
      </c>
      <c r="B20" s="30" t="s">
        <v>3737</v>
      </c>
      <c r="C20" s="30" t="s">
        <v>831</v>
      </c>
      <c r="D20" s="41">
        <v>4000</v>
      </c>
      <c r="E20" s="12">
        <v>42549</v>
      </c>
      <c r="F20" s="12">
        <v>42348</v>
      </c>
      <c r="G20" s="26">
        <v>0</v>
      </c>
      <c r="H20" s="21">
        <f>IF(I20&lt;=4000,$F$5+(I20/24),"error")</f>
        <v>44560.258333333331</v>
      </c>
      <c r="I20" s="22">
        <f t="shared" si="0"/>
        <v>-713.80000000000018</v>
      </c>
      <c r="J20" s="16" t="str">
        <f t="shared" si="2"/>
        <v>OVERDUE</v>
      </c>
      <c r="K20" s="30" t="s">
        <v>3829</v>
      </c>
      <c r="L20" s="17" t="s">
        <v>5248</v>
      </c>
    </row>
    <row r="21" spans="1:12" ht="26.45" customHeight="1">
      <c r="A21" s="16" t="s">
        <v>1444</v>
      </c>
      <c r="B21" s="30" t="s">
        <v>1385</v>
      </c>
      <c r="C21" s="30" t="s">
        <v>3738</v>
      </c>
      <c r="D21" s="41" t="s">
        <v>0</v>
      </c>
      <c r="E21" s="12">
        <v>42549</v>
      </c>
      <c r="F21" s="12">
        <v>44517</v>
      </c>
      <c r="G21" s="72"/>
      <c r="H21" s="21">
        <f>DATE(YEAR(F21),MONTH(F21)+3,DAY(F21)-1)</f>
        <v>44608</v>
      </c>
      <c r="I21" s="15">
        <f t="shared" ca="1" si="4"/>
        <v>16</v>
      </c>
      <c r="J21" s="16" t="str">
        <f t="shared" ca="1" si="2"/>
        <v>NOT DUE</v>
      </c>
      <c r="K21" s="30" t="s">
        <v>3830</v>
      </c>
      <c r="L21" s="112"/>
    </row>
    <row r="22" spans="1:12" ht="26.45" customHeight="1">
      <c r="A22" s="16" t="s">
        <v>1445</v>
      </c>
      <c r="B22" s="30" t="s">
        <v>3739</v>
      </c>
      <c r="C22" s="30" t="s">
        <v>3740</v>
      </c>
      <c r="D22" s="41" t="s">
        <v>0</v>
      </c>
      <c r="E22" s="12">
        <v>42549</v>
      </c>
      <c r="F22" s="12">
        <v>44517</v>
      </c>
      <c r="G22" s="72"/>
      <c r="H22" s="21">
        <f>DATE(YEAR(F22),MONTH(F22)+3,DAY(F22)-1)</f>
        <v>44608</v>
      </c>
      <c r="I22" s="15">
        <f t="shared" ca="1" si="4"/>
        <v>16</v>
      </c>
      <c r="J22" s="16" t="str">
        <f t="shared" ca="1" si="2"/>
        <v>NOT DUE</v>
      </c>
      <c r="K22" s="30" t="s">
        <v>3831</v>
      </c>
      <c r="L22" s="112"/>
    </row>
    <row r="23" spans="1:12" ht="15" customHeight="1">
      <c r="A23" s="16" t="s">
        <v>1446</v>
      </c>
      <c r="B23" s="30" t="s">
        <v>3741</v>
      </c>
      <c r="C23" s="30" t="s">
        <v>1384</v>
      </c>
      <c r="D23" s="41">
        <v>8000</v>
      </c>
      <c r="E23" s="12">
        <v>42549</v>
      </c>
      <c r="F23" s="12">
        <v>42348</v>
      </c>
      <c r="G23" s="26">
        <v>0</v>
      </c>
      <c r="H23" s="21">
        <f>IF(I23&lt;=8000,$F$5+(I23/24),"error")</f>
        <v>44726.925000000003</v>
      </c>
      <c r="I23" s="22">
        <f t="shared" si="0"/>
        <v>3286.2</v>
      </c>
      <c r="J23" s="16" t="str">
        <f t="shared" si="2"/>
        <v>NOT DUE</v>
      </c>
      <c r="K23" s="30" t="s">
        <v>3832</v>
      </c>
      <c r="L23" s="17"/>
    </row>
    <row r="24" spans="1:12" ht="15" customHeight="1">
      <c r="A24" s="16" t="s">
        <v>1447</v>
      </c>
      <c r="B24" s="30" t="s">
        <v>3742</v>
      </c>
      <c r="C24" s="30" t="s">
        <v>3745</v>
      </c>
      <c r="D24" s="41" t="s">
        <v>0</v>
      </c>
      <c r="E24" s="12">
        <v>42549</v>
      </c>
      <c r="F24" s="12">
        <v>44517</v>
      </c>
      <c r="G24" s="72"/>
      <c r="H24" s="21">
        <f>DATE(YEAR(F24),MONTH(F24)+3,DAY(F24)-1)</f>
        <v>44608</v>
      </c>
      <c r="I24" s="15">
        <f t="shared" ca="1" si="4"/>
        <v>16</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44728.245833333334</v>
      </c>
      <c r="I25" s="22">
        <f t="shared" si="0"/>
        <v>3317.8999999999996</v>
      </c>
      <c r="J25" s="16" t="str">
        <f t="shared" si="2"/>
        <v>NOT DUE</v>
      </c>
      <c r="K25" s="30"/>
      <c r="L25" s="17"/>
    </row>
    <row r="26" spans="1:12" ht="15" customHeight="1">
      <c r="A26" s="16" t="s">
        <v>1449</v>
      </c>
      <c r="B26" s="30" t="s">
        <v>3746</v>
      </c>
      <c r="C26" s="30" t="s">
        <v>1389</v>
      </c>
      <c r="D26" s="41">
        <v>8000</v>
      </c>
      <c r="E26" s="12">
        <v>42549</v>
      </c>
      <c r="F26" s="12">
        <v>42348</v>
      </c>
      <c r="G26" s="26">
        <v>0</v>
      </c>
      <c r="H26" s="21">
        <f>IF(I26&lt;=8000,$F$5+(I26/24),"error")</f>
        <v>44726.925000000003</v>
      </c>
      <c r="I26" s="22">
        <f t="shared" si="0"/>
        <v>3286.2</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44711.120833333334</v>
      </c>
      <c r="I27" s="22">
        <f t="shared" si="0"/>
        <v>2906.8999999999996</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44711.120833333334</v>
      </c>
      <c r="I28" s="22">
        <f t="shared" si="0"/>
        <v>2906.8999999999996</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44728.245833333334</v>
      </c>
      <c r="I29" s="22">
        <f t="shared" si="0"/>
        <v>3317.8999999999996</v>
      </c>
      <c r="J29" s="16" t="str">
        <f t="shared" si="2"/>
        <v>NOT DUE</v>
      </c>
      <c r="K29" s="30" t="s">
        <v>3835</v>
      </c>
      <c r="L29" s="19"/>
    </row>
    <row r="30" spans="1:12" ht="26.45" customHeight="1">
      <c r="A30" s="16" t="s">
        <v>1453</v>
      </c>
      <c r="B30" s="30" t="s">
        <v>3753</v>
      </c>
      <c r="C30" s="30" t="s">
        <v>3754</v>
      </c>
      <c r="D30" s="41">
        <v>8000</v>
      </c>
      <c r="E30" s="12">
        <v>42549</v>
      </c>
      <c r="F30" s="12">
        <v>42348</v>
      </c>
      <c r="G30" s="26">
        <v>0</v>
      </c>
      <c r="H30" s="21">
        <f>IF(I30&lt;=8000,$F$5+(I30/24),"error")</f>
        <v>44726.925000000003</v>
      </c>
      <c r="I30" s="22">
        <f t="shared" si="0"/>
        <v>3286.2</v>
      </c>
      <c r="J30" s="16" t="str">
        <f t="shared" si="2"/>
        <v>NOT DUE</v>
      </c>
      <c r="K30" s="30" t="s">
        <v>3836</v>
      </c>
      <c r="L30" s="19"/>
    </row>
    <row r="31" spans="1:12" ht="15" customHeight="1">
      <c r="A31" s="16" t="s">
        <v>1454</v>
      </c>
      <c r="B31" s="30" t="s">
        <v>3755</v>
      </c>
      <c r="C31" s="30" t="s">
        <v>1388</v>
      </c>
      <c r="D31" s="41" t="s">
        <v>4</v>
      </c>
      <c r="E31" s="12">
        <v>42549</v>
      </c>
      <c r="F31" s="12">
        <v>44550</v>
      </c>
      <c r="G31" s="72"/>
      <c r="H31" s="21">
        <f t="shared" ref="H31:H36" si="6">EDATE(F31-1,1)</f>
        <v>44580</v>
      </c>
      <c r="I31" s="15">
        <f t="shared" ref="I31:I55" ca="1" si="7">IF(ISBLANK(H31),"",H31-DATE(YEAR(NOW()),MONTH(NOW()),DAY(NOW())))</f>
        <v>-12</v>
      </c>
      <c r="J31" s="16" t="str">
        <f t="shared" ca="1" si="2"/>
        <v>OVERDUE</v>
      </c>
      <c r="K31" s="30" t="s">
        <v>3837</v>
      </c>
      <c r="L31" s="112"/>
    </row>
    <row r="32" spans="1:12" ht="15" customHeight="1">
      <c r="A32" s="16" t="s">
        <v>1455</v>
      </c>
      <c r="B32" s="30" t="s">
        <v>3756</v>
      </c>
      <c r="C32" s="30" t="s">
        <v>3751</v>
      </c>
      <c r="D32" s="41" t="s">
        <v>4</v>
      </c>
      <c r="E32" s="12">
        <v>42549</v>
      </c>
      <c r="F32" s="12">
        <v>44550</v>
      </c>
      <c r="G32" s="72"/>
      <c r="H32" s="21">
        <f t="shared" si="6"/>
        <v>44580</v>
      </c>
      <c r="I32" s="15">
        <f t="shared" ca="1" si="7"/>
        <v>-12</v>
      </c>
      <c r="J32" s="16" t="str">
        <f t="shared" ca="1" si="2"/>
        <v>OVERDUE</v>
      </c>
      <c r="K32" s="30" t="s">
        <v>3838</v>
      </c>
      <c r="L32" s="112"/>
    </row>
    <row r="33" spans="1:12" ht="16.5" customHeight="1">
      <c r="A33" s="16" t="s">
        <v>1456</v>
      </c>
      <c r="B33" s="30" t="s">
        <v>3766</v>
      </c>
      <c r="C33" s="30" t="s">
        <v>3751</v>
      </c>
      <c r="D33" s="41" t="s">
        <v>4</v>
      </c>
      <c r="E33" s="12">
        <v>42549</v>
      </c>
      <c r="F33" s="12">
        <v>44550</v>
      </c>
      <c r="G33" s="72"/>
      <c r="H33" s="21">
        <f t="shared" si="6"/>
        <v>44580</v>
      </c>
      <c r="I33" s="15">
        <f t="shared" ca="1" si="7"/>
        <v>-12</v>
      </c>
      <c r="J33" s="16" t="str">
        <f t="shared" ca="1" si="2"/>
        <v>OVERDUE</v>
      </c>
      <c r="K33" s="30" t="s">
        <v>3835</v>
      </c>
      <c r="L33" s="112"/>
    </row>
    <row r="34" spans="1:12" ht="15" customHeight="1">
      <c r="A34" s="16" t="s">
        <v>1457</v>
      </c>
      <c r="B34" s="30" t="s">
        <v>3767</v>
      </c>
      <c r="C34" s="30" t="s">
        <v>1387</v>
      </c>
      <c r="D34" s="41" t="s">
        <v>4</v>
      </c>
      <c r="E34" s="12">
        <v>42549</v>
      </c>
      <c r="F34" s="12">
        <v>44550</v>
      </c>
      <c r="G34" s="72"/>
      <c r="H34" s="21">
        <f t="shared" si="6"/>
        <v>44580</v>
      </c>
      <c r="I34" s="15">
        <f t="shared" ca="1" si="7"/>
        <v>-12</v>
      </c>
      <c r="J34" s="16" t="str">
        <f t="shared" ca="1" si="2"/>
        <v>OVERDUE</v>
      </c>
      <c r="K34" s="30"/>
      <c r="L34" s="112"/>
    </row>
    <row r="35" spans="1:12" ht="15" customHeight="1">
      <c r="A35" s="16" t="s">
        <v>1458</v>
      </c>
      <c r="B35" s="30" t="s">
        <v>3768</v>
      </c>
      <c r="C35" s="30" t="s">
        <v>1387</v>
      </c>
      <c r="D35" s="41" t="s">
        <v>4</v>
      </c>
      <c r="E35" s="12">
        <v>42549</v>
      </c>
      <c r="F35" s="12">
        <v>44550</v>
      </c>
      <c r="G35" s="72"/>
      <c r="H35" s="21">
        <f t="shared" si="6"/>
        <v>44580</v>
      </c>
      <c r="I35" s="15">
        <f t="shared" ca="1" si="7"/>
        <v>-12</v>
      </c>
      <c r="J35" s="16" t="str">
        <f t="shared" ca="1" si="2"/>
        <v>OVERDUE</v>
      </c>
      <c r="K35" s="30"/>
      <c r="L35" s="112"/>
    </row>
    <row r="36" spans="1:12" ht="16.5" customHeight="1">
      <c r="A36" s="16" t="s">
        <v>1459</v>
      </c>
      <c r="B36" s="30" t="s">
        <v>3757</v>
      </c>
      <c r="C36" s="30" t="s">
        <v>3765</v>
      </c>
      <c r="D36" s="41" t="s">
        <v>4</v>
      </c>
      <c r="E36" s="12">
        <v>42549</v>
      </c>
      <c r="F36" s="12">
        <v>44550</v>
      </c>
      <c r="G36" s="72"/>
      <c r="H36" s="21">
        <f t="shared" si="6"/>
        <v>44580</v>
      </c>
      <c r="I36" s="15">
        <f t="shared" ca="1" si="7"/>
        <v>-12</v>
      </c>
      <c r="J36" s="16" t="str">
        <f t="shared" ca="1" si="2"/>
        <v>OVERDUE</v>
      </c>
      <c r="K36" s="30"/>
      <c r="L36" s="112"/>
    </row>
    <row r="37" spans="1:12" ht="26.45" customHeight="1">
      <c r="A37" s="16" t="s">
        <v>1460</v>
      </c>
      <c r="B37" s="30" t="s">
        <v>3758</v>
      </c>
      <c r="C37" s="30" t="s">
        <v>3759</v>
      </c>
      <c r="D37" s="41" t="s">
        <v>0</v>
      </c>
      <c r="E37" s="12">
        <v>42549</v>
      </c>
      <c r="F37" s="12">
        <v>44517</v>
      </c>
      <c r="G37" s="72"/>
      <c r="H37" s="14">
        <f>DATE(YEAR(F37),MONTH(F37)+3,DAY(F37)-1)</f>
        <v>44608</v>
      </c>
      <c r="I37" s="15">
        <f t="shared" ca="1" si="7"/>
        <v>16</v>
      </c>
      <c r="J37" s="16" t="str">
        <f t="shared" ca="1" si="2"/>
        <v>NOT DUE</v>
      </c>
      <c r="K37" s="30"/>
      <c r="L37" s="19"/>
    </row>
    <row r="38" spans="1:12" ht="26.45" customHeight="1">
      <c r="A38" s="16" t="s">
        <v>1461</v>
      </c>
      <c r="B38" s="30" t="s">
        <v>3758</v>
      </c>
      <c r="C38" s="30" t="s">
        <v>831</v>
      </c>
      <c r="D38" s="41">
        <v>8000</v>
      </c>
      <c r="E38" s="12">
        <v>42549</v>
      </c>
      <c r="F38" s="12">
        <v>42104</v>
      </c>
      <c r="G38" s="72"/>
      <c r="H38" s="14">
        <f>IF(I38&lt;8000,F38+(D38/24),"error")</f>
        <v>42437.333333333336</v>
      </c>
      <c r="I38" s="15">
        <f>D38-(F4-G38)</f>
        <v>3286.2</v>
      </c>
      <c r="J38" s="16" t="str">
        <f t="shared" si="2"/>
        <v>NOT DUE</v>
      </c>
      <c r="K38" s="30"/>
      <c r="L38" s="19"/>
    </row>
    <row r="39" spans="1:12" ht="26.45" customHeight="1">
      <c r="A39" s="16" t="s">
        <v>1462</v>
      </c>
      <c r="B39" s="30" t="s">
        <v>3760</v>
      </c>
      <c r="C39" s="30" t="s">
        <v>1388</v>
      </c>
      <c r="D39" s="41" t="s">
        <v>4</v>
      </c>
      <c r="E39" s="12">
        <v>42549</v>
      </c>
      <c r="F39" s="12">
        <v>44550</v>
      </c>
      <c r="G39" s="72"/>
      <c r="H39" s="14">
        <f>EDATE(F39-1,1)</f>
        <v>44580</v>
      </c>
      <c r="I39" s="15">
        <f t="shared" ca="1" si="7"/>
        <v>-12</v>
      </c>
      <c r="J39" s="16" t="str">
        <f t="shared" ca="1" si="2"/>
        <v>OVERDUE</v>
      </c>
      <c r="K39" s="30"/>
      <c r="L39" s="112"/>
    </row>
    <row r="40" spans="1:12" ht="26.45" customHeight="1">
      <c r="A40" s="16" t="s">
        <v>1463</v>
      </c>
      <c r="B40" s="30" t="s">
        <v>1390</v>
      </c>
      <c r="C40" s="30" t="s">
        <v>1391</v>
      </c>
      <c r="D40" s="41" t="s">
        <v>1</v>
      </c>
      <c r="E40" s="12">
        <v>42549</v>
      </c>
      <c r="F40" s="12">
        <v>44590</v>
      </c>
      <c r="G40" s="72"/>
      <c r="H40" s="14">
        <f>DATE(YEAR(F40),MONTH(F40),DAY(F40)+1)</f>
        <v>44591</v>
      </c>
      <c r="I40" s="15">
        <f t="shared" ca="1" si="7"/>
        <v>-1</v>
      </c>
      <c r="J40" s="16" t="str">
        <f t="shared" ca="1" si="2"/>
        <v>OVERDUE</v>
      </c>
      <c r="K40" s="30"/>
      <c r="L40" s="19"/>
    </row>
    <row r="41" spans="1:12" ht="26.45" customHeight="1">
      <c r="A41" s="16" t="s">
        <v>1464</v>
      </c>
      <c r="B41" s="30" t="s">
        <v>1392</v>
      </c>
      <c r="C41" s="30" t="s">
        <v>1393</v>
      </c>
      <c r="D41" s="41" t="s">
        <v>1</v>
      </c>
      <c r="E41" s="12">
        <v>42549</v>
      </c>
      <c r="F41" s="12">
        <v>44590</v>
      </c>
      <c r="G41" s="72"/>
      <c r="H41" s="14">
        <f>DATE(YEAR(F41),MONTH(F41),DAY(F41)+1)</f>
        <v>44591</v>
      </c>
      <c r="I41" s="15">
        <f t="shared" ca="1" si="7"/>
        <v>-1</v>
      </c>
      <c r="J41" s="16" t="str">
        <f t="shared" ca="1" si="2"/>
        <v>OVERDUE</v>
      </c>
      <c r="K41" s="30"/>
      <c r="L41" s="19"/>
    </row>
    <row r="42" spans="1:12" ht="26.45" customHeight="1">
      <c r="A42" s="16" t="s">
        <v>1465</v>
      </c>
      <c r="B42" s="30" t="s">
        <v>1394</v>
      </c>
      <c r="C42" s="30" t="s">
        <v>1395</v>
      </c>
      <c r="D42" s="41" t="s">
        <v>1</v>
      </c>
      <c r="E42" s="12">
        <v>42549</v>
      </c>
      <c r="F42" s="12">
        <v>44590</v>
      </c>
      <c r="G42" s="72"/>
      <c r="H42" s="14">
        <f>DATE(YEAR(F42),MONTH(F42),DAY(F42)+1)</f>
        <v>44591</v>
      </c>
      <c r="I42" s="15">
        <f t="shared" ca="1" si="7"/>
        <v>-1</v>
      </c>
      <c r="J42" s="16" t="str">
        <f t="shared" ca="1" si="2"/>
        <v>OVERDUE</v>
      </c>
      <c r="K42" s="30"/>
      <c r="L42" s="19"/>
    </row>
    <row r="43" spans="1:12" ht="26.45" customHeight="1">
      <c r="A43" s="16" t="s">
        <v>1466</v>
      </c>
      <c r="B43" s="30" t="s">
        <v>1396</v>
      </c>
      <c r="C43" s="30" t="s">
        <v>1397</v>
      </c>
      <c r="D43" s="41" t="s">
        <v>4</v>
      </c>
      <c r="E43" s="12">
        <v>42549</v>
      </c>
      <c r="F43" s="12">
        <v>44550</v>
      </c>
      <c r="G43" s="72"/>
      <c r="H43" s="14">
        <f>EDATE(F43-1,1)</f>
        <v>44580</v>
      </c>
      <c r="I43" s="15">
        <f t="shared" ca="1" si="7"/>
        <v>-12</v>
      </c>
      <c r="J43" s="16" t="str">
        <f t="shared" ca="1" si="2"/>
        <v>OVERDUE</v>
      </c>
      <c r="K43" s="30"/>
      <c r="L43" s="24"/>
    </row>
    <row r="44" spans="1:12" ht="26.45" customHeight="1">
      <c r="A44" s="16" t="s">
        <v>1467</v>
      </c>
      <c r="B44" s="30" t="s">
        <v>1398</v>
      </c>
      <c r="C44" s="30" t="s">
        <v>1399</v>
      </c>
      <c r="D44" s="41" t="s">
        <v>1</v>
      </c>
      <c r="E44" s="12">
        <v>42549</v>
      </c>
      <c r="F44" s="12">
        <v>44590</v>
      </c>
      <c r="G44" s="72"/>
      <c r="H44" s="14">
        <f>DATE(YEAR(F44),MONTH(F44),DAY(F44)+1)</f>
        <v>44591</v>
      </c>
      <c r="I44" s="15">
        <f t="shared" ca="1" si="7"/>
        <v>-1</v>
      </c>
      <c r="J44" s="16" t="str">
        <f t="shared" ca="1" si="2"/>
        <v>OVERDUE</v>
      </c>
      <c r="K44" s="30"/>
      <c r="L44" s="19"/>
    </row>
    <row r="45" spans="1:12" ht="15" customHeight="1">
      <c r="A45" s="16" t="s">
        <v>1468</v>
      </c>
      <c r="B45" s="30" t="s">
        <v>1400</v>
      </c>
      <c r="C45" s="30" t="s">
        <v>1401</v>
      </c>
      <c r="D45" s="41" t="s">
        <v>1</v>
      </c>
      <c r="E45" s="12">
        <v>42549</v>
      </c>
      <c r="F45" s="12">
        <v>44590</v>
      </c>
      <c r="G45" s="72"/>
      <c r="H45" s="14">
        <f>DATE(YEAR(F45),MONTH(F45),DAY(F45)+1)</f>
        <v>44591</v>
      </c>
      <c r="I45" s="15">
        <f t="shared" ca="1" si="7"/>
        <v>-1</v>
      </c>
      <c r="J45" s="16" t="str">
        <f t="shared" ca="1" si="2"/>
        <v>OVERDUE</v>
      </c>
      <c r="K45" s="30"/>
      <c r="L45" s="19"/>
    </row>
    <row r="46" spans="1:12" ht="26.45" customHeight="1">
      <c r="A46" s="16" t="s">
        <v>1469</v>
      </c>
      <c r="B46" s="30" t="s">
        <v>1402</v>
      </c>
      <c r="C46" s="30" t="s">
        <v>1403</v>
      </c>
      <c r="D46" s="41" t="s">
        <v>1</v>
      </c>
      <c r="E46" s="12">
        <v>42549</v>
      </c>
      <c r="F46" s="12">
        <v>44590</v>
      </c>
      <c r="G46" s="72"/>
      <c r="H46" s="14">
        <f>DATE(YEAR(F46),MONTH(F46),DAY(F46)+1)</f>
        <v>44591</v>
      </c>
      <c r="I46" s="15">
        <f t="shared" ca="1" si="7"/>
        <v>-1</v>
      </c>
      <c r="J46" s="16" t="str">
        <f t="shared" ca="1" si="2"/>
        <v>OVERDUE</v>
      </c>
      <c r="K46" s="30"/>
      <c r="L46" s="19"/>
    </row>
    <row r="47" spans="1:12" ht="26.45" customHeight="1">
      <c r="A47" s="16" t="s">
        <v>1470</v>
      </c>
      <c r="B47" s="30" t="s">
        <v>1404</v>
      </c>
      <c r="C47" s="30" t="s">
        <v>1391</v>
      </c>
      <c r="D47" s="41" t="s">
        <v>1</v>
      </c>
      <c r="E47" s="12">
        <v>42549</v>
      </c>
      <c r="F47" s="12">
        <v>44590</v>
      </c>
      <c r="G47" s="72"/>
      <c r="H47" s="14">
        <f>DATE(YEAR(F47),MONTH(F47),DAY(F47)+1)</f>
        <v>44591</v>
      </c>
      <c r="I47" s="15">
        <f t="shared" ca="1" si="7"/>
        <v>-1</v>
      </c>
      <c r="J47" s="16" t="str">
        <f t="shared" ca="1" si="2"/>
        <v>OVERDUE</v>
      </c>
      <c r="K47" s="30"/>
      <c r="L47" s="19"/>
    </row>
    <row r="48" spans="1:12" ht="26.45" customHeight="1">
      <c r="A48" s="16" t="s">
        <v>1471</v>
      </c>
      <c r="B48" s="30" t="s">
        <v>1405</v>
      </c>
      <c r="C48" s="30" t="s">
        <v>1406</v>
      </c>
      <c r="D48" s="41" t="s">
        <v>3</v>
      </c>
      <c r="E48" s="12">
        <v>42549</v>
      </c>
      <c r="F48" s="12">
        <v>44412</v>
      </c>
      <c r="G48" s="72"/>
      <c r="H48" s="14">
        <f>DATE(YEAR(F48),MONTH(F48)+6,DAY(F48)-1)</f>
        <v>44595</v>
      </c>
      <c r="I48" s="15">
        <f t="shared" ca="1" si="7"/>
        <v>3</v>
      </c>
      <c r="J48" s="16" t="str">
        <f t="shared" ca="1" si="2"/>
        <v>NOT DUE</v>
      </c>
      <c r="K48" s="30"/>
      <c r="L48" s="19"/>
    </row>
    <row r="49" spans="1:12" ht="26.45" customHeight="1">
      <c r="A49" s="16" t="s">
        <v>1472</v>
      </c>
      <c r="B49" s="30" t="s">
        <v>1407</v>
      </c>
      <c r="C49" s="30" t="s">
        <v>3751</v>
      </c>
      <c r="D49" s="41" t="s">
        <v>4</v>
      </c>
      <c r="E49" s="12">
        <v>42549</v>
      </c>
      <c r="F49" s="12">
        <v>44550</v>
      </c>
      <c r="G49" s="72"/>
      <c r="H49" s="14">
        <f>EDATE(F49-1,1)</f>
        <v>44580</v>
      </c>
      <c r="I49" s="15">
        <f t="shared" ca="1" si="7"/>
        <v>-12</v>
      </c>
      <c r="J49" s="16" t="str">
        <f t="shared" ca="1" si="2"/>
        <v>OVERDUE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58</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289</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289</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289</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289</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289</v>
      </c>
      <c r="J55" s="16" t="str">
        <f t="shared" ca="1" si="2"/>
        <v>NOT DUE</v>
      </c>
      <c r="K55" s="30"/>
      <c r="L55" s="19"/>
    </row>
    <row r="59" spans="1:12">
      <c r="B59" t="s">
        <v>4634</v>
      </c>
      <c r="D59" s="47" t="s">
        <v>4635</v>
      </c>
      <c r="E59" t="s">
        <v>5257</v>
      </c>
      <c r="G59" t="s">
        <v>4636</v>
      </c>
    </row>
    <row r="60" spans="1:12">
      <c r="C60" s="215" t="s">
        <v>5323</v>
      </c>
      <c r="E60" s="462" t="s">
        <v>5370</v>
      </c>
      <c r="F60" s="462"/>
      <c r="H60" s="461" t="s">
        <v>5296</v>
      </c>
      <c r="I60" s="461"/>
      <c r="J60" s="461"/>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phoneticPr fontId="37" type="noConversion"/>
  <conditionalFormatting sqref="J8:J37 J52:J55 J39:J47">
    <cfRule type="cellIs" dxfId="156" priority="3" operator="equal">
      <formula>"overdue"</formula>
    </cfRule>
  </conditionalFormatting>
  <conditionalFormatting sqref="J48:J51">
    <cfRule type="cellIs" dxfId="155" priority="2" operator="equal">
      <formula>"overdue"</formula>
    </cfRule>
  </conditionalFormatting>
  <conditionalFormatting sqref="J38">
    <cfRule type="cellIs" dxfId="154"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sqref="A1:B1"/>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3963</v>
      </c>
      <c r="D3" s="380" t="s">
        <v>12</v>
      </c>
      <c r="E3" s="380"/>
      <c r="F3" s="4" t="s">
        <v>3964</v>
      </c>
    </row>
    <row r="4" spans="1:12" ht="18" customHeight="1">
      <c r="A4" s="379" t="s">
        <v>77</v>
      </c>
      <c r="B4" s="379"/>
      <c r="C4" s="36" t="s">
        <v>3991</v>
      </c>
      <c r="D4" s="380" t="s">
        <v>14</v>
      </c>
      <c r="E4" s="380"/>
      <c r="F4" s="5">
        <f>'Running Hours'!B43</f>
        <v>41270</v>
      </c>
    </row>
    <row r="5" spans="1:12" ht="18" customHeight="1">
      <c r="A5" s="379" t="s">
        <v>78</v>
      </c>
      <c r="B5" s="379"/>
      <c r="C5" s="37" t="s">
        <v>3990</v>
      </c>
      <c r="D5" s="44"/>
      <c r="E5" s="252"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3965</v>
      </c>
      <c r="B8" s="146" t="s">
        <v>3969</v>
      </c>
      <c r="C8" s="30" t="s">
        <v>831</v>
      </c>
      <c r="D8" s="41">
        <v>2000</v>
      </c>
      <c r="E8" s="12">
        <v>42348</v>
      </c>
      <c r="F8" s="12">
        <v>44441</v>
      </c>
      <c r="G8" s="26">
        <v>39710</v>
      </c>
      <c r="H8" s="21">
        <f>IF(I8&lt;=2000,$F$5+(I8/24),"error")</f>
        <v>44608.333333333336</v>
      </c>
      <c r="I8" s="22">
        <f t="shared" ref="I8:I12" si="0">D8-($F$4-G8)</f>
        <v>440</v>
      </c>
      <c r="J8" s="16" t="str">
        <f>IF(I8="","",IF(I8&lt;0,"OVERDUE","NOT DUE"))</f>
        <v>NOT DUE</v>
      </c>
      <c r="K8" s="30" t="s">
        <v>3993</v>
      </c>
      <c r="L8" s="17"/>
    </row>
    <row r="9" spans="1:12" ht="26.25" customHeight="1">
      <c r="A9" s="16" t="s">
        <v>3966</v>
      </c>
      <c r="B9" s="146" t="s">
        <v>3970</v>
      </c>
      <c r="C9" s="30" t="s">
        <v>3971</v>
      </c>
      <c r="D9" s="41">
        <v>2000</v>
      </c>
      <c r="E9" s="12">
        <v>42348</v>
      </c>
      <c r="F9" s="12">
        <v>44441</v>
      </c>
      <c r="G9" s="26">
        <v>39710</v>
      </c>
      <c r="H9" s="21">
        <f>IF(I9&lt;=2000,$F$5+(I9/24),"error")</f>
        <v>44608.333333333336</v>
      </c>
      <c r="I9" s="22">
        <f t="shared" si="0"/>
        <v>440</v>
      </c>
      <c r="J9" s="16" t="str">
        <f t="shared" ref="J9:J20" si="1">IF(I9="","",IF(I9&lt;0,"OVERDUE","NOT DUE"))</f>
        <v>NOT DUE</v>
      </c>
      <c r="K9" s="30" t="s">
        <v>3994</v>
      </c>
      <c r="L9" s="17"/>
    </row>
    <row r="10" spans="1:12" ht="26.45" customHeight="1">
      <c r="A10" s="16" t="s">
        <v>3979</v>
      </c>
      <c r="B10" s="146" t="s">
        <v>3972</v>
      </c>
      <c r="C10" s="30" t="s">
        <v>3761</v>
      </c>
      <c r="D10" s="41">
        <v>4000</v>
      </c>
      <c r="E10" s="12">
        <v>42348</v>
      </c>
      <c r="F10" s="12">
        <v>44441</v>
      </c>
      <c r="G10" s="26">
        <v>39710</v>
      </c>
      <c r="H10" s="21">
        <f>IF(I10&lt;=4000,$F$5+(I10/24),"error")</f>
        <v>44691.666666666664</v>
      </c>
      <c r="I10" s="22">
        <f>D10-($F$4-G10)</f>
        <v>2440</v>
      </c>
      <c r="J10" s="16" t="str">
        <f t="shared" si="1"/>
        <v>NOT DUE</v>
      </c>
      <c r="K10" s="30" t="s">
        <v>3992</v>
      </c>
      <c r="L10" s="17"/>
    </row>
    <row r="11" spans="1:12" ht="26.45" customHeight="1">
      <c r="A11" s="16" t="s">
        <v>3980</v>
      </c>
      <c r="B11" s="146" t="s">
        <v>3967</v>
      </c>
      <c r="C11" s="30" t="s">
        <v>831</v>
      </c>
      <c r="D11" s="41">
        <v>2000</v>
      </c>
      <c r="E11" s="12">
        <v>42348</v>
      </c>
      <c r="F11" s="12">
        <v>44441</v>
      </c>
      <c r="G11" s="26">
        <v>39710</v>
      </c>
      <c r="H11" s="21">
        <f>IF(I11&lt;=2000,$F$5+(I11/24),"error")</f>
        <v>44608.333333333336</v>
      </c>
      <c r="I11" s="22">
        <f t="shared" si="0"/>
        <v>440</v>
      </c>
      <c r="J11" s="16" t="str">
        <f t="shared" si="1"/>
        <v>NOT DUE</v>
      </c>
      <c r="K11" s="30" t="s">
        <v>3995</v>
      </c>
      <c r="L11" s="17"/>
    </row>
    <row r="12" spans="1:12" ht="26.45" customHeight="1">
      <c r="A12" s="16" t="s">
        <v>3981</v>
      </c>
      <c r="B12" s="146" t="s">
        <v>3973</v>
      </c>
      <c r="C12" s="30" t="s">
        <v>393</v>
      </c>
      <c r="D12" s="41">
        <v>2000</v>
      </c>
      <c r="E12" s="12">
        <v>42348</v>
      </c>
      <c r="F12" s="12">
        <v>44441</v>
      </c>
      <c r="G12" s="26">
        <v>39710</v>
      </c>
      <c r="H12" s="21">
        <f>IF(I12&lt;=2000,$F$5+(I12/24),"error")</f>
        <v>44608.333333333336</v>
      </c>
      <c r="I12" s="22">
        <f t="shared" si="0"/>
        <v>440</v>
      </c>
      <c r="J12" s="16" t="str">
        <f t="shared" si="1"/>
        <v>NOT DUE</v>
      </c>
      <c r="K12" s="30" t="s">
        <v>3996</v>
      </c>
      <c r="L12" s="17"/>
    </row>
    <row r="13" spans="1:12" ht="26.45" customHeight="1">
      <c r="A13" s="16" t="s">
        <v>3982</v>
      </c>
      <c r="B13" s="146" t="s">
        <v>3974</v>
      </c>
      <c r="C13" s="30" t="s">
        <v>831</v>
      </c>
      <c r="D13" s="41" t="s">
        <v>56</v>
      </c>
      <c r="E13" s="12">
        <v>42348</v>
      </c>
      <c r="F13" s="12">
        <v>42348</v>
      </c>
      <c r="G13" s="72"/>
      <c r="H13" s="21">
        <f>DATE(YEAR(F13)+3,MONTH(F13),DAY(F13)-1)</f>
        <v>43443</v>
      </c>
      <c r="I13" s="15">
        <f t="shared" ref="I13:I20" ca="1" si="2">IF(ISBLANK(H13),"",H13-DATE(YEAR(NOW()),MONTH(NOW()),DAY(NOW())))</f>
        <v>-1149</v>
      </c>
      <c r="J13" s="16" t="str">
        <f t="shared" ca="1" si="1"/>
        <v>OVERDUE</v>
      </c>
      <c r="K13" s="30"/>
      <c r="L13" s="17" t="s">
        <v>5212</v>
      </c>
    </row>
    <row r="14" spans="1:12" ht="20.25" customHeight="1">
      <c r="A14" s="16" t="s">
        <v>3983</v>
      </c>
      <c r="B14" s="146" t="s">
        <v>3975</v>
      </c>
      <c r="C14" s="30" t="s">
        <v>831</v>
      </c>
      <c r="D14" s="41" t="s">
        <v>56</v>
      </c>
      <c r="E14" s="12">
        <v>42348</v>
      </c>
      <c r="F14" s="12">
        <v>44313</v>
      </c>
      <c r="G14" s="72"/>
      <c r="H14" s="21">
        <f>DATE(YEAR(F14)+3,MONTH(F14),DAY(F14)-1)</f>
        <v>45408</v>
      </c>
      <c r="I14" s="15">
        <f t="shared" ca="1" si="2"/>
        <v>816</v>
      </c>
      <c r="J14" s="16" t="str">
        <f t="shared" ca="1" si="1"/>
        <v>NOT DUE</v>
      </c>
      <c r="K14" s="30"/>
      <c r="L14" s="17" t="s">
        <v>4769</v>
      </c>
    </row>
    <row r="15" spans="1:12" ht="20.25" customHeight="1">
      <c r="A15" s="16" t="s">
        <v>3984</v>
      </c>
      <c r="B15" s="146" t="s">
        <v>3976</v>
      </c>
      <c r="C15" s="30" t="s">
        <v>831</v>
      </c>
      <c r="D15" s="41" t="s">
        <v>56</v>
      </c>
      <c r="E15" s="12">
        <v>42348</v>
      </c>
      <c r="F15" s="12">
        <v>44313</v>
      </c>
      <c r="G15" s="72"/>
      <c r="H15" s="21">
        <f>DATE(YEAR(F15)+3,MONTH(F15),DAY(F15)-1)</f>
        <v>45408</v>
      </c>
      <c r="I15" s="15">
        <f t="shared" ca="1" si="2"/>
        <v>816</v>
      </c>
      <c r="J15" s="16" t="str">
        <f t="shared" ca="1" si="1"/>
        <v>NOT DUE</v>
      </c>
      <c r="K15" s="30"/>
      <c r="L15" s="17" t="s">
        <v>4769</v>
      </c>
    </row>
    <row r="16" spans="1:12" ht="24.75" customHeight="1">
      <c r="A16" s="16" t="s">
        <v>3985</v>
      </c>
      <c r="B16" s="146" t="s">
        <v>3977</v>
      </c>
      <c r="C16" s="30" t="s">
        <v>831</v>
      </c>
      <c r="D16" s="41" t="s">
        <v>381</v>
      </c>
      <c r="E16" s="12">
        <v>42348</v>
      </c>
      <c r="F16" s="12">
        <v>43897</v>
      </c>
      <c r="G16" s="72"/>
      <c r="H16" s="21">
        <f>DATE(YEAR(F16)+1,MONTH(F16),DAY(F16)-1)</f>
        <v>44261</v>
      </c>
      <c r="I16" s="15">
        <f t="shared" ca="1" si="2"/>
        <v>-331</v>
      </c>
      <c r="J16" s="16" t="str">
        <f t="shared" ca="1" si="1"/>
        <v>OVERDUE</v>
      </c>
      <c r="K16" s="30"/>
      <c r="L16" s="17" t="s">
        <v>5210</v>
      </c>
    </row>
    <row r="17" spans="1:12" ht="26.45" customHeight="1">
      <c r="A17" s="16" t="s">
        <v>3986</v>
      </c>
      <c r="B17" s="146" t="s">
        <v>3968</v>
      </c>
      <c r="C17" s="30" t="s">
        <v>3749</v>
      </c>
      <c r="D17" s="41" t="s">
        <v>381</v>
      </c>
      <c r="E17" s="12">
        <v>42348</v>
      </c>
      <c r="F17" s="12">
        <v>44313</v>
      </c>
      <c r="G17" s="72"/>
      <c r="H17" s="21">
        <f>DATE(YEAR(F17)+1,MONTH(F17),DAY(F17)-1)</f>
        <v>44677</v>
      </c>
      <c r="I17" s="15">
        <f t="shared" ca="1" si="2"/>
        <v>85</v>
      </c>
      <c r="J17" s="16" t="str">
        <f t="shared" ca="1" si="1"/>
        <v>NOT DUE</v>
      </c>
      <c r="K17" s="30"/>
      <c r="L17" s="17" t="s">
        <v>4770</v>
      </c>
    </row>
    <row r="18" spans="1:12">
      <c r="A18" s="16" t="s">
        <v>3987</v>
      </c>
      <c r="B18" s="146" t="s">
        <v>3978</v>
      </c>
      <c r="C18" s="30" t="s">
        <v>831</v>
      </c>
      <c r="D18" s="41" t="s">
        <v>381</v>
      </c>
      <c r="E18" s="12">
        <v>42348</v>
      </c>
      <c r="F18" s="12">
        <v>44313</v>
      </c>
      <c r="G18" s="72"/>
      <c r="H18" s="21">
        <f>DATE(YEAR(F18)+1,MONTH(F18),DAY(F18)-1)</f>
        <v>44677</v>
      </c>
      <c r="I18" s="15">
        <f t="shared" ca="1" si="2"/>
        <v>85</v>
      </c>
      <c r="J18" s="16" t="str">
        <f t="shared" ca="1" si="1"/>
        <v>NOT DUE</v>
      </c>
      <c r="K18" s="30" t="s">
        <v>3997</v>
      </c>
      <c r="L18" s="17" t="s">
        <v>3962</v>
      </c>
    </row>
    <row r="19" spans="1:12" ht="26.45" customHeight="1">
      <c r="A19" s="16" t="s">
        <v>3988</v>
      </c>
      <c r="B19" s="146" t="s">
        <v>3746</v>
      </c>
      <c r="C19" s="30" t="s">
        <v>1389</v>
      </c>
      <c r="D19" s="41" t="s">
        <v>56</v>
      </c>
      <c r="E19" s="12">
        <v>42348</v>
      </c>
      <c r="F19" s="12">
        <v>44413</v>
      </c>
      <c r="G19" s="72"/>
      <c r="H19" s="21">
        <f>DATE(YEAR(F19)+3,MONTH(F19),DAY(F19)-1)</f>
        <v>45508</v>
      </c>
      <c r="I19" s="15">
        <f t="shared" ca="1" si="2"/>
        <v>916</v>
      </c>
      <c r="J19" s="16" t="str">
        <f t="shared" ca="1" si="1"/>
        <v>NOT DUE</v>
      </c>
      <c r="K19" s="30"/>
      <c r="L19" s="17" t="s">
        <v>4769</v>
      </c>
    </row>
    <row r="20" spans="1:12" ht="26.45" customHeight="1">
      <c r="A20" s="16" t="s">
        <v>3989</v>
      </c>
      <c r="B20" s="30" t="s">
        <v>3849</v>
      </c>
      <c r="C20" s="30" t="s">
        <v>831</v>
      </c>
      <c r="D20" s="41" t="s">
        <v>56</v>
      </c>
      <c r="E20" s="12">
        <v>42348</v>
      </c>
      <c r="F20" s="12">
        <v>44413</v>
      </c>
      <c r="G20" s="72"/>
      <c r="H20" s="21">
        <f>DATE(YEAR(F20)+3,MONTH(F20),DAY(F20)-1)</f>
        <v>45508</v>
      </c>
      <c r="I20" s="15">
        <f t="shared" ca="1" si="2"/>
        <v>916</v>
      </c>
      <c r="J20" s="16" t="str">
        <f t="shared" ca="1" si="1"/>
        <v>NOT DUE</v>
      </c>
      <c r="K20" s="30"/>
      <c r="L20" s="17" t="s">
        <v>4769</v>
      </c>
    </row>
    <row r="24" spans="1:12">
      <c r="B24" t="s">
        <v>4634</v>
      </c>
      <c r="D24" s="47" t="s">
        <v>4635</v>
      </c>
      <c r="E24" t="s">
        <v>5258</v>
      </c>
      <c r="G24" t="s">
        <v>4636</v>
      </c>
    </row>
    <row r="25" spans="1:12">
      <c r="C25" s="215" t="s">
        <v>5323</v>
      </c>
      <c r="E25" s="297" t="s">
        <v>5370</v>
      </c>
      <c r="F25" s="216"/>
      <c r="H25" s="461" t="s">
        <v>5295</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93"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1476</v>
      </c>
      <c r="D3" s="380" t="s">
        <v>12</v>
      </c>
      <c r="E3" s="380"/>
      <c r="F3" s="4" t="s">
        <v>1556</v>
      </c>
    </row>
    <row r="4" spans="1:12" ht="18" customHeight="1">
      <c r="A4" s="379" t="s">
        <v>77</v>
      </c>
      <c r="B4" s="379"/>
      <c r="C4" s="36" t="s">
        <v>3772</v>
      </c>
      <c r="D4" s="380" t="s">
        <v>14</v>
      </c>
      <c r="E4" s="380"/>
      <c r="F4" s="5">
        <f>'Running Hours'!B21</f>
        <v>20732.7</v>
      </c>
    </row>
    <row r="5" spans="1:12" ht="18" customHeight="1">
      <c r="A5" s="379" t="s">
        <v>78</v>
      </c>
      <c r="B5" s="379"/>
      <c r="C5" s="37" t="s">
        <v>3773</v>
      </c>
      <c r="D5" s="44"/>
      <c r="E5" s="252"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44432</v>
      </c>
      <c r="G8" s="26">
        <v>20562.099999999999</v>
      </c>
      <c r="H8" s="21">
        <f>IF(I8&lt;=2000,$F$5+(I8/24),"error")</f>
        <v>44666.224999999999</v>
      </c>
      <c r="I8" s="22">
        <f t="shared" ref="I8:I71" si="0">D8-($F$4-G8)</f>
        <v>1829.3999999999978</v>
      </c>
      <c r="J8" s="16" t="str">
        <f>IF(I8="","",IF(I8&lt;0,"OVERDUE","NOT DUE"))</f>
        <v>NOT DUE</v>
      </c>
      <c r="K8" s="30" t="s">
        <v>3809</v>
      </c>
      <c r="L8" s="39"/>
    </row>
    <row r="9" spans="1:12" ht="25.5">
      <c r="A9" s="16" t="s">
        <v>1558</v>
      </c>
      <c r="B9" s="30" t="s">
        <v>1479</v>
      </c>
      <c r="C9" s="30" t="s">
        <v>1480</v>
      </c>
      <c r="D9" s="41">
        <v>2000</v>
      </c>
      <c r="E9" s="12">
        <v>42549</v>
      </c>
      <c r="F9" s="12">
        <v>44432</v>
      </c>
      <c r="G9" s="26">
        <v>20562.099999999999</v>
      </c>
      <c r="H9" s="21">
        <f t="shared" ref="H9:H38" si="1">IF(I9&lt;=2000,$F$5+(I9/24),"error")</f>
        <v>44666.224999999999</v>
      </c>
      <c r="I9" s="22">
        <f t="shared" si="0"/>
        <v>1829.3999999999978</v>
      </c>
      <c r="J9" s="16" t="str">
        <f t="shared" ref="J9:J72" si="2">IF(I9="","",IF(I9&lt;0,"OVERDUE","NOT DUE"))</f>
        <v>NOT DUE</v>
      </c>
      <c r="K9" s="30" t="s">
        <v>3809</v>
      </c>
      <c r="L9" s="39"/>
    </row>
    <row r="10" spans="1:12" ht="15" customHeight="1">
      <c r="A10" s="16" t="s">
        <v>1559</v>
      </c>
      <c r="B10" s="30" t="s">
        <v>1481</v>
      </c>
      <c r="C10" s="30" t="s">
        <v>1482</v>
      </c>
      <c r="D10" s="41">
        <v>2000</v>
      </c>
      <c r="E10" s="12">
        <v>42549</v>
      </c>
      <c r="F10" s="12">
        <v>44432</v>
      </c>
      <c r="G10" s="26">
        <v>20562.099999999999</v>
      </c>
      <c r="H10" s="21">
        <f t="shared" si="1"/>
        <v>44666.224999999999</v>
      </c>
      <c r="I10" s="22">
        <f t="shared" si="0"/>
        <v>1829.3999999999978</v>
      </c>
      <c r="J10" s="16" t="str">
        <f t="shared" si="2"/>
        <v>NOT DUE</v>
      </c>
      <c r="K10" s="30" t="s">
        <v>3809</v>
      </c>
      <c r="L10" s="39"/>
    </row>
    <row r="11" spans="1:12" ht="15" customHeight="1">
      <c r="A11" s="16" t="s">
        <v>1560</v>
      </c>
      <c r="B11" s="30" t="s">
        <v>1483</v>
      </c>
      <c r="C11" s="30" t="s">
        <v>1484</v>
      </c>
      <c r="D11" s="41">
        <v>2000</v>
      </c>
      <c r="E11" s="12">
        <v>42549</v>
      </c>
      <c r="F11" s="12">
        <v>44432</v>
      </c>
      <c r="G11" s="26">
        <v>20562.099999999999</v>
      </c>
      <c r="H11" s="21">
        <f t="shared" si="1"/>
        <v>44666.224999999999</v>
      </c>
      <c r="I11" s="22">
        <f t="shared" si="0"/>
        <v>1829.3999999999978</v>
      </c>
      <c r="J11" s="16" t="str">
        <f t="shared" si="2"/>
        <v>NOT DUE</v>
      </c>
      <c r="K11" s="30" t="s">
        <v>3809</v>
      </c>
      <c r="L11" s="39"/>
    </row>
    <row r="12" spans="1:12" ht="15" customHeight="1">
      <c r="A12" s="16" t="s">
        <v>1561</v>
      </c>
      <c r="B12" s="30" t="s">
        <v>1485</v>
      </c>
      <c r="C12" s="30" t="s">
        <v>1486</v>
      </c>
      <c r="D12" s="41">
        <v>2000</v>
      </c>
      <c r="E12" s="12">
        <v>42549</v>
      </c>
      <c r="F12" s="12">
        <v>44432</v>
      </c>
      <c r="G12" s="26">
        <v>20562.099999999999</v>
      </c>
      <c r="H12" s="21">
        <f t="shared" si="1"/>
        <v>44666.224999999999</v>
      </c>
      <c r="I12" s="22">
        <f t="shared" si="0"/>
        <v>1829.3999999999978</v>
      </c>
      <c r="J12" s="16" t="str">
        <f t="shared" si="2"/>
        <v>NOT DUE</v>
      </c>
      <c r="K12" s="30" t="s">
        <v>3809</v>
      </c>
      <c r="L12" s="39"/>
    </row>
    <row r="13" spans="1:12" ht="26.45" customHeight="1">
      <c r="A13" s="16" t="s">
        <v>1562</v>
      </c>
      <c r="B13" s="30" t="s">
        <v>1551</v>
      </c>
      <c r="C13" s="30" t="s">
        <v>1487</v>
      </c>
      <c r="D13" s="41">
        <v>2000</v>
      </c>
      <c r="E13" s="12">
        <v>42549</v>
      </c>
      <c r="F13" s="12">
        <v>44432</v>
      </c>
      <c r="G13" s="26">
        <v>20562.099999999999</v>
      </c>
      <c r="H13" s="21">
        <f t="shared" si="1"/>
        <v>44666.224999999999</v>
      </c>
      <c r="I13" s="22">
        <f t="shared" si="0"/>
        <v>1829.3999999999978</v>
      </c>
      <c r="J13" s="16" t="str">
        <f t="shared" si="2"/>
        <v>NOT DUE</v>
      </c>
      <c r="K13" s="30" t="s">
        <v>3809</v>
      </c>
      <c r="L13" s="39"/>
    </row>
    <row r="14" spans="1:12" ht="26.45" customHeight="1">
      <c r="A14" s="16" t="s">
        <v>1563</v>
      </c>
      <c r="B14" s="30" t="s">
        <v>1552</v>
      </c>
      <c r="C14" s="30" t="s">
        <v>1488</v>
      </c>
      <c r="D14" s="41">
        <v>2000</v>
      </c>
      <c r="E14" s="12">
        <v>42549</v>
      </c>
      <c r="F14" s="12">
        <v>44432</v>
      </c>
      <c r="G14" s="26">
        <v>20562.099999999999</v>
      </c>
      <c r="H14" s="21">
        <f t="shared" si="1"/>
        <v>44666.224999999999</v>
      </c>
      <c r="I14" s="22">
        <f t="shared" si="0"/>
        <v>1829.3999999999978</v>
      </c>
      <c r="J14" s="16" t="str">
        <f t="shared" si="2"/>
        <v>NOT DUE</v>
      </c>
      <c r="K14" s="30" t="s">
        <v>3809</v>
      </c>
      <c r="L14" s="39"/>
    </row>
    <row r="15" spans="1:12" ht="15" customHeight="1">
      <c r="A15" s="16" t="s">
        <v>1564</v>
      </c>
      <c r="B15" s="30" t="s">
        <v>1489</v>
      </c>
      <c r="C15" s="30" t="s">
        <v>1490</v>
      </c>
      <c r="D15" s="41">
        <v>2000</v>
      </c>
      <c r="E15" s="12">
        <v>42549</v>
      </c>
      <c r="F15" s="12">
        <v>44432</v>
      </c>
      <c r="G15" s="26">
        <v>20562.099999999999</v>
      </c>
      <c r="H15" s="21">
        <f t="shared" si="1"/>
        <v>44666.224999999999</v>
      </c>
      <c r="I15" s="22">
        <f t="shared" si="0"/>
        <v>1829.3999999999978</v>
      </c>
      <c r="J15" s="16" t="str">
        <f t="shared" si="2"/>
        <v>NOT DUE</v>
      </c>
      <c r="K15" s="30" t="s">
        <v>3809</v>
      </c>
      <c r="L15" s="39"/>
    </row>
    <row r="16" spans="1:12" ht="15" customHeight="1">
      <c r="A16" s="16" t="s">
        <v>1565</v>
      </c>
      <c r="B16" s="30" t="s">
        <v>1491</v>
      </c>
      <c r="C16" s="30" t="s">
        <v>1492</v>
      </c>
      <c r="D16" s="41">
        <v>2000</v>
      </c>
      <c r="E16" s="12">
        <v>42549</v>
      </c>
      <c r="F16" s="12">
        <v>44432</v>
      </c>
      <c r="G16" s="26">
        <v>20562.099999999999</v>
      </c>
      <c r="H16" s="21">
        <f t="shared" si="1"/>
        <v>44666.224999999999</v>
      </c>
      <c r="I16" s="22">
        <f t="shared" si="0"/>
        <v>1829.3999999999978</v>
      </c>
      <c r="J16" s="16" t="str">
        <f t="shared" si="2"/>
        <v>NOT DUE</v>
      </c>
      <c r="K16" s="30" t="s">
        <v>3809</v>
      </c>
      <c r="L16" s="39"/>
    </row>
    <row r="17" spans="1:12" ht="15" customHeight="1">
      <c r="A17" s="16" t="s">
        <v>1566</v>
      </c>
      <c r="B17" s="30" t="s">
        <v>1493</v>
      </c>
      <c r="C17" s="30" t="s">
        <v>1492</v>
      </c>
      <c r="D17" s="41">
        <v>2000</v>
      </c>
      <c r="E17" s="12">
        <v>42549</v>
      </c>
      <c r="F17" s="12">
        <v>44432</v>
      </c>
      <c r="G17" s="26">
        <v>20562.099999999999</v>
      </c>
      <c r="H17" s="21">
        <f t="shared" si="1"/>
        <v>44666.224999999999</v>
      </c>
      <c r="I17" s="22">
        <f t="shared" si="0"/>
        <v>1829.3999999999978</v>
      </c>
      <c r="J17" s="16" t="str">
        <f t="shared" si="2"/>
        <v>NOT DUE</v>
      </c>
      <c r="K17" s="30" t="s">
        <v>3809</v>
      </c>
      <c r="L17" s="39"/>
    </row>
    <row r="18" spans="1:12" ht="15" customHeight="1">
      <c r="A18" s="16" t="s">
        <v>1567</v>
      </c>
      <c r="B18" s="30" t="s">
        <v>1494</v>
      </c>
      <c r="C18" s="30" t="s">
        <v>1495</v>
      </c>
      <c r="D18" s="41">
        <v>2000</v>
      </c>
      <c r="E18" s="12">
        <v>42549</v>
      </c>
      <c r="F18" s="12">
        <v>44432</v>
      </c>
      <c r="G18" s="26">
        <v>20562.099999999999</v>
      </c>
      <c r="H18" s="21">
        <f t="shared" si="1"/>
        <v>44666.224999999999</v>
      </c>
      <c r="I18" s="22">
        <f t="shared" si="0"/>
        <v>1829.3999999999978</v>
      </c>
      <c r="J18" s="16" t="str">
        <f t="shared" si="2"/>
        <v>NOT DUE</v>
      </c>
      <c r="K18" s="30" t="s">
        <v>3809</v>
      </c>
      <c r="L18" s="39"/>
    </row>
    <row r="19" spans="1:12" ht="26.45" customHeight="1">
      <c r="A19" s="16" t="s">
        <v>1568</v>
      </c>
      <c r="B19" s="30" t="s">
        <v>1496</v>
      </c>
      <c r="C19" s="30" t="s">
        <v>1497</v>
      </c>
      <c r="D19" s="41">
        <v>2000</v>
      </c>
      <c r="E19" s="12">
        <v>42549</v>
      </c>
      <c r="F19" s="12">
        <v>44432</v>
      </c>
      <c r="G19" s="26">
        <v>20562.099999999999</v>
      </c>
      <c r="H19" s="21">
        <f t="shared" si="1"/>
        <v>44666.224999999999</v>
      </c>
      <c r="I19" s="22">
        <f t="shared" si="0"/>
        <v>1829.3999999999978</v>
      </c>
      <c r="J19" s="16" t="str">
        <f t="shared" si="2"/>
        <v>NOT DUE</v>
      </c>
      <c r="K19" s="30" t="s">
        <v>3809</v>
      </c>
      <c r="L19" s="39"/>
    </row>
    <row r="20" spans="1:12" ht="15" customHeight="1">
      <c r="A20" s="16" t="s">
        <v>1569</v>
      </c>
      <c r="B20" s="30" t="s">
        <v>1498</v>
      </c>
      <c r="C20" s="30" t="s">
        <v>1497</v>
      </c>
      <c r="D20" s="41">
        <v>2000</v>
      </c>
      <c r="E20" s="12">
        <v>42549</v>
      </c>
      <c r="F20" s="12">
        <v>44432</v>
      </c>
      <c r="G20" s="26">
        <v>20562.099999999999</v>
      </c>
      <c r="H20" s="21">
        <f t="shared" si="1"/>
        <v>44666.224999999999</v>
      </c>
      <c r="I20" s="22">
        <f t="shared" si="0"/>
        <v>1829.3999999999978</v>
      </c>
      <c r="J20" s="16" t="str">
        <f t="shared" si="2"/>
        <v>NOT DUE</v>
      </c>
      <c r="K20" s="30" t="s">
        <v>3809</v>
      </c>
      <c r="L20" s="39"/>
    </row>
    <row r="21" spans="1:12" ht="26.45" customHeight="1">
      <c r="A21" s="16" t="s">
        <v>1570</v>
      </c>
      <c r="B21" s="30" t="s">
        <v>1499</v>
      </c>
      <c r="C21" s="30" t="s">
        <v>1500</v>
      </c>
      <c r="D21" s="41">
        <v>2000</v>
      </c>
      <c r="E21" s="12">
        <v>42549</v>
      </c>
      <c r="F21" s="12">
        <v>44432</v>
      </c>
      <c r="G21" s="26">
        <v>20562.099999999999</v>
      </c>
      <c r="H21" s="21">
        <f t="shared" si="1"/>
        <v>44666.224999999999</v>
      </c>
      <c r="I21" s="22">
        <f t="shared" si="0"/>
        <v>1829.3999999999978</v>
      </c>
      <c r="J21" s="16" t="str">
        <f t="shared" si="2"/>
        <v>NOT DUE</v>
      </c>
      <c r="K21" s="30" t="s">
        <v>3809</v>
      </c>
      <c r="L21" s="39"/>
    </row>
    <row r="22" spans="1:12" ht="26.45" customHeight="1">
      <c r="A22" s="16" t="s">
        <v>1571</v>
      </c>
      <c r="B22" s="30" t="s">
        <v>1553</v>
      </c>
      <c r="C22" s="30" t="s">
        <v>1497</v>
      </c>
      <c r="D22" s="41">
        <v>2000</v>
      </c>
      <c r="E22" s="12">
        <v>42549</v>
      </c>
      <c r="F22" s="12">
        <v>44432</v>
      </c>
      <c r="G22" s="26">
        <v>20562.099999999999</v>
      </c>
      <c r="H22" s="21">
        <f>IF(I22&lt;=2000,$F$5+(I22/24),"error")</f>
        <v>44666.224999999999</v>
      </c>
      <c r="I22" s="22">
        <f t="shared" si="0"/>
        <v>1829.3999999999978</v>
      </c>
      <c r="J22" s="16" t="str">
        <f t="shared" si="2"/>
        <v>NOT DUE</v>
      </c>
      <c r="K22" s="30" t="s">
        <v>3809</v>
      </c>
      <c r="L22" s="39"/>
    </row>
    <row r="23" spans="1:12" ht="15" customHeight="1">
      <c r="A23" s="16" t="s">
        <v>1572</v>
      </c>
      <c r="B23" s="30" t="s">
        <v>1501</v>
      </c>
      <c r="C23" s="30" t="s">
        <v>1502</v>
      </c>
      <c r="D23" s="41">
        <v>2000</v>
      </c>
      <c r="E23" s="12">
        <v>42549</v>
      </c>
      <c r="F23" s="12">
        <v>44432</v>
      </c>
      <c r="G23" s="26">
        <v>20562.099999999999</v>
      </c>
      <c r="H23" s="21">
        <f t="shared" si="1"/>
        <v>44666.224999999999</v>
      </c>
      <c r="I23" s="22">
        <f t="shared" si="0"/>
        <v>1829.3999999999978</v>
      </c>
      <c r="J23" s="16" t="str">
        <f t="shared" si="2"/>
        <v>NOT DUE</v>
      </c>
      <c r="K23" s="30" t="s">
        <v>3809</v>
      </c>
      <c r="L23" s="39"/>
    </row>
    <row r="24" spans="1:12" ht="26.45" customHeight="1">
      <c r="A24" s="16" t="s">
        <v>1573</v>
      </c>
      <c r="B24" s="30" t="s">
        <v>1503</v>
      </c>
      <c r="C24" s="30" t="s">
        <v>24</v>
      </c>
      <c r="D24" s="41">
        <v>2000</v>
      </c>
      <c r="E24" s="12">
        <v>42549</v>
      </c>
      <c r="F24" s="12">
        <v>44432</v>
      </c>
      <c r="G24" s="26">
        <v>20562.099999999999</v>
      </c>
      <c r="H24" s="21">
        <f t="shared" si="1"/>
        <v>44666.224999999999</v>
      </c>
      <c r="I24" s="22">
        <f t="shared" si="0"/>
        <v>1829.3999999999978</v>
      </c>
      <c r="J24" s="16" t="str">
        <f t="shared" si="2"/>
        <v>NOT DUE</v>
      </c>
      <c r="K24" s="30" t="s">
        <v>3809</v>
      </c>
      <c r="L24" s="39"/>
    </row>
    <row r="25" spans="1:12" ht="15" customHeight="1">
      <c r="A25" s="16" t="s">
        <v>1574</v>
      </c>
      <c r="B25" s="30" t="s">
        <v>1504</v>
      </c>
      <c r="C25" s="30" t="s">
        <v>1505</v>
      </c>
      <c r="D25" s="41">
        <v>2000</v>
      </c>
      <c r="E25" s="12">
        <v>42549</v>
      </c>
      <c r="F25" s="12">
        <v>44432</v>
      </c>
      <c r="G25" s="26">
        <v>20562.099999999999</v>
      </c>
      <c r="H25" s="21">
        <f t="shared" si="1"/>
        <v>44666.224999999999</v>
      </c>
      <c r="I25" s="22">
        <f t="shared" si="0"/>
        <v>1829.3999999999978</v>
      </c>
      <c r="J25" s="16" t="str">
        <f t="shared" si="2"/>
        <v>NOT DUE</v>
      </c>
      <c r="K25" s="30" t="s">
        <v>3809</v>
      </c>
      <c r="L25" s="39"/>
    </row>
    <row r="26" spans="1:12" ht="26.45" customHeight="1">
      <c r="A26" s="16" t="s">
        <v>1575</v>
      </c>
      <c r="B26" s="30" t="s">
        <v>1506</v>
      </c>
      <c r="C26" s="30" t="s">
        <v>1507</v>
      </c>
      <c r="D26" s="41">
        <v>2000</v>
      </c>
      <c r="E26" s="12">
        <v>42549</v>
      </c>
      <c r="F26" s="12">
        <v>44432</v>
      </c>
      <c r="G26" s="26">
        <v>20562.099999999999</v>
      </c>
      <c r="H26" s="21">
        <f t="shared" si="1"/>
        <v>44666.224999999999</v>
      </c>
      <c r="I26" s="22">
        <f t="shared" si="0"/>
        <v>1829.3999999999978</v>
      </c>
      <c r="J26" s="16" t="str">
        <f t="shared" si="2"/>
        <v>NOT DUE</v>
      </c>
      <c r="K26" s="30" t="s">
        <v>3809</v>
      </c>
      <c r="L26" s="39"/>
    </row>
    <row r="27" spans="1:12" ht="26.45" customHeight="1">
      <c r="A27" s="16" t="s">
        <v>1576</v>
      </c>
      <c r="B27" s="30" t="s">
        <v>1508</v>
      </c>
      <c r="C27" s="30" t="s">
        <v>1497</v>
      </c>
      <c r="D27" s="41">
        <v>2000</v>
      </c>
      <c r="E27" s="12">
        <v>42549</v>
      </c>
      <c r="F27" s="12">
        <v>44432</v>
      </c>
      <c r="G27" s="26">
        <v>20562.099999999999</v>
      </c>
      <c r="H27" s="21">
        <f t="shared" si="1"/>
        <v>44666.224999999999</v>
      </c>
      <c r="I27" s="22">
        <f t="shared" si="0"/>
        <v>1829.3999999999978</v>
      </c>
      <c r="J27" s="16" t="str">
        <f t="shared" si="2"/>
        <v>NOT DUE</v>
      </c>
      <c r="K27" s="30" t="s">
        <v>3809</v>
      </c>
      <c r="L27" s="39"/>
    </row>
    <row r="28" spans="1:12" ht="26.45" customHeight="1">
      <c r="A28" s="16" t="s">
        <v>1577</v>
      </c>
      <c r="B28" s="30" t="s">
        <v>1509</v>
      </c>
      <c r="C28" s="30" t="s">
        <v>1510</v>
      </c>
      <c r="D28" s="41">
        <v>2000</v>
      </c>
      <c r="E28" s="12">
        <v>42549</v>
      </c>
      <c r="F28" s="12">
        <v>44432</v>
      </c>
      <c r="G28" s="26">
        <v>20562.099999999999</v>
      </c>
      <c r="H28" s="21">
        <f t="shared" si="1"/>
        <v>44666.224999999999</v>
      </c>
      <c r="I28" s="22">
        <f t="shared" si="0"/>
        <v>1829.3999999999978</v>
      </c>
      <c r="J28" s="16" t="str">
        <f t="shared" si="2"/>
        <v>NOT DUE</v>
      </c>
      <c r="K28" s="30" t="s">
        <v>3809</v>
      </c>
      <c r="L28" s="39"/>
    </row>
    <row r="29" spans="1:12" ht="26.45" customHeight="1">
      <c r="A29" s="16" t="s">
        <v>1578</v>
      </c>
      <c r="B29" s="30" t="s">
        <v>1511</v>
      </c>
      <c r="C29" s="30" t="s">
        <v>1512</v>
      </c>
      <c r="D29" s="41">
        <v>2000</v>
      </c>
      <c r="E29" s="12">
        <v>42549</v>
      </c>
      <c r="F29" s="12">
        <v>44432</v>
      </c>
      <c r="G29" s="26">
        <v>20562.099999999999</v>
      </c>
      <c r="H29" s="21">
        <f t="shared" si="1"/>
        <v>44666.224999999999</v>
      </c>
      <c r="I29" s="22">
        <f t="shared" si="0"/>
        <v>1829.3999999999978</v>
      </c>
      <c r="J29" s="16" t="str">
        <f t="shared" si="2"/>
        <v>NOT DUE</v>
      </c>
      <c r="K29" s="30" t="s">
        <v>3809</v>
      </c>
      <c r="L29" s="39"/>
    </row>
    <row r="30" spans="1:12" ht="26.45" customHeight="1">
      <c r="A30" s="16" t="s">
        <v>1579</v>
      </c>
      <c r="B30" s="30" t="s">
        <v>1513</v>
      </c>
      <c r="C30" s="30" t="s">
        <v>1486</v>
      </c>
      <c r="D30" s="41">
        <v>2000</v>
      </c>
      <c r="E30" s="12">
        <v>42549</v>
      </c>
      <c r="F30" s="12">
        <v>44432</v>
      </c>
      <c r="G30" s="26">
        <v>20562.099999999999</v>
      </c>
      <c r="H30" s="21">
        <f t="shared" si="1"/>
        <v>44666.224999999999</v>
      </c>
      <c r="I30" s="22">
        <f t="shared" si="0"/>
        <v>1829.3999999999978</v>
      </c>
      <c r="J30" s="16" t="str">
        <f t="shared" si="2"/>
        <v>NOT DUE</v>
      </c>
      <c r="K30" s="30" t="s">
        <v>3809</v>
      </c>
      <c r="L30" s="39"/>
    </row>
    <row r="31" spans="1:12" ht="26.45" customHeight="1">
      <c r="A31" s="16" t="s">
        <v>1580</v>
      </c>
      <c r="B31" s="30" t="s">
        <v>1554</v>
      </c>
      <c r="C31" s="30" t="s">
        <v>1514</v>
      </c>
      <c r="D31" s="41">
        <v>2000</v>
      </c>
      <c r="E31" s="12">
        <v>42549</v>
      </c>
      <c r="F31" s="12">
        <v>44432</v>
      </c>
      <c r="G31" s="26">
        <v>20562.099999999999</v>
      </c>
      <c r="H31" s="21">
        <f t="shared" si="1"/>
        <v>44666.224999999999</v>
      </c>
      <c r="I31" s="22">
        <f t="shared" si="0"/>
        <v>1829.3999999999978</v>
      </c>
      <c r="J31" s="16" t="str">
        <f t="shared" si="2"/>
        <v>NOT DUE</v>
      </c>
      <c r="K31" s="30" t="s">
        <v>3809</v>
      </c>
      <c r="L31" s="39"/>
    </row>
    <row r="32" spans="1:12" ht="26.45" customHeight="1">
      <c r="A32" s="16" t="s">
        <v>1581</v>
      </c>
      <c r="B32" s="30" t="s">
        <v>1515</v>
      </c>
      <c r="C32" s="30" t="s">
        <v>1516</v>
      </c>
      <c r="D32" s="41">
        <v>2000</v>
      </c>
      <c r="E32" s="12">
        <v>42549</v>
      </c>
      <c r="F32" s="12">
        <v>44432</v>
      </c>
      <c r="G32" s="26">
        <v>20562.099999999999</v>
      </c>
      <c r="H32" s="21">
        <f t="shared" si="1"/>
        <v>44666.224999999999</v>
      </c>
      <c r="I32" s="22">
        <f t="shared" si="0"/>
        <v>1829.3999999999978</v>
      </c>
      <c r="J32" s="16" t="str">
        <f t="shared" si="2"/>
        <v>NOT DUE</v>
      </c>
      <c r="K32" s="30" t="s">
        <v>3809</v>
      </c>
      <c r="L32" s="39"/>
    </row>
    <row r="33" spans="1:12" ht="26.45" customHeight="1">
      <c r="A33" s="16" t="s">
        <v>1582</v>
      </c>
      <c r="B33" s="30" t="s">
        <v>1517</v>
      </c>
      <c r="C33" s="30" t="s">
        <v>1518</v>
      </c>
      <c r="D33" s="41">
        <v>2000</v>
      </c>
      <c r="E33" s="12">
        <v>42549</v>
      </c>
      <c r="F33" s="12">
        <v>44432</v>
      </c>
      <c r="G33" s="26">
        <v>20562.099999999999</v>
      </c>
      <c r="H33" s="21">
        <f t="shared" si="1"/>
        <v>44666.224999999999</v>
      </c>
      <c r="I33" s="22">
        <f t="shared" si="0"/>
        <v>1829.3999999999978</v>
      </c>
      <c r="J33" s="16" t="str">
        <f t="shared" si="2"/>
        <v>NOT DUE</v>
      </c>
      <c r="K33" s="30" t="s">
        <v>3809</v>
      </c>
      <c r="L33" s="39"/>
    </row>
    <row r="34" spans="1:12" ht="26.45" customHeight="1">
      <c r="A34" s="16" t="s">
        <v>1583</v>
      </c>
      <c r="B34" s="30" t="s">
        <v>1519</v>
      </c>
      <c r="C34" s="30" t="s">
        <v>1520</v>
      </c>
      <c r="D34" s="41">
        <v>2000</v>
      </c>
      <c r="E34" s="12">
        <v>42549</v>
      </c>
      <c r="F34" s="12">
        <v>44432</v>
      </c>
      <c r="G34" s="26">
        <v>20562.099999999999</v>
      </c>
      <c r="H34" s="21">
        <f t="shared" si="1"/>
        <v>44666.224999999999</v>
      </c>
      <c r="I34" s="22">
        <f t="shared" si="0"/>
        <v>1829.3999999999978</v>
      </c>
      <c r="J34" s="16" t="str">
        <f t="shared" si="2"/>
        <v>NOT DUE</v>
      </c>
      <c r="K34" s="30" t="s">
        <v>3809</v>
      </c>
      <c r="L34" s="39"/>
    </row>
    <row r="35" spans="1:12" ht="26.45" customHeight="1">
      <c r="A35" s="16" t="s">
        <v>1584</v>
      </c>
      <c r="B35" s="30" t="s">
        <v>1521</v>
      </c>
      <c r="C35" s="30" t="s">
        <v>1522</v>
      </c>
      <c r="D35" s="41">
        <v>2000</v>
      </c>
      <c r="E35" s="12">
        <v>42549</v>
      </c>
      <c r="F35" s="12">
        <v>44432</v>
      </c>
      <c r="G35" s="26">
        <v>20562.099999999999</v>
      </c>
      <c r="H35" s="21">
        <f t="shared" si="1"/>
        <v>44666.224999999999</v>
      </c>
      <c r="I35" s="22">
        <f t="shared" si="0"/>
        <v>1829.3999999999978</v>
      </c>
      <c r="J35" s="16" t="str">
        <f t="shared" si="2"/>
        <v>NOT DUE</v>
      </c>
      <c r="K35" s="30" t="s">
        <v>3809</v>
      </c>
      <c r="L35" s="39"/>
    </row>
    <row r="36" spans="1:12" ht="26.45" customHeight="1">
      <c r="A36" s="16" t="s">
        <v>1585</v>
      </c>
      <c r="B36" s="30" t="s">
        <v>1523</v>
      </c>
      <c r="C36" s="30" t="s">
        <v>1095</v>
      </c>
      <c r="D36" s="41">
        <v>2000</v>
      </c>
      <c r="E36" s="12">
        <v>42549</v>
      </c>
      <c r="F36" s="12">
        <v>44432</v>
      </c>
      <c r="G36" s="26">
        <v>20562.099999999999</v>
      </c>
      <c r="H36" s="21">
        <f t="shared" si="1"/>
        <v>44666.224999999999</v>
      </c>
      <c r="I36" s="22">
        <f t="shared" si="0"/>
        <v>1829.3999999999978</v>
      </c>
      <c r="J36" s="16" t="str">
        <f t="shared" si="2"/>
        <v>NOT DUE</v>
      </c>
      <c r="K36" s="30" t="s">
        <v>3809</v>
      </c>
      <c r="L36" s="39"/>
    </row>
    <row r="37" spans="1:12" ht="15" customHeight="1">
      <c r="A37" s="16" t="s">
        <v>1586</v>
      </c>
      <c r="B37" s="30" t="s">
        <v>1524</v>
      </c>
      <c r="C37" s="30" t="s">
        <v>37</v>
      </c>
      <c r="D37" s="41">
        <v>4000</v>
      </c>
      <c r="E37" s="12">
        <v>42549</v>
      </c>
      <c r="F37" s="12">
        <v>44235</v>
      </c>
      <c r="G37" s="26">
        <v>19387.5</v>
      </c>
      <c r="H37" s="21">
        <f>IF(I37&lt;=4000,$F$5+(I37/24),"error")</f>
        <v>44700.616666666669</v>
      </c>
      <c r="I37" s="22">
        <f t="shared" si="0"/>
        <v>2654.7999999999993</v>
      </c>
      <c r="J37" s="16" t="str">
        <f t="shared" si="2"/>
        <v>NOT DUE</v>
      </c>
      <c r="K37" s="30" t="s">
        <v>3809</v>
      </c>
      <c r="L37" s="39"/>
    </row>
    <row r="38" spans="1:12" ht="26.45" customHeight="1">
      <c r="A38" s="16" t="s">
        <v>1587</v>
      </c>
      <c r="B38" s="30" t="s">
        <v>1555</v>
      </c>
      <c r="C38" s="30" t="s">
        <v>1525</v>
      </c>
      <c r="D38" s="41">
        <v>2000</v>
      </c>
      <c r="E38" s="12">
        <v>42549</v>
      </c>
      <c r="F38" s="12">
        <v>44235</v>
      </c>
      <c r="G38" s="26">
        <v>19387.5</v>
      </c>
      <c r="H38" s="21">
        <f t="shared" si="1"/>
        <v>44617.283333333333</v>
      </c>
      <c r="I38" s="22">
        <f t="shared" si="0"/>
        <v>654.79999999999927</v>
      </c>
      <c r="J38" s="16" t="str">
        <f t="shared" si="2"/>
        <v>NOT DUE</v>
      </c>
      <c r="K38" s="30" t="s">
        <v>3809</v>
      </c>
      <c r="L38" s="39"/>
    </row>
    <row r="39" spans="1:12" ht="15" customHeight="1">
      <c r="A39" s="16" t="s">
        <v>1588</v>
      </c>
      <c r="B39" s="30" t="s">
        <v>1526</v>
      </c>
      <c r="C39" s="30" t="s">
        <v>37</v>
      </c>
      <c r="D39" s="41">
        <v>4000</v>
      </c>
      <c r="E39" s="12">
        <v>42549</v>
      </c>
      <c r="F39" s="12">
        <v>43522</v>
      </c>
      <c r="G39" s="26">
        <v>16852</v>
      </c>
      <c r="H39" s="21">
        <f>IF(I39&lt;=4000,$F$5+(I39/24),"error")</f>
        <v>44594.970833333333</v>
      </c>
      <c r="I39" s="22">
        <f t="shared" si="0"/>
        <v>119.29999999999927</v>
      </c>
      <c r="J39" s="16" t="str">
        <f t="shared" si="2"/>
        <v>NOT DUE</v>
      </c>
      <c r="K39" s="30" t="s">
        <v>3809</v>
      </c>
      <c r="L39" s="39"/>
    </row>
    <row r="40" spans="1:12" ht="15" customHeight="1">
      <c r="A40" s="16" t="s">
        <v>1589</v>
      </c>
      <c r="B40" s="30" t="s">
        <v>1527</v>
      </c>
      <c r="C40" s="30" t="s">
        <v>37</v>
      </c>
      <c r="D40" s="41">
        <v>4000</v>
      </c>
      <c r="E40" s="12">
        <v>42549</v>
      </c>
      <c r="F40" s="12">
        <v>43522</v>
      </c>
      <c r="G40" s="26">
        <v>16852</v>
      </c>
      <c r="H40" s="21">
        <f t="shared" ref="H40:H41" si="3">IF(I40&lt;=4000,$F$5+(I40/24),"error")</f>
        <v>44594.970833333333</v>
      </c>
      <c r="I40" s="22">
        <f t="shared" si="0"/>
        <v>119.29999999999927</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44700.474999999999</v>
      </c>
      <c r="I41" s="22">
        <f t="shared" si="0"/>
        <v>2651.3999999999978</v>
      </c>
      <c r="J41" s="16" t="str">
        <f t="shared" si="2"/>
        <v>NOT DUE</v>
      </c>
      <c r="K41" s="30"/>
      <c r="L41" s="39"/>
    </row>
    <row r="42" spans="1:12" ht="26.45" customHeight="1">
      <c r="A42" s="16" t="s">
        <v>1591</v>
      </c>
      <c r="B42" s="30" t="s">
        <v>1530</v>
      </c>
      <c r="C42" s="30" t="s">
        <v>1529</v>
      </c>
      <c r="D42" s="41">
        <v>2000</v>
      </c>
      <c r="E42" s="12">
        <v>42549</v>
      </c>
      <c r="F42" s="12">
        <v>44432</v>
      </c>
      <c r="G42" s="26">
        <v>20562.099999999999</v>
      </c>
      <c r="H42" s="21">
        <f t="shared" ref="H42:H43" si="4">IF(I42&lt;=2000,$F$5+(I42/24),"error")</f>
        <v>44666.224999999999</v>
      </c>
      <c r="I42" s="22">
        <f t="shared" si="0"/>
        <v>1829.3999999999978</v>
      </c>
      <c r="J42" s="16" t="str">
        <f t="shared" si="2"/>
        <v>NOT DUE</v>
      </c>
      <c r="K42" s="30"/>
      <c r="L42" s="39"/>
    </row>
    <row r="43" spans="1:12" ht="26.45" customHeight="1">
      <c r="A43" s="16" t="s">
        <v>1592</v>
      </c>
      <c r="B43" s="30" t="s">
        <v>1535</v>
      </c>
      <c r="C43" s="30" t="s">
        <v>1536</v>
      </c>
      <c r="D43" s="41">
        <v>2000</v>
      </c>
      <c r="E43" s="12">
        <v>42549</v>
      </c>
      <c r="F43" s="12">
        <v>44432</v>
      </c>
      <c r="G43" s="26">
        <v>20562.099999999999</v>
      </c>
      <c r="H43" s="21">
        <f t="shared" si="4"/>
        <v>44666.224999999999</v>
      </c>
      <c r="I43" s="22">
        <f t="shared" si="0"/>
        <v>1829.3999999999978</v>
      </c>
      <c r="J43" s="16" t="str">
        <f t="shared" si="2"/>
        <v>NOT DUE</v>
      </c>
      <c r="K43" s="30"/>
      <c r="L43" s="39"/>
    </row>
    <row r="44" spans="1:12" ht="15" customHeight="1">
      <c r="A44" s="16" t="s">
        <v>1593</v>
      </c>
      <c r="B44" s="30" t="s">
        <v>1531</v>
      </c>
      <c r="C44" s="30" t="s">
        <v>1532</v>
      </c>
      <c r="D44" s="41">
        <v>4000</v>
      </c>
      <c r="E44" s="12">
        <v>42549</v>
      </c>
      <c r="F44" s="12">
        <v>43522</v>
      </c>
      <c r="G44" s="26">
        <v>16852</v>
      </c>
      <c r="H44" s="21">
        <f t="shared" ref="H44:H45" si="5">IF(I44&lt;=4000,$F$5+(I44/24),"error")</f>
        <v>44594.970833333333</v>
      </c>
      <c r="I44" s="22">
        <f t="shared" si="0"/>
        <v>119.29999999999927</v>
      </c>
      <c r="J44" s="16" t="str">
        <f t="shared" si="2"/>
        <v>NOT DUE</v>
      </c>
      <c r="K44" s="30"/>
      <c r="L44" s="39"/>
    </row>
    <row r="45" spans="1:12" ht="15" customHeight="1">
      <c r="A45" s="16" t="s">
        <v>1594</v>
      </c>
      <c r="B45" s="30" t="s">
        <v>1533</v>
      </c>
      <c r="C45" s="30" t="s">
        <v>1534</v>
      </c>
      <c r="D45" s="41">
        <v>4000</v>
      </c>
      <c r="E45" s="12">
        <v>42549</v>
      </c>
      <c r="F45" s="12">
        <v>43522</v>
      </c>
      <c r="G45" s="26">
        <v>16852</v>
      </c>
      <c r="H45" s="21">
        <f t="shared" si="5"/>
        <v>44594.970833333333</v>
      </c>
      <c r="I45" s="22">
        <f t="shared" si="0"/>
        <v>119.29999999999927</v>
      </c>
      <c r="J45" s="16" t="str">
        <f t="shared" si="2"/>
        <v>NOT DUE</v>
      </c>
      <c r="K45" s="30"/>
      <c r="L45" s="39"/>
    </row>
    <row r="46" spans="1:12" ht="15" customHeight="1">
      <c r="A46" s="16" t="s">
        <v>1595</v>
      </c>
      <c r="B46" s="30" t="s">
        <v>1537</v>
      </c>
      <c r="C46" s="30" t="s">
        <v>1538</v>
      </c>
      <c r="D46" s="41">
        <v>2000</v>
      </c>
      <c r="E46" s="12">
        <v>42549</v>
      </c>
      <c r="F46" s="12">
        <v>44235</v>
      </c>
      <c r="G46" s="26">
        <v>19387.5</v>
      </c>
      <c r="H46" s="21">
        <f t="shared" ref="H46" si="6">IF(I46&lt;=2000,$F$5+(I46/24),"error")</f>
        <v>44617.283333333333</v>
      </c>
      <c r="I46" s="22">
        <f t="shared" si="0"/>
        <v>654.79999999999927</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44916.224999999999</v>
      </c>
      <c r="I47" s="22">
        <f t="shared" si="0"/>
        <v>7829.3999999999978</v>
      </c>
      <c r="J47" s="16" t="str">
        <f t="shared" si="2"/>
        <v>NOT DUE</v>
      </c>
      <c r="K47" s="30"/>
      <c r="L47" s="39"/>
    </row>
    <row r="48" spans="1:12" ht="26.45" customHeight="1">
      <c r="A48" s="16" t="s">
        <v>1597</v>
      </c>
      <c r="B48" s="30" t="s">
        <v>1541</v>
      </c>
      <c r="C48" s="30" t="s">
        <v>1542</v>
      </c>
      <c r="D48" s="41">
        <v>4000</v>
      </c>
      <c r="E48" s="12">
        <v>42549</v>
      </c>
      <c r="F48" s="12">
        <v>43522</v>
      </c>
      <c r="G48" s="26">
        <v>16852</v>
      </c>
      <c r="H48" s="21">
        <f>IF(I48&lt;=4000,$F$5+(I48/24),"error")</f>
        <v>44594.970833333333</v>
      </c>
      <c r="I48" s="22">
        <f t="shared" si="0"/>
        <v>119.29999999999927</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44867.14166666667</v>
      </c>
      <c r="I49" s="22">
        <f t="shared" si="0"/>
        <v>6651.3999999999978</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44771.554166666669</v>
      </c>
      <c r="I50" s="22">
        <f t="shared" si="0"/>
        <v>4357.2999999999993</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44771.554166666669</v>
      </c>
      <c r="I51" s="22">
        <f t="shared" si="0"/>
        <v>4357.2999999999993</v>
      </c>
      <c r="J51" s="16" t="str">
        <f t="shared" si="2"/>
        <v>NOT DUE</v>
      </c>
      <c r="K51" s="30"/>
      <c r="L51" s="39"/>
    </row>
    <row r="52" spans="1:12" ht="26.45" customHeight="1">
      <c r="A52" s="16" t="s">
        <v>1601</v>
      </c>
      <c r="B52" s="30" t="s">
        <v>1548</v>
      </c>
      <c r="C52" s="30" t="s">
        <v>37</v>
      </c>
      <c r="D52" s="41">
        <v>8000</v>
      </c>
      <c r="E52" s="12">
        <v>42549</v>
      </c>
      <c r="F52" s="12">
        <v>43592</v>
      </c>
      <c r="G52" s="26">
        <v>12603.3</v>
      </c>
      <c r="H52" s="21">
        <f t="shared" si="7"/>
        <v>44584.60833333333</v>
      </c>
      <c r="I52" s="22">
        <f t="shared" si="0"/>
        <v>-129.40000000000146</v>
      </c>
      <c r="J52" s="16" t="str">
        <f t="shared" si="2"/>
        <v>OVERDUE</v>
      </c>
      <c r="K52" s="30"/>
      <c r="L52" s="39"/>
    </row>
    <row r="53" spans="1:12" ht="25.5">
      <c r="A53" s="16" t="s">
        <v>1602</v>
      </c>
      <c r="B53" s="30" t="s">
        <v>1549</v>
      </c>
      <c r="C53" s="30" t="s">
        <v>37</v>
      </c>
      <c r="D53" s="41">
        <v>16000</v>
      </c>
      <c r="E53" s="12">
        <v>42549</v>
      </c>
      <c r="F53" s="12">
        <v>42348</v>
      </c>
      <c r="G53" s="26">
        <v>9105</v>
      </c>
      <c r="H53" s="21">
        <f>IF(I53&lt;=16000,$F$5+(I53/24),"error")</f>
        <v>44772.179166666669</v>
      </c>
      <c r="I53" s="22">
        <f t="shared" si="0"/>
        <v>4372.2999999999993</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44772.179166666669</v>
      </c>
      <c r="I54" s="22">
        <f t="shared" si="0"/>
        <v>4372.2999999999993</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44920.216666666667</v>
      </c>
      <c r="I55" s="22">
        <f t="shared" si="0"/>
        <v>7925.2000000000007</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44920.216666666667</v>
      </c>
      <c r="I56" s="22">
        <f t="shared" si="0"/>
        <v>7925.2000000000007</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44920.216666666667</v>
      </c>
      <c r="I57" s="22">
        <f t="shared" si="0"/>
        <v>7925.2000000000007</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44920.216666666667</v>
      </c>
      <c r="I58" s="22">
        <f t="shared" si="0"/>
        <v>7925.2000000000007</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44920.216666666667</v>
      </c>
      <c r="I59" s="22">
        <f t="shared" si="0"/>
        <v>7925.2000000000007</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44920.216666666667</v>
      </c>
      <c r="I60" s="22">
        <f t="shared" si="0"/>
        <v>7925.2000000000007</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44920.216666666667</v>
      </c>
      <c r="I61" s="22">
        <f t="shared" si="0"/>
        <v>7925.2000000000007</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44920.216666666667</v>
      </c>
      <c r="I62" s="22">
        <f t="shared" si="0"/>
        <v>7925.2000000000007</v>
      </c>
      <c r="J62" s="16" t="str">
        <f t="shared" si="2"/>
        <v>NOT DUE</v>
      </c>
      <c r="K62" s="30" t="s">
        <v>3810</v>
      </c>
      <c r="L62" s="39"/>
    </row>
    <row r="63" spans="1:12">
      <c r="A63" s="16" t="s">
        <v>1633</v>
      </c>
      <c r="B63" s="30" t="s">
        <v>1628</v>
      </c>
      <c r="C63" s="30" t="s">
        <v>1095</v>
      </c>
      <c r="D63" s="41">
        <v>2000</v>
      </c>
      <c r="E63" s="12">
        <v>42549</v>
      </c>
      <c r="F63" s="12">
        <v>44235</v>
      </c>
      <c r="G63" s="26">
        <v>19387.5</v>
      </c>
      <c r="H63" s="21">
        <f>IF(I63&lt;=2000,$F$5+(I63/24),"error")</f>
        <v>44617.283333333333</v>
      </c>
      <c r="I63" s="22">
        <f t="shared" si="0"/>
        <v>654.79999999999927</v>
      </c>
      <c r="J63" s="16" t="str">
        <f t="shared" si="2"/>
        <v>NOT DUE</v>
      </c>
      <c r="K63" s="30" t="s">
        <v>3809</v>
      </c>
      <c r="L63" s="39"/>
    </row>
    <row r="64" spans="1:12" ht="25.5">
      <c r="A64" s="16" t="s">
        <v>1634</v>
      </c>
      <c r="B64" s="30" t="s">
        <v>1629</v>
      </c>
      <c r="C64" s="30" t="s">
        <v>1497</v>
      </c>
      <c r="D64" s="41">
        <v>2000</v>
      </c>
      <c r="E64" s="12">
        <v>42549</v>
      </c>
      <c r="F64" s="12">
        <v>44235</v>
      </c>
      <c r="G64" s="26">
        <v>19387.5</v>
      </c>
      <c r="H64" s="21">
        <f>IF(I64&lt;=2000,$F$5+(I64/24),"error")</f>
        <v>44617.283333333333</v>
      </c>
      <c r="I64" s="22">
        <f t="shared" si="0"/>
        <v>654.79999999999927</v>
      </c>
      <c r="J64" s="16" t="str">
        <f t="shared" si="2"/>
        <v>NOT DUE</v>
      </c>
      <c r="K64" s="30" t="s">
        <v>3809</v>
      </c>
      <c r="L64" s="39"/>
    </row>
    <row r="65" spans="1:12">
      <c r="A65" s="16" t="s">
        <v>1635</v>
      </c>
      <c r="B65" s="30" t="s">
        <v>1630</v>
      </c>
      <c r="C65" s="30" t="s">
        <v>1095</v>
      </c>
      <c r="D65" s="41">
        <v>2000</v>
      </c>
      <c r="E65" s="12">
        <v>42549</v>
      </c>
      <c r="F65" s="12">
        <v>44235</v>
      </c>
      <c r="G65" s="26">
        <v>19387.5</v>
      </c>
      <c r="H65" s="21">
        <f>IF(I65&lt;=2000,$F$5+(I65/24),"error")</f>
        <v>44617.283333333333</v>
      </c>
      <c r="I65" s="22">
        <f t="shared" si="0"/>
        <v>654.79999999999927</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44753.55</v>
      </c>
      <c r="I66" s="22">
        <f t="shared" si="0"/>
        <v>3925.2000000000007</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44771.554166666669</v>
      </c>
      <c r="I67" s="22">
        <f t="shared" si="0"/>
        <v>4357.2999999999993</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44920.216666666667</v>
      </c>
      <c r="I68" s="22">
        <f t="shared" si="0"/>
        <v>7925.2000000000007</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44920.216666666667</v>
      </c>
      <c r="I69" s="22">
        <f t="shared" si="0"/>
        <v>7925.2000000000007</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45104.887499999997</v>
      </c>
      <c r="I70" s="22">
        <f t="shared" si="0"/>
        <v>12357.3</v>
      </c>
      <c r="J70" s="16" t="str">
        <f t="shared" si="2"/>
        <v>NOT DUE</v>
      </c>
      <c r="K70" s="30" t="s">
        <v>3810</v>
      </c>
      <c r="L70" s="144" t="s">
        <v>5227</v>
      </c>
    </row>
    <row r="71" spans="1:12" ht="38.25">
      <c r="A71" s="16" t="s">
        <v>1648</v>
      </c>
      <c r="B71" s="30" t="s">
        <v>1643</v>
      </c>
      <c r="C71" s="30" t="s">
        <v>37</v>
      </c>
      <c r="D71" s="41">
        <v>16000</v>
      </c>
      <c r="E71" s="12">
        <v>42549</v>
      </c>
      <c r="F71" s="12">
        <v>43991</v>
      </c>
      <c r="G71" s="26">
        <v>17090</v>
      </c>
      <c r="H71" s="21">
        <f>IF(I71&lt;=16000,$F$5+(I71/24),"error")</f>
        <v>45104.887499999997</v>
      </c>
      <c r="I71" s="22">
        <f t="shared" si="0"/>
        <v>12357.3</v>
      </c>
      <c r="J71" s="16" t="str">
        <f t="shared" si="2"/>
        <v>NOT DUE</v>
      </c>
      <c r="K71" s="30" t="s">
        <v>3810</v>
      </c>
      <c r="L71" s="144" t="s">
        <v>5227</v>
      </c>
    </row>
    <row r="72" spans="1:12" ht="25.5">
      <c r="A72" s="16" t="s">
        <v>1656</v>
      </c>
      <c r="B72" s="30" t="s">
        <v>1649</v>
      </c>
      <c r="C72" s="30" t="s">
        <v>1650</v>
      </c>
      <c r="D72" s="41">
        <v>4000</v>
      </c>
      <c r="E72" s="12">
        <v>42549</v>
      </c>
      <c r="F72" s="12">
        <v>44482</v>
      </c>
      <c r="G72" s="26">
        <v>20657.900000000001</v>
      </c>
      <c r="H72" s="21">
        <f>IF(I72&lt;=4000,$F$5+(I72/24),"error")</f>
        <v>44753.55</v>
      </c>
      <c r="I72" s="22">
        <f t="shared" ref="I72:I120" si="10">D72-($F$4-G72)</f>
        <v>3925.2000000000007</v>
      </c>
      <c r="J72" s="16" t="str">
        <f t="shared" si="2"/>
        <v>NOT DUE</v>
      </c>
      <c r="K72" s="30" t="s">
        <v>3811</v>
      </c>
      <c r="L72" s="39"/>
    </row>
    <row r="73" spans="1:12" ht="25.5">
      <c r="A73" s="16" t="s">
        <v>1657</v>
      </c>
      <c r="B73" s="30" t="s">
        <v>1651</v>
      </c>
      <c r="C73" s="30" t="s">
        <v>1652</v>
      </c>
      <c r="D73" s="41">
        <v>4000</v>
      </c>
      <c r="E73" s="12">
        <v>42549</v>
      </c>
      <c r="F73" s="12">
        <v>43522</v>
      </c>
      <c r="G73" s="26">
        <v>16852</v>
      </c>
      <c r="H73" s="21">
        <f>IF(I73&lt;=4000,$F$5+(I73/24),"error")</f>
        <v>44594.970833333333</v>
      </c>
      <c r="I73" s="22">
        <f t="shared" si="10"/>
        <v>119.29999999999927</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44920.216666666667</v>
      </c>
      <c r="I74" s="22">
        <f t="shared" si="10"/>
        <v>7925.2000000000007</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44920.216666666667</v>
      </c>
      <c r="I75" s="22">
        <f t="shared" si="10"/>
        <v>7925.2000000000007</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44920.216666666667</v>
      </c>
      <c r="I76" s="22">
        <f t="shared" si="10"/>
        <v>7925.2000000000007</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45104.887499999997</v>
      </c>
      <c r="I77" s="22">
        <f t="shared" si="10"/>
        <v>12357.3</v>
      </c>
      <c r="J77" s="16" t="str">
        <f t="shared" si="11"/>
        <v>NOT DUE</v>
      </c>
      <c r="K77" s="30" t="s">
        <v>3810</v>
      </c>
      <c r="L77" s="144" t="s">
        <v>5227</v>
      </c>
    </row>
    <row r="78" spans="1:12" ht="25.5">
      <c r="A78" s="16" t="s">
        <v>1663</v>
      </c>
      <c r="B78" s="30" t="s">
        <v>3819</v>
      </c>
      <c r="C78" s="30" t="s">
        <v>37</v>
      </c>
      <c r="D78" s="41">
        <v>16000</v>
      </c>
      <c r="E78" s="12">
        <v>42549</v>
      </c>
      <c r="F78" s="12">
        <v>43991</v>
      </c>
      <c r="G78" s="26">
        <v>17090</v>
      </c>
      <c r="H78" s="21">
        <f t="shared" ref="H78:H82" si="13">IF(I78&lt;=16000,$F$5+(I78/24),"error")</f>
        <v>45104.887499999997</v>
      </c>
      <c r="I78" s="22">
        <f t="shared" si="10"/>
        <v>12357.3</v>
      </c>
      <c r="J78" s="16" t="str">
        <f t="shared" si="11"/>
        <v>NOT DUE</v>
      </c>
      <c r="K78" s="30" t="s">
        <v>3810</v>
      </c>
      <c r="L78" s="144" t="s">
        <v>5227</v>
      </c>
    </row>
    <row r="79" spans="1:12" ht="25.5">
      <c r="A79" s="16" t="s">
        <v>1664</v>
      </c>
      <c r="B79" s="30" t="s">
        <v>1661</v>
      </c>
      <c r="C79" s="30" t="s">
        <v>37</v>
      </c>
      <c r="D79" s="41">
        <v>16000</v>
      </c>
      <c r="E79" s="12">
        <v>42549</v>
      </c>
      <c r="F79" s="12">
        <v>43991</v>
      </c>
      <c r="G79" s="26">
        <v>17090</v>
      </c>
      <c r="H79" s="21">
        <f t="shared" si="13"/>
        <v>45104.887499999997</v>
      </c>
      <c r="I79" s="22">
        <f t="shared" si="10"/>
        <v>12357.3</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45104.887499999997</v>
      </c>
      <c r="I80" s="22">
        <f t="shared" si="10"/>
        <v>12357.3</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45104.887499999997</v>
      </c>
      <c r="I81" s="22">
        <f t="shared" si="10"/>
        <v>12357.3</v>
      </c>
      <c r="J81" s="16" t="str">
        <f t="shared" si="11"/>
        <v>NOT DUE</v>
      </c>
      <c r="K81" s="30" t="s">
        <v>3810</v>
      </c>
      <c r="L81" s="144" t="s">
        <v>5227</v>
      </c>
    </row>
    <row r="82" spans="1:12">
      <c r="A82" s="16" t="s">
        <v>1667</v>
      </c>
      <c r="B82" s="30" t="s">
        <v>3815</v>
      </c>
      <c r="C82" s="30" t="s">
        <v>37</v>
      </c>
      <c r="D82" s="41">
        <v>16000</v>
      </c>
      <c r="E82" s="12">
        <v>42549</v>
      </c>
      <c r="F82" s="12">
        <v>43991</v>
      </c>
      <c r="G82" s="26">
        <v>17090</v>
      </c>
      <c r="H82" s="21">
        <f t="shared" si="13"/>
        <v>45104.887499999997</v>
      </c>
      <c r="I82" s="22">
        <f t="shared" si="10"/>
        <v>12357.3</v>
      </c>
      <c r="J82" s="16" t="str">
        <f t="shared" si="11"/>
        <v>NOT DUE</v>
      </c>
      <c r="K82" s="30" t="s">
        <v>3810</v>
      </c>
      <c r="L82" s="144" t="s">
        <v>5227</v>
      </c>
    </row>
    <row r="83" spans="1:12">
      <c r="A83" s="16" t="s">
        <v>1688</v>
      </c>
      <c r="B83" s="30" t="s">
        <v>1668</v>
      </c>
      <c r="C83" s="30" t="s">
        <v>1669</v>
      </c>
      <c r="D83" s="41">
        <v>8000</v>
      </c>
      <c r="E83" s="12">
        <v>42549</v>
      </c>
      <c r="F83" s="12">
        <v>44482</v>
      </c>
      <c r="G83" s="26">
        <v>20657.900000000001</v>
      </c>
      <c r="H83" s="21">
        <f>IF(I83&lt;=8000,$F$5+(I83/24),"error")</f>
        <v>44920.216666666667</v>
      </c>
      <c r="I83" s="22">
        <f t="shared" si="10"/>
        <v>7925.2000000000007</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44771.554166666669</v>
      </c>
      <c r="I84" s="22">
        <f t="shared" si="10"/>
        <v>4357.2999999999993</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44771.554166666669</v>
      </c>
      <c r="I85" s="22">
        <f t="shared" si="10"/>
        <v>4357.2999999999993</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44771.554166666669</v>
      </c>
      <c r="I86" s="22">
        <f t="shared" si="10"/>
        <v>4357.2999999999993</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44771.554166666669</v>
      </c>
      <c r="I87" s="22">
        <f t="shared" si="10"/>
        <v>4357.2999999999993</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44771.554166666669</v>
      </c>
      <c r="I88" s="22">
        <f t="shared" si="10"/>
        <v>4357.2999999999993</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44771.554166666669</v>
      </c>
      <c r="I89" s="22">
        <f t="shared" si="10"/>
        <v>4357.2999999999993</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44771.554166666669</v>
      </c>
      <c r="I90" s="22">
        <f t="shared" si="10"/>
        <v>4357.2999999999993</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44771.554166666669</v>
      </c>
      <c r="I91" s="22">
        <f t="shared" si="10"/>
        <v>4357.2999999999993</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44771.554166666669</v>
      </c>
      <c r="I92" s="22">
        <f t="shared" si="10"/>
        <v>4357.2999999999993</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44771.554166666669</v>
      </c>
      <c r="I93" s="22">
        <f t="shared" si="10"/>
        <v>4357.2999999999993</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44771.554166666669</v>
      </c>
      <c r="I94" s="22">
        <f t="shared" si="10"/>
        <v>4357.2999999999993</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44771.554166666669</v>
      </c>
      <c r="I95" s="22">
        <f t="shared" si="10"/>
        <v>4357.2999999999993</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44771.554166666669</v>
      </c>
      <c r="I96" s="22">
        <f t="shared" si="10"/>
        <v>4357.2999999999993</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45104.887499999997</v>
      </c>
      <c r="I97" s="22">
        <f t="shared" si="10"/>
        <v>12357.3</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45104.887499999997</v>
      </c>
      <c r="I98" s="22">
        <f t="shared" si="10"/>
        <v>12357.3</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44771.554166666669</v>
      </c>
      <c r="I99" s="22">
        <f t="shared" si="10"/>
        <v>4357.2999999999993</v>
      </c>
      <c r="J99" s="16" t="str">
        <f t="shared" si="11"/>
        <v>NOT DUE</v>
      </c>
      <c r="K99" s="30" t="s">
        <v>3812</v>
      </c>
      <c r="L99" s="144" t="s">
        <v>5227</v>
      </c>
    </row>
    <row r="100" spans="1:12" ht="25.5">
      <c r="A100" s="16" t="s">
        <v>1709</v>
      </c>
      <c r="B100" s="30" t="s">
        <v>1705</v>
      </c>
      <c r="C100" s="30" t="s">
        <v>37</v>
      </c>
      <c r="D100" s="41">
        <v>16000</v>
      </c>
      <c r="E100" s="12">
        <v>42549</v>
      </c>
      <c r="F100" s="12">
        <v>43991</v>
      </c>
      <c r="G100" s="26">
        <v>17090</v>
      </c>
      <c r="H100" s="21">
        <f>IF(I100&lt;=16000,$F$5+(I100/24),"error")</f>
        <v>45104.887499999997</v>
      </c>
      <c r="I100" s="22">
        <f t="shared" si="10"/>
        <v>12357.3</v>
      </c>
      <c r="J100" s="16" t="str">
        <f t="shared" si="11"/>
        <v>NOT DUE</v>
      </c>
      <c r="K100" s="30" t="s">
        <v>3812</v>
      </c>
      <c r="L100" s="144" t="s">
        <v>5227</v>
      </c>
    </row>
    <row r="101" spans="1:12">
      <c r="A101" s="16" t="s">
        <v>1718</v>
      </c>
      <c r="B101" s="30" t="s">
        <v>1710</v>
      </c>
      <c r="C101" s="30" t="s">
        <v>37</v>
      </c>
      <c r="D101" s="41">
        <v>8000</v>
      </c>
      <c r="E101" s="12">
        <v>42549</v>
      </c>
      <c r="F101" s="12">
        <v>43991</v>
      </c>
      <c r="G101" s="26">
        <v>17090</v>
      </c>
      <c r="H101" s="21">
        <f>IF(I101&lt;=8000,$F$5+(I101/24),"error")</f>
        <v>44771.554166666669</v>
      </c>
      <c r="I101" s="22">
        <f t="shared" si="10"/>
        <v>4357.2999999999993</v>
      </c>
      <c r="J101" s="16" t="str">
        <f t="shared" si="11"/>
        <v>NOT DUE</v>
      </c>
      <c r="K101" s="30" t="s">
        <v>3813</v>
      </c>
      <c r="L101" s="39"/>
    </row>
    <row r="102" spans="1:12">
      <c r="A102" s="16" t="s">
        <v>1719</v>
      </c>
      <c r="B102" s="30" t="s">
        <v>1711</v>
      </c>
      <c r="C102" s="30" t="s">
        <v>1712</v>
      </c>
      <c r="D102" s="41">
        <v>4000</v>
      </c>
      <c r="E102" s="12">
        <v>42549</v>
      </c>
      <c r="F102" s="12">
        <v>43991</v>
      </c>
      <c r="G102" s="26">
        <v>17090</v>
      </c>
      <c r="H102" s="21">
        <f>IF(I102&lt;=4000,$F$5+(I102/24),"error")</f>
        <v>44604.887499999997</v>
      </c>
      <c r="I102" s="22">
        <f t="shared" si="10"/>
        <v>357.29999999999927</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44771.554166666669</v>
      </c>
      <c r="I103" s="22">
        <f t="shared" si="10"/>
        <v>4357.2999999999993</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44771.554166666669</v>
      </c>
      <c r="I104" s="22">
        <f t="shared" si="10"/>
        <v>4357.2999999999993</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44771.554166666669</v>
      </c>
      <c r="I105" s="22">
        <f t="shared" si="10"/>
        <v>4357.2999999999993</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44771.554166666669</v>
      </c>
      <c r="I106" s="22">
        <f t="shared" si="10"/>
        <v>4357.2999999999993</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44771.554166666669</v>
      </c>
      <c r="I107" s="22">
        <f t="shared" si="10"/>
        <v>4357.2999999999993</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45104.887499999997</v>
      </c>
      <c r="I108" s="22">
        <f t="shared" si="10"/>
        <v>12357.3</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44771.554166666669</v>
      </c>
      <c r="I109" s="22">
        <f t="shared" si="10"/>
        <v>4357.2999999999993</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44771.554166666669</v>
      </c>
      <c r="I110" s="22">
        <f t="shared" si="10"/>
        <v>4357.2999999999993</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44771.554166666669</v>
      </c>
      <c r="I111" s="22">
        <f t="shared" si="10"/>
        <v>4357.2999999999993</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44771.554166666669</v>
      </c>
      <c r="I112" s="22">
        <f t="shared" si="10"/>
        <v>4357.2999999999993</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44771.554166666669</v>
      </c>
      <c r="I113" s="22">
        <f t="shared" si="10"/>
        <v>4357.2999999999993</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44771.554166666669</v>
      </c>
      <c r="I114" s="22">
        <f t="shared" si="10"/>
        <v>4357.2999999999993</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44771.554166666669</v>
      </c>
      <c r="I115" s="22">
        <f t="shared" si="10"/>
        <v>4357.2999999999993</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44771.554166666669</v>
      </c>
      <c r="I116" s="22">
        <f t="shared" si="10"/>
        <v>4357.2999999999993</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44771.554166666669</v>
      </c>
      <c r="I117" s="22">
        <f t="shared" si="10"/>
        <v>4357.2999999999993</v>
      </c>
      <c r="J117" s="16" t="str">
        <f t="shared" si="11"/>
        <v>NOT DUE</v>
      </c>
      <c r="K117" s="30" t="s">
        <v>3814</v>
      </c>
      <c r="L117" s="39"/>
    </row>
    <row r="118" spans="1:12">
      <c r="A118" s="16" t="s">
        <v>1754</v>
      </c>
      <c r="B118" s="30" t="s">
        <v>1741</v>
      </c>
      <c r="C118" s="30" t="s">
        <v>1742</v>
      </c>
      <c r="D118" s="41">
        <v>4000</v>
      </c>
      <c r="E118" s="12">
        <v>42549</v>
      </c>
      <c r="F118" s="12">
        <v>43991</v>
      </c>
      <c r="G118" s="26">
        <v>17090</v>
      </c>
      <c r="H118" s="21">
        <f>IF(I118&lt;=4000,$F$5+(I118/24),"error")</f>
        <v>44604.887499999997</v>
      </c>
      <c r="I118" s="22">
        <f t="shared" si="10"/>
        <v>357.29999999999927</v>
      </c>
      <c r="J118" s="16" t="str">
        <f t="shared" si="11"/>
        <v>NOT DUE</v>
      </c>
      <c r="K118" s="30"/>
      <c r="L118" s="39"/>
    </row>
    <row r="119" spans="1:12">
      <c r="A119" s="16" t="s">
        <v>1755</v>
      </c>
      <c r="B119" s="30" t="s">
        <v>1743</v>
      </c>
      <c r="C119" s="30" t="s">
        <v>37</v>
      </c>
      <c r="D119" s="41">
        <v>24000</v>
      </c>
      <c r="E119" s="12">
        <v>42549</v>
      </c>
      <c r="F119" s="12">
        <v>42549</v>
      </c>
      <c r="G119" s="26">
        <v>0</v>
      </c>
      <c r="H119" s="21">
        <f>IF(I119&lt;=24000,$F$5+(I119/24),"error")</f>
        <v>44726.137499999997</v>
      </c>
      <c r="I119" s="22">
        <f t="shared" si="10"/>
        <v>3267.2999999999993</v>
      </c>
      <c r="J119" s="16" t="str">
        <f t="shared" si="11"/>
        <v>NOT DUE</v>
      </c>
      <c r="K119" s="30"/>
      <c r="L119" s="39"/>
    </row>
    <row r="120" spans="1:12" ht="38.25">
      <c r="A120" s="16" t="s">
        <v>1756</v>
      </c>
      <c r="B120" s="30" t="s">
        <v>1744</v>
      </c>
      <c r="C120" s="30" t="s">
        <v>37</v>
      </c>
      <c r="D120" s="41">
        <v>4000</v>
      </c>
      <c r="E120" s="12">
        <v>42549</v>
      </c>
      <c r="F120" s="12">
        <v>44482</v>
      </c>
      <c r="G120" s="26">
        <v>20657.900000000001</v>
      </c>
      <c r="H120" s="21">
        <f>IF(I120&lt;=4000,$F$5+(I120/24),"error")</f>
        <v>44753.55</v>
      </c>
      <c r="I120" s="22">
        <f t="shared" si="10"/>
        <v>3925.2000000000007</v>
      </c>
      <c r="J120" s="16" t="str">
        <f t="shared" si="11"/>
        <v>NOT DUE</v>
      </c>
      <c r="K120" s="30" t="s">
        <v>1757</v>
      </c>
      <c r="L120" s="39"/>
    </row>
    <row r="124" spans="1:12">
      <c r="B124" t="s">
        <v>4634</v>
      </c>
      <c r="D124" s="47" t="s">
        <v>4635</v>
      </c>
      <c r="E124" t="s">
        <v>5257</v>
      </c>
      <c r="G124" t="s">
        <v>4636</v>
      </c>
    </row>
    <row r="125" spans="1:12">
      <c r="C125" s="215" t="s">
        <v>5323</v>
      </c>
      <c r="E125" t="s">
        <v>5370</v>
      </c>
      <c r="G125" s="461" t="s">
        <v>5296</v>
      </c>
      <c r="H125" s="461"/>
      <c r="I125" s="461"/>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1758</v>
      </c>
      <c r="D3" s="380" t="s">
        <v>12</v>
      </c>
      <c r="E3" s="380"/>
      <c r="F3" s="4" t="s">
        <v>1759</v>
      </c>
    </row>
    <row r="4" spans="1:12" ht="18" customHeight="1">
      <c r="A4" s="379" t="s">
        <v>77</v>
      </c>
      <c r="B4" s="379"/>
      <c r="C4" s="36" t="s">
        <v>3772</v>
      </c>
      <c r="D4" s="380" t="s">
        <v>14</v>
      </c>
      <c r="E4" s="380"/>
      <c r="F4" s="5">
        <f>'Running Hours'!B22</f>
        <v>23905.8</v>
      </c>
    </row>
    <row r="5" spans="1:12" ht="18" customHeight="1">
      <c r="A5" s="379" t="s">
        <v>78</v>
      </c>
      <c r="B5" s="379"/>
      <c r="C5" s="37" t="s">
        <v>3773</v>
      </c>
      <c r="D5" s="44"/>
      <c r="E5" s="252"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44549</v>
      </c>
      <c r="G8" s="13">
        <v>22917.5</v>
      </c>
      <c r="H8" s="21">
        <f>IF(I8&lt;=2000,$F$5+(I8/24),"error")</f>
        <v>44632.154166666667</v>
      </c>
      <c r="I8" s="22">
        <f t="shared" ref="I8:I71" si="0">D8-($F$4-G8)</f>
        <v>1011.7000000000007</v>
      </c>
      <c r="J8" s="16" t="str">
        <f>IF(I8="","",IF(I8&lt;0,"OVERDUE","NOT DUE"))</f>
        <v>NOT DUE</v>
      </c>
      <c r="K8" s="30" t="s">
        <v>3809</v>
      </c>
      <c r="L8" s="39"/>
    </row>
    <row r="9" spans="1:12" ht="25.5">
      <c r="A9" s="16" t="s">
        <v>1761</v>
      </c>
      <c r="B9" s="30" t="s">
        <v>1479</v>
      </c>
      <c r="C9" s="30" t="s">
        <v>1480</v>
      </c>
      <c r="D9" s="41">
        <v>2000</v>
      </c>
      <c r="E9" s="12">
        <v>42549</v>
      </c>
      <c r="F9" s="12">
        <v>44549</v>
      </c>
      <c r="G9" s="13">
        <v>22917.5</v>
      </c>
      <c r="H9" s="21">
        <f t="shared" ref="H9:H38" si="1">IF(I9&lt;=2000,$F$5+(I9/24),"error")</f>
        <v>44632.154166666667</v>
      </c>
      <c r="I9" s="22">
        <f t="shared" si="0"/>
        <v>1011.7000000000007</v>
      </c>
      <c r="J9" s="16" t="str">
        <f t="shared" ref="J9:J72" si="2">IF(I9="","",IF(I9&lt;0,"OVERDUE","NOT DUE"))</f>
        <v>NOT DUE</v>
      </c>
      <c r="K9" s="30" t="s">
        <v>3809</v>
      </c>
      <c r="L9" s="39"/>
    </row>
    <row r="10" spans="1:12" ht="15" customHeight="1">
      <c r="A10" s="16" t="s">
        <v>1762</v>
      </c>
      <c r="B10" s="30" t="s">
        <v>1481</v>
      </c>
      <c r="C10" s="30" t="s">
        <v>1482</v>
      </c>
      <c r="D10" s="41">
        <v>2000</v>
      </c>
      <c r="E10" s="12">
        <v>42549</v>
      </c>
      <c r="F10" s="12">
        <v>44549</v>
      </c>
      <c r="G10" s="13">
        <v>22917.5</v>
      </c>
      <c r="H10" s="21">
        <f t="shared" si="1"/>
        <v>44632.154166666667</v>
      </c>
      <c r="I10" s="22">
        <f t="shared" si="0"/>
        <v>1011.7000000000007</v>
      </c>
      <c r="J10" s="16" t="str">
        <f t="shared" si="2"/>
        <v>NOT DUE</v>
      </c>
      <c r="K10" s="30" t="s">
        <v>3809</v>
      </c>
      <c r="L10" s="39"/>
    </row>
    <row r="11" spans="1:12" ht="15" customHeight="1">
      <c r="A11" s="16" t="s">
        <v>1763</v>
      </c>
      <c r="B11" s="30" t="s">
        <v>1483</v>
      </c>
      <c r="C11" s="30" t="s">
        <v>1484</v>
      </c>
      <c r="D11" s="41">
        <v>2000</v>
      </c>
      <c r="E11" s="12">
        <v>42549</v>
      </c>
      <c r="F11" s="12">
        <v>44549</v>
      </c>
      <c r="G11" s="13">
        <v>22917.5</v>
      </c>
      <c r="H11" s="21">
        <f t="shared" si="1"/>
        <v>44632.154166666667</v>
      </c>
      <c r="I11" s="22">
        <f t="shared" si="0"/>
        <v>1011.7000000000007</v>
      </c>
      <c r="J11" s="16" t="str">
        <f t="shared" si="2"/>
        <v>NOT DUE</v>
      </c>
      <c r="K11" s="30" t="s">
        <v>3809</v>
      </c>
      <c r="L11" s="39"/>
    </row>
    <row r="12" spans="1:12" ht="15" customHeight="1">
      <c r="A12" s="16" t="s">
        <v>1764</v>
      </c>
      <c r="B12" s="30" t="s">
        <v>1485</v>
      </c>
      <c r="C12" s="30" t="s">
        <v>1486</v>
      </c>
      <c r="D12" s="41">
        <v>2000</v>
      </c>
      <c r="E12" s="12">
        <v>42549</v>
      </c>
      <c r="F12" s="12">
        <v>44549</v>
      </c>
      <c r="G12" s="13">
        <v>22917.5</v>
      </c>
      <c r="H12" s="21">
        <f t="shared" si="1"/>
        <v>44632.154166666667</v>
      </c>
      <c r="I12" s="22">
        <f t="shared" si="0"/>
        <v>1011.7000000000007</v>
      </c>
      <c r="J12" s="16" t="str">
        <f t="shared" si="2"/>
        <v>NOT DUE</v>
      </c>
      <c r="K12" s="30" t="s">
        <v>3809</v>
      </c>
      <c r="L12" s="39"/>
    </row>
    <row r="13" spans="1:12" ht="26.45" customHeight="1">
      <c r="A13" s="16" t="s">
        <v>1765</v>
      </c>
      <c r="B13" s="30" t="s">
        <v>1551</v>
      </c>
      <c r="C13" s="30" t="s">
        <v>1487</v>
      </c>
      <c r="D13" s="41">
        <v>2000</v>
      </c>
      <c r="E13" s="12">
        <v>42549</v>
      </c>
      <c r="F13" s="12">
        <v>44549</v>
      </c>
      <c r="G13" s="13">
        <v>22917.5</v>
      </c>
      <c r="H13" s="21">
        <f t="shared" si="1"/>
        <v>44632.154166666667</v>
      </c>
      <c r="I13" s="22">
        <f t="shared" si="0"/>
        <v>1011.7000000000007</v>
      </c>
      <c r="J13" s="16" t="str">
        <f t="shared" si="2"/>
        <v>NOT DUE</v>
      </c>
      <c r="K13" s="30" t="s">
        <v>3809</v>
      </c>
      <c r="L13" s="39"/>
    </row>
    <row r="14" spans="1:12" ht="26.45" customHeight="1">
      <c r="A14" s="16" t="s">
        <v>1766</v>
      </c>
      <c r="B14" s="30" t="s">
        <v>1552</v>
      </c>
      <c r="C14" s="30" t="s">
        <v>1488</v>
      </c>
      <c r="D14" s="41">
        <v>2000</v>
      </c>
      <c r="E14" s="12">
        <v>42549</v>
      </c>
      <c r="F14" s="12">
        <v>44549</v>
      </c>
      <c r="G14" s="13">
        <v>22917.5</v>
      </c>
      <c r="H14" s="21">
        <f t="shared" si="1"/>
        <v>44632.154166666667</v>
      </c>
      <c r="I14" s="22">
        <f t="shared" si="0"/>
        <v>1011.7000000000007</v>
      </c>
      <c r="J14" s="16" t="str">
        <f t="shared" si="2"/>
        <v>NOT DUE</v>
      </c>
      <c r="K14" s="30" t="s">
        <v>3809</v>
      </c>
      <c r="L14" s="39"/>
    </row>
    <row r="15" spans="1:12" ht="15" customHeight="1">
      <c r="A15" s="16" t="s">
        <v>1767</v>
      </c>
      <c r="B15" s="30" t="s">
        <v>1489</v>
      </c>
      <c r="C15" s="30" t="s">
        <v>1490</v>
      </c>
      <c r="D15" s="41">
        <v>2000</v>
      </c>
      <c r="E15" s="12">
        <v>42549</v>
      </c>
      <c r="F15" s="12">
        <v>44549</v>
      </c>
      <c r="G15" s="13">
        <v>22917.5</v>
      </c>
      <c r="H15" s="21">
        <f t="shared" si="1"/>
        <v>44632.154166666667</v>
      </c>
      <c r="I15" s="22">
        <f t="shared" si="0"/>
        <v>1011.7000000000007</v>
      </c>
      <c r="J15" s="16" t="str">
        <f t="shared" si="2"/>
        <v>NOT DUE</v>
      </c>
      <c r="K15" s="30" t="s">
        <v>3809</v>
      </c>
      <c r="L15" s="39"/>
    </row>
    <row r="16" spans="1:12" ht="15" customHeight="1">
      <c r="A16" s="16" t="s">
        <v>1768</v>
      </c>
      <c r="B16" s="30" t="s">
        <v>1491</v>
      </c>
      <c r="C16" s="30" t="s">
        <v>1492</v>
      </c>
      <c r="D16" s="41">
        <v>2000</v>
      </c>
      <c r="E16" s="12">
        <v>42549</v>
      </c>
      <c r="F16" s="12">
        <v>44549</v>
      </c>
      <c r="G16" s="13">
        <v>22917.5</v>
      </c>
      <c r="H16" s="21">
        <f t="shared" si="1"/>
        <v>44632.154166666667</v>
      </c>
      <c r="I16" s="22">
        <f t="shared" si="0"/>
        <v>1011.7000000000007</v>
      </c>
      <c r="J16" s="16" t="str">
        <f t="shared" si="2"/>
        <v>NOT DUE</v>
      </c>
      <c r="K16" s="30" t="s">
        <v>3809</v>
      </c>
      <c r="L16" s="39"/>
    </row>
    <row r="17" spans="1:12" ht="15" customHeight="1">
      <c r="A17" s="16" t="s">
        <v>1769</v>
      </c>
      <c r="B17" s="30" t="s">
        <v>1493</v>
      </c>
      <c r="C17" s="30" t="s">
        <v>1492</v>
      </c>
      <c r="D17" s="41">
        <v>2000</v>
      </c>
      <c r="E17" s="12">
        <v>42549</v>
      </c>
      <c r="F17" s="12">
        <v>44549</v>
      </c>
      <c r="G17" s="13">
        <v>22917.5</v>
      </c>
      <c r="H17" s="21">
        <f t="shared" si="1"/>
        <v>44632.154166666667</v>
      </c>
      <c r="I17" s="22">
        <f t="shared" si="0"/>
        <v>1011.7000000000007</v>
      </c>
      <c r="J17" s="16" t="str">
        <f t="shared" si="2"/>
        <v>NOT DUE</v>
      </c>
      <c r="K17" s="30" t="s">
        <v>3809</v>
      </c>
      <c r="L17" s="39"/>
    </row>
    <row r="18" spans="1:12" ht="15" customHeight="1">
      <c r="A18" s="16" t="s">
        <v>1770</v>
      </c>
      <c r="B18" s="30" t="s">
        <v>1494</v>
      </c>
      <c r="C18" s="30" t="s">
        <v>1495</v>
      </c>
      <c r="D18" s="41">
        <v>2000</v>
      </c>
      <c r="E18" s="12">
        <v>42549</v>
      </c>
      <c r="F18" s="12">
        <v>44549</v>
      </c>
      <c r="G18" s="13">
        <v>22917.5</v>
      </c>
      <c r="H18" s="21">
        <f t="shared" si="1"/>
        <v>44632.154166666667</v>
      </c>
      <c r="I18" s="22">
        <f t="shared" si="0"/>
        <v>1011.7000000000007</v>
      </c>
      <c r="J18" s="16" t="str">
        <f t="shared" si="2"/>
        <v>NOT DUE</v>
      </c>
      <c r="K18" s="30" t="s">
        <v>3809</v>
      </c>
      <c r="L18" s="39"/>
    </row>
    <row r="19" spans="1:12" ht="26.45" customHeight="1">
      <c r="A19" s="16" t="s">
        <v>1771</v>
      </c>
      <c r="B19" s="30" t="s">
        <v>1496</v>
      </c>
      <c r="C19" s="30" t="s">
        <v>1497</v>
      </c>
      <c r="D19" s="41">
        <v>2000</v>
      </c>
      <c r="E19" s="12">
        <v>42549</v>
      </c>
      <c r="F19" s="12">
        <v>44549</v>
      </c>
      <c r="G19" s="13">
        <v>22917.5</v>
      </c>
      <c r="H19" s="21">
        <f t="shared" si="1"/>
        <v>44632.154166666667</v>
      </c>
      <c r="I19" s="22">
        <f t="shared" si="0"/>
        <v>1011.7000000000007</v>
      </c>
      <c r="J19" s="16" t="str">
        <f t="shared" si="2"/>
        <v>NOT DUE</v>
      </c>
      <c r="K19" s="30" t="s">
        <v>3809</v>
      </c>
      <c r="L19" s="39"/>
    </row>
    <row r="20" spans="1:12" ht="15" customHeight="1">
      <c r="A20" s="16" t="s">
        <v>1772</v>
      </c>
      <c r="B20" s="30" t="s">
        <v>1498</v>
      </c>
      <c r="C20" s="30" t="s">
        <v>1497</v>
      </c>
      <c r="D20" s="41">
        <v>2000</v>
      </c>
      <c r="E20" s="12">
        <v>42549</v>
      </c>
      <c r="F20" s="12">
        <v>44549</v>
      </c>
      <c r="G20" s="13">
        <v>22917.5</v>
      </c>
      <c r="H20" s="21">
        <f t="shared" si="1"/>
        <v>44632.154166666667</v>
      </c>
      <c r="I20" s="22">
        <f t="shared" si="0"/>
        <v>1011.7000000000007</v>
      </c>
      <c r="J20" s="16" t="str">
        <f t="shared" si="2"/>
        <v>NOT DUE</v>
      </c>
      <c r="K20" s="30" t="s">
        <v>3809</v>
      </c>
      <c r="L20" s="39"/>
    </row>
    <row r="21" spans="1:12" ht="26.45" customHeight="1">
      <c r="A21" s="16" t="s">
        <v>1773</v>
      </c>
      <c r="B21" s="30" t="s">
        <v>1499</v>
      </c>
      <c r="C21" s="30" t="s">
        <v>1500</v>
      </c>
      <c r="D21" s="41">
        <v>2000</v>
      </c>
      <c r="E21" s="12">
        <v>42549</v>
      </c>
      <c r="F21" s="12">
        <v>44549</v>
      </c>
      <c r="G21" s="13">
        <v>22917.5</v>
      </c>
      <c r="H21" s="21">
        <f t="shared" si="1"/>
        <v>44632.154166666667</v>
      </c>
      <c r="I21" s="22">
        <f t="shared" si="0"/>
        <v>1011.7000000000007</v>
      </c>
      <c r="J21" s="16" t="str">
        <f t="shared" si="2"/>
        <v>NOT DUE</v>
      </c>
      <c r="K21" s="30" t="s">
        <v>3809</v>
      </c>
      <c r="L21" s="39"/>
    </row>
    <row r="22" spans="1:12" ht="26.45" customHeight="1">
      <c r="A22" s="16" t="s">
        <v>1774</v>
      </c>
      <c r="B22" s="30" t="s">
        <v>1553</v>
      </c>
      <c r="C22" s="30" t="s">
        <v>1497</v>
      </c>
      <c r="D22" s="41">
        <v>2000</v>
      </c>
      <c r="E22" s="12">
        <v>42549</v>
      </c>
      <c r="F22" s="12">
        <v>44549</v>
      </c>
      <c r="G22" s="13">
        <v>22917.5</v>
      </c>
      <c r="H22" s="21">
        <f>IF(I22&lt;=2000,$F$5+(I22/24),"error")</f>
        <v>44632.154166666667</v>
      </c>
      <c r="I22" s="22">
        <f t="shared" si="0"/>
        <v>1011.7000000000007</v>
      </c>
      <c r="J22" s="16" t="str">
        <f t="shared" si="2"/>
        <v>NOT DUE</v>
      </c>
      <c r="K22" s="30" t="s">
        <v>3809</v>
      </c>
      <c r="L22" s="39"/>
    </row>
    <row r="23" spans="1:12" ht="15" customHeight="1">
      <c r="A23" s="16" t="s">
        <v>1775</v>
      </c>
      <c r="B23" s="30" t="s">
        <v>1501</v>
      </c>
      <c r="C23" s="30" t="s">
        <v>1502</v>
      </c>
      <c r="D23" s="41">
        <v>2000</v>
      </c>
      <c r="E23" s="12">
        <v>42549</v>
      </c>
      <c r="F23" s="12">
        <v>44549</v>
      </c>
      <c r="G23" s="13">
        <v>22917.5</v>
      </c>
      <c r="H23" s="21">
        <f t="shared" si="1"/>
        <v>44632.154166666667</v>
      </c>
      <c r="I23" s="22">
        <f t="shared" si="0"/>
        <v>1011.7000000000007</v>
      </c>
      <c r="J23" s="16" t="str">
        <f t="shared" si="2"/>
        <v>NOT DUE</v>
      </c>
      <c r="K23" s="30" t="s">
        <v>3809</v>
      </c>
      <c r="L23" s="39"/>
    </row>
    <row r="24" spans="1:12" ht="26.45" customHeight="1">
      <c r="A24" s="16" t="s">
        <v>1776</v>
      </c>
      <c r="B24" s="30" t="s">
        <v>1503</v>
      </c>
      <c r="C24" s="30" t="s">
        <v>24</v>
      </c>
      <c r="D24" s="41">
        <v>2000</v>
      </c>
      <c r="E24" s="12">
        <v>42549</v>
      </c>
      <c r="F24" s="12">
        <v>44549</v>
      </c>
      <c r="G24" s="13">
        <v>22917.5</v>
      </c>
      <c r="H24" s="21">
        <f t="shared" si="1"/>
        <v>44632.154166666667</v>
      </c>
      <c r="I24" s="22">
        <f t="shared" si="0"/>
        <v>1011.7000000000007</v>
      </c>
      <c r="J24" s="16" t="str">
        <f t="shared" si="2"/>
        <v>NOT DUE</v>
      </c>
      <c r="K24" s="30" t="s">
        <v>3809</v>
      </c>
      <c r="L24" s="39"/>
    </row>
    <row r="25" spans="1:12" ht="15" customHeight="1">
      <c r="A25" s="16" t="s">
        <v>1777</v>
      </c>
      <c r="B25" s="30" t="s">
        <v>1504</v>
      </c>
      <c r="C25" s="30" t="s">
        <v>1505</v>
      </c>
      <c r="D25" s="41">
        <v>2000</v>
      </c>
      <c r="E25" s="12">
        <v>42549</v>
      </c>
      <c r="F25" s="12">
        <v>44549</v>
      </c>
      <c r="G25" s="13">
        <v>22917.5</v>
      </c>
      <c r="H25" s="21">
        <f t="shared" si="1"/>
        <v>44632.154166666667</v>
      </c>
      <c r="I25" s="22">
        <f t="shared" si="0"/>
        <v>1011.7000000000007</v>
      </c>
      <c r="J25" s="16" t="str">
        <f t="shared" si="2"/>
        <v>NOT DUE</v>
      </c>
      <c r="K25" s="30" t="s">
        <v>3809</v>
      </c>
      <c r="L25" s="39"/>
    </row>
    <row r="26" spans="1:12" ht="26.45" customHeight="1">
      <c r="A26" s="16" t="s">
        <v>1778</v>
      </c>
      <c r="B26" s="30" t="s">
        <v>1506</v>
      </c>
      <c r="C26" s="30" t="s">
        <v>1507</v>
      </c>
      <c r="D26" s="41">
        <v>2000</v>
      </c>
      <c r="E26" s="12">
        <v>42549</v>
      </c>
      <c r="F26" s="12">
        <v>44549</v>
      </c>
      <c r="G26" s="13">
        <v>22917.5</v>
      </c>
      <c r="H26" s="21">
        <f t="shared" si="1"/>
        <v>44632.154166666667</v>
      </c>
      <c r="I26" s="22">
        <f t="shared" si="0"/>
        <v>1011.7000000000007</v>
      </c>
      <c r="J26" s="16" t="str">
        <f t="shared" si="2"/>
        <v>NOT DUE</v>
      </c>
      <c r="K26" s="30" t="s">
        <v>3809</v>
      </c>
      <c r="L26" s="39"/>
    </row>
    <row r="27" spans="1:12" ht="26.45" customHeight="1">
      <c r="A27" s="16" t="s">
        <v>1779</v>
      </c>
      <c r="B27" s="30" t="s">
        <v>1508</v>
      </c>
      <c r="C27" s="30" t="s">
        <v>1497</v>
      </c>
      <c r="D27" s="41">
        <v>2000</v>
      </c>
      <c r="E27" s="12">
        <v>42549</v>
      </c>
      <c r="F27" s="12">
        <v>44549</v>
      </c>
      <c r="G27" s="13">
        <v>22917.5</v>
      </c>
      <c r="H27" s="21">
        <f t="shared" si="1"/>
        <v>44632.154166666667</v>
      </c>
      <c r="I27" s="22">
        <f t="shared" si="0"/>
        <v>1011.7000000000007</v>
      </c>
      <c r="J27" s="16" t="str">
        <f t="shared" si="2"/>
        <v>NOT DUE</v>
      </c>
      <c r="K27" s="30" t="s">
        <v>3809</v>
      </c>
      <c r="L27" s="39"/>
    </row>
    <row r="28" spans="1:12" ht="26.45" customHeight="1">
      <c r="A28" s="16" t="s">
        <v>1780</v>
      </c>
      <c r="B28" s="30" t="s">
        <v>1509</v>
      </c>
      <c r="C28" s="30" t="s">
        <v>1510</v>
      </c>
      <c r="D28" s="41">
        <v>2000</v>
      </c>
      <c r="E28" s="12">
        <v>42549</v>
      </c>
      <c r="F28" s="12">
        <v>44549</v>
      </c>
      <c r="G28" s="13">
        <v>22917.5</v>
      </c>
      <c r="H28" s="21">
        <f t="shared" si="1"/>
        <v>44632.154166666667</v>
      </c>
      <c r="I28" s="22">
        <f t="shared" si="0"/>
        <v>1011.7000000000007</v>
      </c>
      <c r="J28" s="16" t="str">
        <f t="shared" si="2"/>
        <v>NOT DUE</v>
      </c>
      <c r="K28" s="30" t="s">
        <v>3809</v>
      </c>
      <c r="L28" s="39"/>
    </row>
    <row r="29" spans="1:12" ht="26.45" customHeight="1">
      <c r="A29" s="16" t="s">
        <v>1781</v>
      </c>
      <c r="B29" s="30" t="s">
        <v>1511</v>
      </c>
      <c r="C29" s="30" t="s">
        <v>1512</v>
      </c>
      <c r="D29" s="41">
        <v>2000</v>
      </c>
      <c r="E29" s="12">
        <v>42549</v>
      </c>
      <c r="F29" s="12">
        <v>44549</v>
      </c>
      <c r="G29" s="13">
        <v>22917.5</v>
      </c>
      <c r="H29" s="21">
        <f t="shared" si="1"/>
        <v>44632.154166666667</v>
      </c>
      <c r="I29" s="22">
        <f t="shared" si="0"/>
        <v>1011.7000000000007</v>
      </c>
      <c r="J29" s="16" t="str">
        <f t="shared" si="2"/>
        <v>NOT DUE</v>
      </c>
      <c r="K29" s="30" t="s">
        <v>3809</v>
      </c>
      <c r="L29" s="39"/>
    </row>
    <row r="30" spans="1:12" ht="26.45" customHeight="1">
      <c r="A30" s="16" t="s">
        <v>1782</v>
      </c>
      <c r="B30" s="30" t="s">
        <v>1513</v>
      </c>
      <c r="C30" s="30" t="s">
        <v>1486</v>
      </c>
      <c r="D30" s="41">
        <v>2000</v>
      </c>
      <c r="E30" s="12">
        <v>42549</v>
      </c>
      <c r="F30" s="12">
        <v>44549</v>
      </c>
      <c r="G30" s="13">
        <v>22917.5</v>
      </c>
      <c r="H30" s="21">
        <f t="shared" si="1"/>
        <v>44632.154166666667</v>
      </c>
      <c r="I30" s="22">
        <f t="shared" si="0"/>
        <v>1011.7000000000007</v>
      </c>
      <c r="J30" s="16" t="str">
        <f t="shared" si="2"/>
        <v>NOT DUE</v>
      </c>
      <c r="K30" s="30" t="s">
        <v>3809</v>
      </c>
      <c r="L30" s="39"/>
    </row>
    <row r="31" spans="1:12" ht="26.45" customHeight="1">
      <c r="A31" s="16" t="s">
        <v>1783</v>
      </c>
      <c r="B31" s="30" t="s">
        <v>1554</v>
      </c>
      <c r="C31" s="30" t="s">
        <v>1514</v>
      </c>
      <c r="D31" s="41">
        <v>2000</v>
      </c>
      <c r="E31" s="12">
        <v>42549</v>
      </c>
      <c r="F31" s="12">
        <v>44549</v>
      </c>
      <c r="G31" s="13">
        <v>22917.5</v>
      </c>
      <c r="H31" s="21">
        <f t="shared" si="1"/>
        <v>44632.154166666667</v>
      </c>
      <c r="I31" s="22">
        <f t="shared" si="0"/>
        <v>1011.7000000000007</v>
      </c>
      <c r="J31" s="16" t="str">
        <f t="shared" si="2"/>
        <v>NOT DUE</v>
      </c>
      <c r="K31" s="30" t="s">
        <v>3809</v>
      </c>
      <c r="L31" s="39"/>
    </row>
    <row r="32" spans="1:12" ht="26.45" customHeight="1">
      <c r="A32" s="16" t="s">
        <v>1784</v>
      </c>
      <c r="B32" s="30" t="s">
        <v>1515</v>
      </c>
      <c r="C32" s="30" t="s">
        <v>1516</v>
      </c>
      <c r="D32" s="41">
        <v>2000</v>
      </c>
      <c r="E32" s="12">
        <v>42549</v>
      </c>
      <c r="F32" s="12">
        <v>44549</v>
      </c>
      <c r="G32" s="13">
        <v>22917.5</v>
      </c>
      <c r="H32" s="21">
        <f t="shared" si="1"/>
        <v>44632.154166666667</v>
      </c>
      <c r="I32" s="22">
        <f t="shared" si="0"/>
        <v>1011.7000000000007</v>
      </c>
      <c r="J32" s="16" t="str">
        <f t="shared" si="2"/>
        <v>NOT DUE</v>
      </c>
      <c r="K32" s="30" t="s">
        <v>3809</v>
      </c>
      <c r="L32" s="39"/>
    </row>
    <row r="33" spans="1:12" ht="26.45" customHeight="1">
      <c r="A33" s="16" t="s">
        <v>1785</v>
      </c>
      <c r="B33" s="30" t="s">
        <v>1517</v>
      </c>
      <c r="C33" s="30" t="s">
        <v>1518</v>
      </c>
      <c r="D33" s="41">
        <v>2000</v>
      </c>
      <c r="E33" s="12">
        <v>42549</v>
      </c>
      <c r="F33" s="12">
        <v>44549</v>
      </c>
      <c r="G33" s="13">
        <v>22917.5</v>
      </c>
      <c r="H33" s="21">
        <f t="shared" si="1"/>
        <v>44632.154166666667</v>
      </c>
      <c r="I33" s="22">
        <f t="shared" si="0"/>
        <v>1011.7000000000007</v>
      </c>
      <c r="J33" s="16" t="str">
        <f t="shared" si="2"/>
        <v>NOT DUE</v>
      </c>
      <c r="K33" s="30" t="s">
        <v>3809</v>
      </c>
      <c r="L33" s="39"/>
    </row>
    <row r="34" spans="1:12" ht="26.45" customHeight="1">
      <c r="A34" s="16" t="s">
        <v>1786</v>
      </c>
      <c r="B34" s="30" t="s">
        <v>1519</v>
      </c>
      <c r="C34" s="30" t="s">
        <v>1520</v>
      </c>
      <c r="D34" s="41">
        <v>2000</v>
      </c>
      <c r="E34" s="12">
        <v>42549</v>
      </c>
      <c r="F34" s="12">
        <v>44549</v>
      </c>
      <c r="G34" s="13">
        <v>22917.5</v>
      </c>
      <c r="H34" s="21">
        <f t="shared" si="1"/>
        <v>44632.154166666667</v>
      </c>
      <c r="I34" s="22">
        <f t="shared" si="0"/>
        <v>1011.7000000000007</v>
      </c>
      <c r="J34" s="16" t="str">
        <f t="shared" si="2"/>
        <v>NOT DUE</v>
      </c>
      <c r="K34" s="30" t="s">
        <v>3809</v>
      </c>
      <c r="L34" s="39"/>
    </row>
    <row r="35" spans="1:12" ht="26.45" customHeight="1">
      <c r="A35" s="16" t="s">
        <v>1787</v>
      </c>
      <c r="B35" s="30" t="s">
        <v>1521</v>
      </c>
      <c r="C35" s="30" t="s">
        <v>1522</v>
      </c>
      <c r="D35" s="41">
        <v>2000</v>
      </c>
      <c r="E35" s="12">
        <v>42549</v>
      </c>
      <c r="F35" s="12">
        <v>44549</v>
      </c>
      <c r="G35" s="13">
        <v>22917.5</v>
      </c>
      <c r="H35" s="21">
        <f t="shared" si="1"/>
        <v>44632.154166666667</v>
      </c>
      <c r="I35" s="22">
        <f t="shared" si="0"/>
        <v>1011.7000000000007</v>
      </c>
      <c r="J35" s="16" t="str">
        <f t="shared" si="2"/>
        <v>NOT DUE</v>
      </c>
      <c r="K35" s="30" t="s">
        <v>3809</v>
      </c>
      <c r="L35" s="39"/>
    </row>
    <row r="36" spans="1:12" ht="26.45" customHeight="1">
      <c r="A36" s="16" t="s">
        <v>1788</v>
      </c>
      <c r="B36" s="30" t="s">
        <v>1523</v>
      </c>
      <c r="C36" s="30" t="s">
        <v>1095</v>
      </c>
      <c r="D36" s="41">
        <v>2000</v>
      </c>
      <c r="E36" s="12">
        <v>42549</v>
      </c>
      <c r="F36" s="12">
        <v>44549</v>
      </c>
      <c r="G36" s="13">
        <v>22917.5</v>
      </c>
      <c r="H36" s="21">
        <f>IF(I36&lt;=2000,$F$5+(I36/24),"error")</f>
        <v>44632.154166666667</v>
      </c>
      <c r="I36" s="22">
        <f t="shared" si="0"/>
        <v>1011.7000000000007</v>
      </c>
      <c r="J36" s="16" t="str">
        <f t="shared" si="2"/>
        <v>NOT DUE</v>
      </c>
      <c r="K36" s="30" t="s">
        <v>3809</v>
      </c>
      <c r="L36" s="39"/>
    </row>
    <row r="37" spans="1:12" ht="15" customHeight="1">
      <c r="A37" s="16" t="s">
        <v>1789</v>
      </c>
      <c r="B37" s="30" t="s">
        <v>1524</v>
      </c>
      <c r="C37" s="30" t="s">
        <v>37</v>
      </c>
      <c r="D37" s="41">
        <v>4000</v>
      </c>
      <c r="E37" s="12">
        <v>42549</v>
      </c>
      <c r="F37" s="12">
        <v>44233</v>
      </c>
      <c r="G37" s="13">
        <v>18012.7</v>
      </c>
      <c r="H37" s="21">
        <f>IF(I37&lt;=4000,$F$5+(I37/24),"error")</f>
        <v>44511.120833333334</v>
      </c>
      <c r="I37" s="22">
        <f>D37-($F$4-G37)</f>
        <v>-1893.0999999999985</v>
      </c>
      <c r="J37" s="16" t="str">
        <f t="shared" si="2"/>
        <v>OVERDUE</v>
      </c>
      <c r="K37" s="30" t="s">
        <v>3809</v>
      </c>
      <c r="L37" s="39"/>
    </row>
    <row r="38" spans="1:12" ht="26.45" customHeight="1">
      <c r="A38" s="16" t="s">
        <v>1790</v>
      </c>
      <c r="B38" s="30" t="s">
        <v>1555</v>
      </c>
      <c r="C38" s="30" t="s">
        <v>1525</v>
      </c>
      <c r="D38" s="41">
        <v>2000</v>
      </c>
      <c r="E38" s="12">
        <v>42549</v>
      </c>
      <c r="F38" s="12">
        <v>44468</v>
      </c>
      <c r="G38" s="13">
        <v>20972.6</v>
      </c>
      <c r="H38" s="21">
        <f t="shared" si="1"/>
        <v>44551.116666666669</v>
      </c>
      <c r="I38" s="22">
        <f t="shared" si="0"/>
        <v>-933.20000000000073</v>
      </c>
      <c r="J38" s="16" t="str">
        <f t="shared" si="2"/>
        <v>OVERDUE</v>
      </c>
      <c r="K38" s="30" t="s">
        <v>3809</v>
      </c>
      <c r="L38" s="39"/>
    </row>
    <row r="39" spans="1:12" ht="15" customHeight="1">
      <c r="A39" s="16" t="s">
        <v>1791</v>
      </c>
      <c r="B39" s="30" t="s">
        <v>1526</v>
      </c>
      <c r="C39" s="30" t="s">
        <v>37</v>
      </c>
      <c r="D39" s="41">
        <v>4000</v>
      </c>
      <c r="E39" s="12">
        <v>42549</v>
      </c>
      <c r="F39" s="12">
        <v>44468</v>
      </c>
      <c r="G39" s="13">
        <v>21440.7</v>
      </c>
      <c r="H39" s="21">
        <f>IF(I39&lt;=4000,$F$5+(I39/24),"error")</f>
        <v>44653.95416666667</v>
      </c>
      <c r="I39" s="22">
        <f t="shared" si="0"/>
        <v>1534.9000000000015</v>
      </c>
      <c r="J39" s="16" t="str">
        <f t="shared" si="2"/>
        <v>NOT DUE</v>
      </c>
      <c r="K39" s="30" t="s">
        <v>3809</v>
      </c>
      <c r="L39" s="39"/>
    </row>
    <row r="40" spans="1:12" ht="15" customHeight="1">
      <c r="A40" s="16" t="s">
        <v>1792</v>
      </c>
      <c r="B40" s="30" t="s">
        <v>1527</v>
      </c>
      <c r="C40" s="30" t="s">
        <v>37</v>
      </c>
      <c r="D40" s="41">
        <v>4000</v>
      </c>
      <c r="E40" s="12">
        <v>42549</v>
      </c>
      <c r="F40" s="12">
        <v>44145</v>
      </c>
      <c r="G40" s="13">
        <v>17108.900000000001</v>
      </c>
      <c r="H40" s="21">
        <f t="shared" ref="H40:H41" si="3">IF(I40&lt;=4000,$F$5+(I40/24),"error")</f>
        <v>44473.462500000001</v>
      </c>
      <c r="I40" s="22">
        <f t="shared" si="0"/>
        <v>-2796.8999999999978</v>
      </c>
      <c r="J40" s="16" t="str">
        <f t="shared" si="2"/>
        <v>OVERDUE</v>
      </c>
      <c r="K40" s="30" t="s">
        <v>3809</v>
      </c>
      <c r="L40" s="39"/>
    </row>
    <row r="41" spans="1:12" ht="38.25" customHeight="1">
      <c r="A41" s="16" t="s">
        <v>1793</v>
      </c>
      <c r="B41" s="30" t="s">
        <v>1528</v>
      </c>
      <c r="C41" s="30" t="s">
        <v>1529</v>
      </c>
      <c r="D41" s="41">
        <v>4000</v>
      </c>
      <c r="E41" s="12">
        <v>42549</v>
      </c>
      <c r="F41" s="12">
        <v>44468</v>
      </c>
      <c r="G41" s="13">
        <v>21440.7</v>
      </c>
      <c r="H41" s="21">
        <f t="shared" si="3"/>
        <v>44653.95416666667</v>
      </c>
      <c r="I41" s="22">
        <f t="shared" si="0"/>
        <v>1534.9000000000015</v>
      </c>
      <c r="J41" s="16" t="str">
        <f t="shared" si="2"/>
        <v>NOT DUE</v>
      </c>
      <c r="K41" s="30"/>
      <c r="L41" s="39"/>
    </row>
    <row r="42" spans="1:12" ht="26.45" customHeight="1">
      <c r="A42" s="16" t="s">
        <v>1794</v>
      </c>
      <c r="B42" s="30" t="s">
        <v>1530</v>
      </c>
      <c r="C42" s="30" t="s">
        <v>1529</v>
      </c>
      <c r="D42" s="41">
        <v>2000</v>
      </c>
      <c r="E42" s="12">
        <v>42549</v>
      </c>
      <c r="F42" s="12">
        <v>44549</v>
      </c>
      <c r="G42" s="13">
        <v>22917.5</v>
      </c>
      <c r="H42" s="21">
        <f t="shared" ref="H42:H43" si="4">IF(I42&lt;=2000,$F$5+(I42/24),"error")</f>
        <v>44632.154166666667</v>
      </c>
      <c r="I42" s="22">
        <f t="shared" si="0"/>
        <v>1011.7000000000007</v>
      </c>
      <c r="J42" s="16" t="str">
        <f t="shared" si="2"/>
        <v>NOT DUE</v>
      </c>
      <c r="K42" s="30"/>
      <c r="L42" s="39"/>
    </row>
    <row r="43" spans="1:12" ht="26.45" customHeight="1">
      <c r="A43" s="16" t="s">
        <v>1795</v>
      </c>
      <c r="B43" s="30" t="s">
        <v>1535</v>
      </c>
      <c r="C43" s="30" t="s">
        <v>1536</v>
      </c>
      <c r="D43" s="41">
        <v>2000</v>
      </c>
      <c r="E43" s="12">
        <v>42549</v>
      </c>
      <c r="F43" s="12">
        <v>44549</v>
      </c>
      <c r="G43" s="13">
        <v>22917.5</v>
      </c>
      <c r="H43" s="21">
        <f t="shared" si="4"/>
        <v>44632.154166666667</v>
      </c>
      <c r="I43" s="22">
        <f t="shared" si="0"/>
        <v>1011.7000000000007</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44653.95416666667</v>
      </c>
      <c r="I44" s="22">
        <f t="shared" si="0"/>
        <v>1534.9000000000015</v>
      </c>
      <c r="J44" s="16" t="str">
        <f t="shared" si="2"/>
        <v>NOT DUE</v>
      </c>
      <c r="K44" s="30"/>
      <c r="L44" s="39"/>
    </row>
    <row r="45" spans="1:12" ht="15" customHeight="1">
      <c r="A45" s="16" t="s">
        <v>1797</v>
      </c>
      <c r="B45" s="30" t="s">
        <v>1533</v>
      </c>
      <c r="C45" s="30" t="s">
        <v>1534</v>
      </c>
      <c r="D45" s="41">
        <v>4000</v>
      </c>
      <c r="E45" s="12">
        <v>42549</v>
      </c>
      <c r="F45" s="12">
        <v>44468</v>
      </c>
      <c r="G45" s="13">
        <v>21440.7</v>
      </c>
      <c r="H45" s="21">
        <f t="shared" si="5"/>
        <v>44653.95416666667</v>
      </c>
      <c r="I45" s="22">
        <f t="shared" si="0"/>
        <v>1534.9000000000015</v>
      </c>
      <c r="J45" s="16" t="str">
        <f t="shared" si="2"/>
        <v>NOT DUE</v>
      </c>
      <c r="K45" s="30"/>
      <c r="L45" s="39"/>
    </row>
    <row r="46" spans="1:12" ht="15" customHeight="1">
      <c r="A46" s="16" t="s">
        <v>1798</v>
      </c>
      <c r="B46" s="30" t="s">
        <v>1537</v>
      </c>
      <c r="C46" s="30" t="s">
        <v>1538</v>
      </c>
      <c r="D46" s="41">
        <v>2000</v>
      </c>
      <c r="E46" s="12">
        <v>42549</v>
      </c>
      <c r="F46" s="12">
        <v>44468</v>
      </c>
      <c r="G46" s="13">
        <v>21440.7</v>
      </c>
      <c r="H46" s="21">
        <f>IF(I46&lt;=2000,$F$5+(I46/24),"error")</f>
        <v>44570.620833333334</v>
      </c>
      <c r="I46" s="22">
        <f t="shared" si="0"/>
        <v>-465.09999999999854</v>
      </c>
      <c r="J46" s="16" t="str">
        <f t="shared" si="2"/>
        <v>OVERDUE</v>
      </c>
      <c r="K46" s="30"/>
      <c r="L46" s="39"/>
    </row>
    <row r="47" spans="1:12" ht="15" customHeight="1">
      <c r="A47" s="16" t="s">
        <v>1799</v>
      </c>
      <c r="B47" s="30" t="s">
        <v>1539</v>
      </c>
      <c r="C47" s="30" t="s">
        <v>1540</v>
      </c>
      <c r="D47" s="41">
        <v>8000</v>
      </c>
      <c r="E47" s="12">
        <v>42549</v>
      </c>
      <c r="F47" s="12">
        <v>44468</v>
      </c>
      <c r="G47" s="13">
        <v>21440.7</v>
      </c>
      <c r="H47" s="21">
        <f>IF(I47&lt;=8000,$F$5+(I47/24),"error")</f>
        <v>44820.620833333334</v>
      </c>
      <c r="I47" s="22">
        <f t="shared" si="0"/>
        <v>5534.9000000000015</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44653.95416666667</v>
      </c>
      <c r="I48" s="22">
        <f t="shared" si="0"/>
        <v>1534.9000000000015</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44820.620833333334</v>
      </c>
      <c r="I49" s="22">
        <f t="shared" si="0"/>
        <v>5534.9000000000015</v>
      </c>
      <c r="J49" s="16" t="str">
        <f t="shared" si="2"/>
        <v>NOT DUE</v>
      </c>
      <c r="K49" s="30"/>
      <c r="L49" s="39"/>
    </row>
    <row r="50" spans="1:12" ht="15" customHeight="1">
      <c r="A50" s="16" t="s">
        <v>1802</v>
      </c>
      <c r="B50" s="30" t="s">
        <v>1545</v>
      </c>
      <c r="C50" s="30" t="s">
        <v>1546</v>
      </c>
      <c r="D50" s="41">
        <v>8000</v>
      </c>
      <c r="E50" s="12">
        <v>42549</v>
      </c>
      <c r="F50" s="12">
        <v>43621</v>
      </c>
      <c r="G50" s="13">
        <v>11243</v>
      </c>
      <c r="H50" s="21">
        <f>IF(I50&lt;=8000,$F$5+(I50/24),"error")</f>
        <v>44395.716666666667</v>
      </c>
      <c r="I50" s="22">
        <f t="shared" si="0"/>
        <v>-4662.7999999999993</v>
      </c>
      <c r="J50" s="16" t="str">
        <f t="shared" si="2"/>
        <v>OVERDUE</v>
      </c>
      <c r="K50" s="30"/>
      <c r="L50" s="39"/>
    </row>
    <row r="51" spans="1:12" ht="26.45" customHeight="1">
      <c r="A51" s="16" t="s">
        <v>1803</v>
      </c>
      <c r="B51" s="30" t="s">
        <v>1547</v>
      </c>
      <c r="C51" s="30" t="s">
        <v>37</v>
      </c>
      <c r="D51" s="41">
        <v>8000</v>
      </c>
      <c r="E51" s="12">
        <v>42549</v>
      </c>
      <c r="F51" s="12">
        <v>43621</v>
      </c>
      <c r="G51" s="13">
        <v>11243</v>
      </c>
      <c r="H51" s="21">
        <f t="shared" ref="H51:H52" si="6">IF(I51&lt;=8000,$F$5+(I51/24),"error")</f>
        <v>44395.716666666667</v>
      </c>
      <c r="I51" s="22">
        <f t="shared" si="0"/>
        <v>-4662.7999999999993</v>
      </c>
      <c r="J51" s="16" t="str">
        <f t="shared" si="2"/>
        <v>OVERDUE</v>
      </c>
      <c r="K51" s="30"/>
      <c r="L51" s="39"/>
    </row>
    <row r="52" spans="1:12" ht="26.45" customHeight="1">
      <c r="A52" s="16" t="s">
        <v>1804</v>
      </c>
      <c r="B52" s="30" t="s">
        <v>1548</v>
      </c>
      <c r="C52" s="30" t="s">
        <v>37</v>
      </c>
      <c r="D52" s="41">
        <v>8000</v>
      </c>
      <c r="E52" s="12">
        <v>42549</v>
      </c>
      <c r="F52" s="12">
        <v>44468</v>
      </c>
      <c r="G52" s="13">
        <v>21440.7</v>
      </c>
      <c r="H52" s="21">
        <f t="shared" si="6"/>
        <v>44820.620833333334</v>
      </c>
      <c r="I52" s="22">
        <f t="shared" si="0"/>
        <v>5534.9000000000015</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44729.05</v>
      </c>
      <c r="I53" s="22">
        <f t="shared" si="0"/>
        <v>3337.2000000000007</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44729.05</v>
      </c>
      <c r="I54" s="22">
        <f t="shared" si="0"/>
        <v>3337.2000000000007</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44820.620833333334</v>
      </c>
      <c r="I55" s="22">
        <f t="shared" si="0"/>
        <v>5534.9000000000015</v>
      </c>
      <c r="J55" s="16" t="str">
        <f t="shared" si="2"/>
        <v>NOT DUE</v>
      </c>
      <c r="K55" s="30"/>
      <c r="L55" s="39"/>
    </row>
    <row r="56" spans="1:12" ht="25.5">
      <c r="A56" s="16" t="s">
        <v>1808</v>
      </c>
      <c r="B56" s="30" t="s">
        <v>1606</v>
      </c>
      <c r="C56" s="30" t="s">
        <v>1607</v>
      </c>
      <c r="D56" s="41">
        <v>8000</v>
      </c>
      <c r="E56" s="12">
        <v>42549</v>
      </c>
      <c r="F56" s="12">
        <v>44468</v>
      </c>
      <c r="G56" s="13">
        <v>21440.7</v>
      </c>
      <c r="H56" s="21">
        <f t="shared" si="7"/>
        <v>44820.620833333334</v>
      </c>
      <c r="I56" s="22">
        <f t="shared" si="0"/>
        <v>5534.9000000000015</v>
      </c>
      <c r="J56" s="16" t="str">
        <f t="shared" si="2"/>
        <v>NOT DUE</v>
      </c>
      <c r="K56" s="30"/>
      <c r="L56" s="39"/>
    </row>
    <row r="57" spans="1:12">
      <c r="A57" s="16" t="s">
        <v>1809</v>
      </c>
      <c r="B57" s="30" t="s">
        <v>1608</v>
      </c>
      <c r="C57" s="30" t="s">
        <v>1609</v>
      </c>
      <c r="D57" s="41">
        <v>8000</v>
      </c>
      <c r="E57" s="12">
        <v>42549</v>
      </c>
      <c r="F57" s="12">
        <v>44468</v>
      </c>
      <c r="G57" s="13">
        <v>21440.7</v>
      </c>
      <c r="H57" s="21">
        <f t="shared" si="7"/>
        <v>44820.620833333334</v>
      </c>
      <c r="I57" s="22">
        <f t="shared" si="0"/>
        <v>5534.9000000000015</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44820.620833333334</v>
      </c>
      <c r="I58" s="22">
        <f t="shared" si="0"/>
        <v>5534.9000000000015</v>
      </c>
      <c r="J58" s="16" t="str">
        <f t="shared" si="2"/>
        <v>NOT DUE</v>
      </c>
      <c r="K58" s="30"/>
      <c r="L58" s="39"/>
    </row>
    <row r="59" spans="1:12" ht="25.5">
      <c r="A59" s="16" t="s">
        <v>1811</v>
      </c>
      <c r="B59" s="30" t="s">
        <v>1612</v>
      </c>
      <c r="C59" s="30" t="s">
        <v>1613</v>
      </c>
      <c r="D59" s="41">
        <v>8000</v>
      </c>
      <c r="E59" s="12">
        <v>42549</v>
      </c>
      <c r="F59" s="12">
        <v>44468</v>
      </c>
      <c r="G59" s="13">
        <v>21440.7</v>
      </c>
      <c r="H59" s="21">
        <f t="shared" si="7"/>
        <v>44820.620833333334</v>
      </c>
      <c r="I59" s="22">
        <f t="shared" si="0"/>
        <v>5534.9000000000015</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44820.620833333334</v>
      </c>
      <c r="I60" s="22">
        <f t="shared" si="0"/>
        <v>5534.9000000000015</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44820.620833333334</v>
      </c>
      <c r="I61" s="22">
        <f t="shared" si="0"/>
        <v>5534.9000000000015</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44820.620833333334</v>
      </c>
      <c r="I62" s="22">
        <f t="shared" si="0"/>
        <v>5534.9000000000015</v>
      </c>
      <c r="J62" s="16" t="str">
        <f t="shared" si="2"/>
        <v>NOT DUE</v>
      </c>
      <c r="K62" s="30" t="s">
        <v>3810</v>
      </c>
      <c r="L62" s="39"/>
    </row>
    <row r="63" spans="1:12">
      <c r="A63" s="16" t="s">
        <v>1815</v>
      </c>
      <c r="B63" s="30" t="s">
        <v>1628</v>
      </c>
      <c r="C63" s="30" t="s">
        <v>1095</v>
      </c>
      <c r="D63" s="41">
        <v>2000</v>
      </c>
      <c r="E63" s="12">
        <v>42549</v>
      </c>
      <c r="F63" s="12">
        <v>44549</v>
      </c>
      <c r="G63" s="13">
        <v>22917.5</v>
      </c>
      <c r="H63" s="21">
        <f>IF(I63&lt;=2000,$F$5+(I63/24),"error")</f>
        <v>44632.154166666667</v>
      </c>
      <c r="I63" s="22">
        <f t="shared" si="0"/>
        <v>1011.7000000000007</v>
      </c>
      <c r="J63" s="16" t="str">
        <f t="shared" si="2"/>
        <v>NOT DUE</v>
      </c>
      <c r="K63" s="30" t="s">
        <v>3809</v>
      </c>
      <c r="L63" s="39"/>
    </row>
    <row r="64" spans="1:12" ht="25.5">
      <c r="A64" s="16" t="s">
        <v>1816</v>
      </c>
      <c r="B64" s="30" t="s">
        <v>1629</v>
      </c>
      <c r="C64" s="30" t="s">
        <v>1497</v>
      </c>
      <c r="D64" s="41">
        <v>2000</v>
      </c>
      <c r="E64" s="12">
        <v>42549</v>
      </c>
      <c r="F64" s="12">
        <v>44549</v>
      </c>
      <c r="G64" s="13">
        <v>22917.5</v>
      </c>
      <c r="H64" s="21">
        <f>IF(I64&lt;=2000,$F$5+(I64/24),"error")</f>
        <v>44632.154166666667</v>
      </c>
      <c r="I64" s="22">
        <f t="shared" si="0"/>
        <v>1011.7000000000007</v>
      </c>
      <c r="J64" s="16" t="str">
        <f t="shared" si="2"/>
        <v>NOT DUE</v>
      </c>
      <c r="K64" s="30" t="s">
        <v>3809</v>
      </c>
      <c r="L64" s="39"/>
    </row>
    <row r="65" spans="1:12">
      <c r="A65" s="16" t="s">
        <v>1817</v>
      </c>
      <c r="B65" s="30" t="s">
        <v>1630</v>
      </c>
      <c r="C65" s="30" t="s">
        <v>1095</v>
      </c>
      <c r="D65" s="41">
        <v>2000</v>
      </c>
      <c r="E65" s="12">
        <v>42549</v>
      </c>
      <c r="F65" s="12">
        <v>44549</v>
      </c>
      <c r="G65" s="13">
        <v>22917.5</v>
      </c>
      <c r="H65" s="21">
        <f>IF(I65&lt;=2000,$F$5+(I65/24),"error")</f>
        <v>44632.154166666667</v>
      </c>
      <c r="I65" s="22">
        <f t="shared" si="0"/>
        <v>1011.7000000000007</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44653.95416666667</v>
      </c>
      <c r="I66" s="22">
        <f t="shared" si="0"/>
        <v>1534.9000000000015</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44820.620833333334</v>
      </c>
      <c r="I67" s="22">
        <f t="shared" si="0"/>
        <v>5534.9000000000015</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44820.620833333334</v>
      </c>
      <c r="I68" s="22">
        <f t="shared" si="0"/>
        <v>5534.9000000000015</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44820.620833333334</v>
      </c>
      <c r="I69" s="22">
        <f t="shared" si="0"/>
        <v>5534.9000000000015</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44729.05</v>
      </c>
      <c r="I70" s="22">
        <f t="shared" si="0"/>
        <v>3337.2000000000007</v>
      </c>
      <c r="J70" s="16" t="str">
        <f t="shared" si="2"/>
        <v>NOT DUE</v>
      </c>
      <c r="K70" s="30" t="s">
        <v>3810</v>
      </c>
      <c r="L70" s="39" t="s">
        <v>5206</v>
      </c>
    </row>
    <row r="71" spans="1:12" ht="38.25">
      <c r="A71" s="16" t="s">
        <v>1823</v>
      </c>
      <c r="B71" s="30" t="s">
        <v>1643</v>
      </c>
      <c r="C71" s="30" t="s">
        <v>37</v>
      </c>
      <c r="D71" s="41">
        <v>16000</v>
      </c>
      <c r="E71" s="12">
        <v>42549</v>
      </c>
      <c r="F71" s="12">
        <v>43621</v>
      </c>
      <c r="G71" s="13">
        <v>11243</v>
      </c>
      <c r="H71" s="21">
        <f>IF(I71&lt;=16000,$F$5+(I71/24),"error")</f>
        <v>44729.05</v>
      </c>
      <c r="I71" s="22">
        <f t="shared" si="0"/>
        <v>3337.2000000000007</v>
      </c>
      <c r="J71" s="16" t="str">
        <f t="shared" si="2"/>
        <v>NOT DUE</v>
      </c>
      <c r="K71" s="30" t="s">
        <v>3810</v>
      </c>
      <c r="L71" s="39" t="s">
        <v>5206</v>
      </c>
    </row>
    <row r="72" spans="1:12" ht="25.5">
      <c r="A72" s="16" t="s">
        <v>1824</v>
      </c>
      <c r="B72" s="30" t="s">
        <v>1649</v>
      </c>
      <c r="C72" s="30" t="s">
        <v>1650</v>
      </c>
      <c r="D72" s="41">
        <v>4000</v>
      </c>
      <c r="E72" s="12">
        <v>42549</v>
      </c>
      <c r="F72" s="12">
        <v>44468</v>
      </c>
      <c r="G72" s="13">
        <v>21440.7</v>
      </c>
      <c r="H72" s="21">
        <f>IF(I72&lt;=4000,$F$5+(I72/24),"error")</f>
        <v>44653.95416666667</v>
      </c>
      <c r="I72" s="22">
        <f t="shared" ref="I72:I120" si="9">D72-($F$4-G72)</f>
        <v>1534.9000000000015</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44653.95416666667</v>
      </c>
      <c r="I73" s="22">
        <f t="shared" si="9"/>
        <v>1534.9000000000015</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44820.620833333334</v>
      </c>
      <c r="I74" s="22">
        <f t="shared" si="9"/>
        <v>5534.9000000000015</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44820.620833333334</v>
      </c>
      <c r="I75" s="22">
        <f t="shared" si="9"/>
        <v>5534.9000000000015</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44820.620833333334</v>
      </c>
      <c r="I76" s="22">
        <f t="shared" si="9"/>
        <v>5534.9000000000015</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45153.95416666667</v>
      </c>
      <c r="I77" s="22">
        <f t="shared" si="9"/>
        <v>13534.900000000001</v>
      </c>
      <c r="J77" s="16" t="str">
        <f t="shared" si="10"/>
        <v>NOT DUE</v>
      </c>
      <c r="K77" s="30" t="s">
        <v>3810</v>
      </c>
      <c r="L77" s="39" t="s">
        <v>5206</v>
      </c>
    </row>
    <row r="78" spans="1:12" ht="25.5">
      <c r="A78" s="16" t="s">
        <v>1830</v>
      </c>
      <c r="B78" s="30" t="s">
        <v>3819</v>
      </c>
      <c r="C78" s="30" t="s">
        <v>37</v>
      </c>
      <c r="D78" s="41">
        <v>16000</v>
      </c>
      <c r="E78" s="12">
        <v>42549</v>
      </c>
      <c r="F78" s="12">
        <v>42549</v>
      </c>
      <c r="G78" s="13">
        <v>0</v>
      </c>
      <c r="H78" s="21">
        <f t="shared" ref="H78:H82" si="12">IF(I78&lt;=16000,$F$5+(I78/24),"error")</f>
        <v>44260.591666666667</v>
      </c>
      <c r="I78" s="22">
        <f t="shared" si="9"/>
        <v>-7905.7999999999993</v>
      </c>
      <c r="J78" s="16" t="str">
        <f t="shared" si="10"/>
        <v>OVERDUE</v>
      </c>
      <c r="K78" s="30" t="s">
        <v>3810</v>
      </c>
      <c r="L78" s="39" t="s">
        <v>5206</v>
      </c>
    </row>
    <row r="79" spans="1:12" ht="25.5">
      <c r="A79" s="16" t="s">
        <v>1831</v>
      </c>
      <c r="B79" s="30" t="s">
        <v>1661</v>
      </c>
      <c r="C79" s="30" t="s">
        <v>37</v>
      </c>
      <c r="D79" s="41">
        <v>16000</v>
      </c>
      <c r="E79" s="12">
        <v>42549</v>
      </c>
      <c r="F79" s="12">
        <v>43621</v>
      </c>
      <c r="G79" s="13">
        <v>11243</v>
      </c>
      <c r="H79" s="21">
        <f t="shared" si="12"/>
        <v>44729.05</v>
      </c>
      <c r="I79" s="22">
        <f t="shared" si="9"/>
        <v>3337.2000000000007</v>
      </c>
      <c r="J79" s="16" t="str">
        <f t="shared" si="10"/>
        <v>NOT DUE</v>
      </c>
      <c r="K79" s="30" t="s">
        <v>3811</v>
      </c>
      <c r="L79" s="39" t="s">
        <v>5206</v>
      </c>
    </row>
    <row r="80" spans="1:12" ht="25.5">
      <c r="A80" s="16" t="s">
        <v>1832</v>
      </c>
      <c r="B80" s="30" t="s">
        <v>3817</v>
      </c>
      <c r="C80" s="30" t="s">
        <v>37</v>
      </c>
      <c r="D80" s="41">
        <v>16000</v>
      </c>
      <c r="E80" s="12">
        <v>42549</v>
      </c>
      <c r="F80" s="12">
        <v>44468</v>
      </c>
      <c r="G80" s="13">
        <v>21440.7</v>
      </c>
      <c r="H80" s="21">
        <f t="shared" si="12"/>
        <v>45153.95416666667</v>
      </c>
      <c r="I80" s="22">
        <f t="shared" si="9"/>
        <v>13534.900000000001</v>
      </c>
      <c r="J80" s="16" t="str">
        <f t="shared" si="10"/>
        <v>NOT DUE</v>
      </c>
      <c r="K80" s="30" t="s">
        <v>3810</v>
      </c>
      <c r="L80" s="39" t="s">
        <v>5206</v>
      </c>
    </row>
    <row r="81" spans="1:12" ht="25.5">
      <c r="A81" s="16" t="s">
        <v>1833</v>
      </c>
      <c r="B81" s="30" t="s">
        <v>3816</v>
      </c>
      <c r="C81" s="30" t="s">
        <v>37</v>
      </c>
      <c r="D81" s="41">
        <v>16000</v>
      </c>
      <c r="E81" s="12">
        <v>42549</v>
      </c>
      <c r="F81" s="12">
        <v>42549</v>
      </c>
      <c r="G81" s="13">
        <v>0</v>
      </c>
      <c r="H81" s="21">
        <f t="shared" si="12"/>
        <v>44260.591666666667</v>
      </c>
      <c r="I81" s="22">
        <f t="shared" si="9"/>
        <v>-7905.7999999999993</v>
      </c>
      <c r="J81" s="16" t="str">
        <f t="shared" si="10"/>
        <v>OVERDUE</v>
      </c>
      <c r="K81" s="30" t="s">
        <v>3810</v>
      </c>
      <c r="L81" s="39" t="s">
        <v>5206</v>
      </c>
    </row>
    <row r="82" spans="1:12" ht="25.5">
      <c r="A82" s="16" t="s">
        <v>1834</v>
      </c>
      <c r="B82" s="30" t="s">
        <v>3815</v>
      </c>
      <c r="C82" s="30" t="s">
        <v>37</v>
      </c>
      <c r="D82" s="41">
        <v>16000</v>
      </c>
      <c r="E82" s="12">
        <v>42549</v>
      </c>
      <c r="F82" s="12">
        <v>42549</v>
      </c>
      <c r="G82" s="13">
        <v>0</v>
      </c>
      <c r="H82" s="21">
        <f t="shared" si="12"/>
        <v>44260.591666666667</v>
      </c>
      <c r="I82" s="22">
        <f t="shared" si="9"/>
        <v>-7905.7999999999993</v>
      </c>
      <c r="J82" s="16" t="str">
        <f t="shared" si="10"/>
        <v>OVERDUE</v>
      </c>
      <c r="K82" s="30" t="s">
        <v>3810</v>
      </c>
      <c r="L82" s="39" t="s">
        <v>5206</v>
      </c>
    </row>
    <row r="83" spans="1:12">
      <c r="A83" s="16" t="s">
        <v>1835</v>
      </c>
      <c r="B83" s="30" t="s">
        <v>1668</v>
      </c>
      <c r="C83" s="30" t="s">
        <v>1669</v>
      </c>
      <c r="D83" s="41">
        <v>8000</v>
      </c>
      <c r="E83" s="12">
        <v>42549</v>
      </c>
      <c r="F83" s="12">
        <v>44468</v>
      </c>
      <c r="G83" s="13">
        <v>21440.7</v>
      </c>
      <c r="H83" s="21">
        <f>IF(I83&lt;=8000,$F$5+(I83/24),"error")</f>
        <v>44820.620833333334</v>
      </c>
      <c r="I83" s="22">
        <f t="shared" si="9"/>
        <v>5534.9000000000015</v>
      </c>
      <c r="J83" s="16" t="str">
        <f t="shared" si="10"/>
        <v>NOT DUE</v>
      </c>
      <c r="K83" s="30" t="s">
        <v>3810</v>
      </c>
      <c r="L83" s="39"/>
    </row>
    <row r="84" spans="1:12" ht="25.5">
      <c r="A84" s="16" t="s">
        <v>1836</v>
      </c>
      <c r="B84" s="30" t="s">
        <v>1670</v>
      </c>
      <c r="C84" s="30" t="s">
        <v>1505</v>
      </c>
      <c r="D84" s="41">
        <v>8000</v>
      </c>
      <c r="E84" s="12">
        <v>42549</v>
      </c>
      <c r="F84" s="12">
        <v>43621</v>
      </c>
      <c r="G84" s="13">
        <v>11243</v>
      </c>
      <c r="H84" s="21">
        <f t="shared" ref="H84:H95" si="13">IF(I84&lt;=8000,$F$5+(I84/24),"error")</f>
        <v>44395.716666666667</v>
      </c>
      <c r="I84" s="22">
        <f t="shared" si="9"/>
        <v>-4662.7999999999993</v>
      </c>
      <c r="J84" s="16" t="str">
        <f t="shared" si="10"/>
        <v>OVERDUE</v>
      </c>
      <c r="K84" s="30" t="s">
        <v>3812</v>
      </c>
      <c r="L84" s="39"/>
    </row>
    <row r="85" spans="1:12" ht="25.5">
      <c r="A85" s="16" t="s">
        <v>1837</v>
      </c>
      <c r="B85" s="30" t="s">
        <v>1671</v>
      </c>
      <c r="C85" s="30" t="s">
        <v>1546</v>
      </c>
      <c r="D85" s="41">
        <v>8000</v>
      </c>
      <c r="E85" s="12">
        <v>42549</v>
      </c>
      <c r="F85" s="12">
        <v>43621</v>
      </c>
      <c r="G85" s="13">
        <v>11243</v>
      </c>
      <c r="H85" s="21">
        <f t="shared" si="13"/>
        <v>44395.716666666667</v>
      </c>
      <c r="I85" s="22">
        <f t="shared" si="9"/>
        <v>-4662.7999999999993</v>
      </c>
      <c r="J85" s="16" t="str">
        <f t="shared" si="10"/>
        <v>OVERDUE</v>
      </c>
      <c r="K85" s="30" t="s">
        <v>3812</v>
      </c>
      <c r="L85" s="39"/>
    </row>
    <row r="86" spans="1:12">
      <c r="A86" s="16" t="s">
        <v>1838</v>
      </c>
      <c r="B86" s="30" t="s">
        <v>1672</v>
      </c>
      <c r="C86" s="30" t="s">
        <v>1546</v>
      </c>
      <c r="D86" s="41">
        <v>8000</v>
      </c>
      <c r="E86" s="12">
        <v>42549</v>
      </c>
      <c r="F86" s="12">
        <v>43621</v>
      </c>
      <c r="G86" s="13">
        <v>11243</v>
      </c>
      <c r="H86" s="21">
        <f t="shared" si="13"/>
        <v>44395.716666666667</v>
      </c>
      <c r="I86" s="22">
        <f t="shared" si="9"/>
        <v>-4662.7999999999993</v>
      </c>
      <c r="J86" s="16" t="str">
        <f t="shared" si="10"/>
        <v>OVERDUE</v>
      </c>
      <c r="K86" s="30" t="s">
        <v>3812</v>
      </c>
      <c r="L86" s="39"/>
    </row>
    <row r="87" spans="1:12" ht="25.5">
      <c r="A87" s="16" t="s">
        <v>1839</v>
      </c>
      <c r="B87" s="30" t="s">
        <v>1673</v>
      </c>
      <c r="C87" s="30" t="s">
        <v>1674</v>
      </c>
      <c r="D87" s="41">
        <v>8000</v>
      </c>
      <c r="E87" s="12">
        <v>42549</v>
      </c>
      <c r="F87" s="12">
        <v>43621</v>
      </c>
      <c r="G87" s="13">
        <v>11243</v>
      </c>
      <c r="H87" s="21">
        <f t="shared" si="13"/>
        <v>44395.716666666667</v>
      </c>
      <c r="I87" s="22">
        <f t="shared" si="9"/>
        <v>-4662.7999999999993</v>
      </c>
      <c r="J87" s="16" t="str">
        <f t="shared" si="10"/>
        <v>OVERDUE</v>
      </c>
      <c r="K87" s="30" t="s">
        <v>3812</v>
      </c>
      <c r="L87" s="39"/>
    </row>
    <row r="88" spans="1:12" ht="25.5">
      <c r="A88" s="16" t="s">
        <v>1840</v>
      </c>
      <c r="B88" s="30" t="s">
        <v>1675</v>
      </c>
      <c r="C88" s="30" t="s">
        <v>1676</v>
      </c>
      <c r="D88" s="41">
        <v>8000</v>
      </c>
      <c r="E88" s="12">
        <v>42549</v>
      </c>
      <c r="F88" s="12">
        <v>43621</v>
      </c>
      <c r="G88" s="13">
        <v>11243</v>
      </c>
      <c r="H88" s="21">
        <f t="shared" si="13"/>
        <v>44395.716666666667</v>
      </c>
      <c r="I88" s="22">
        <f t="shared" si="9"/>
        <v>-4662.7999999999993</v>
      </c>
      <c r="J88" s="16" t="str">
        <f t="shared" si="10"/>
        <v>OVERDUE</v>
      </c>
      <c r="K88" s="30" t="s">
        <v>3812</v>
      </c>
      <c r="L88" s="39"/>
    </row>
    <row r="89" spans="1:12">
      <c r="A89" s="16" t="s">
        <v>1841</v>
      </c>
      <c r="B89" s="30" t="s">
        <v>1677</v>
      </c>
      <c r="C89" s="30" t="s">
        <v>1546</v>
      </c>
      <c r="D89" s="41">
        <v>8000</v>
      </c>
      <c r="E89" s="12">
        <v>42549</v>
      </c>
      <c r="F89" s="12">
        <v>43621</v>
      </c>
      <c r="G89" s="13">
        <v>11243</v>
      </c>
      <c r="H89" s="21">
        <f t="shared" si="13"/>
        <v>44395.716666666667</v>
      </c>
      <c r="I89" s="22">
        <f t="shared" si="9"/>
        <v>-4662.7999999999993</v>
      </c>
      <c r="J89" s="16" t="str">
        <f t="shared" si="10"/>
        <v>OVERDUE</v>
      </c>
      <c r="K89" s="30" t="s">
        <v>3812</v>
      </c>
      <c r="L89" s="39"/>
    </row>
    <row r="90" spans="1:12" ht="25.5">
      <c r="A90" s="16" t="s">
        <v>1842</v>
      </c>
      <c r="B90" s="30" t="s">
        <v>1678</v>
      </c>
      <c r="C90" s="30" t="s">
        <v>1546</v>
      </c>
      <c r="D90" s="41">
        <v>8000</v>
      </c>
      <c r="E90" s="12">
        <v>42549</v>
      </c>
      <c r="F90" s="12">
        <v>43621</v>
      </c>
      <c r="G90" s="13">
        <v>11243</v>
      </c>
      <c r="H90" s="21">
        <f t="shared" si="13"/>
        <v>44395.716666666667</v>
      </c>
      <c r="I90" s="22">
        <f t="shared" si="9"/>
        <v>-4662.7999999999993</v>
      </c>
      <c r="J90" s="16" t="str">
        <f t="shared" si="10"/>
        <v>OVERDUE</v>
      </c>
      <c r="K90" s="30" t="s">
        <v>3812</v>
      </c>
      <c r="L90" s="39"/>
    </row>
    <row r="91" spans="1:12" ht="25.5">
      <c r="A91" s="16" t="s">
        <v>1843</v>
      </c>
      <c r="B91" s="30" t="s">
        <v>1679</v>
      </c>
      <c r="C91" s="30" t="s">
        <v>1680</v>
      </c>
      <c r="D91" s="41">
        <v>8000</v>
      </c>
      <c r="E91" s="12">
        <v>42549</v>
      </c>
      <c r="F91" s="12">
        <v>43621</v>
      </c>
      <c r="G91" s="13">
        <v>11243</v>
      </c>
      <c r="H91" s="21">
        <f t="shared" si="13"/>
        <v>44395.716666666667</v>
      </c>
      <c r="I91" s="22">
        <f t="shared" si="9"/>
        <v>-4662.7999999999993</v>
      </c>
      <c r="J91" s="16" t="str">
        <f t="shared" si="10"/>
        <v>OVERDUE</v>
      </c>
      <c r="K91" s="30" t="s">
        <v>3812</v>
      </c>
      <c r="L91" s="39"/>
    </row>
    <row r="92" spans="1:12">
      <c r="A92" s="16" t="s">
        <v>1844</v>
      </c>
      <c r="B92" s="30" t="s">
        <v>1681</v>
      </c>
      <c r="C92" s="30" t="s">
        <v>1682</v>
      </c>
      <c r="D92" s="41">
        <v>8000</v>
      </c>
      <c r="E92" s="12">
        <v>42549</v>
      </c>
      <c r="F92" s="12">
        <v>43621</v>
      </c>
      <c r="G92" s="13">
        <v>11243</v>
      </c>
      <c r="H92" s="21">
        <f t="shared" si="13"/>
        <v>44395.716666666667</v>
      </c>
      <c r="I92" s="22">
        <f t="shared" si="9"/>
        <v>-4662.7999999999993</v>
      </c>
      <c r="J92" s="16" t="str">
        <f t="shared" si="10"/>
        <v>OVERDUE</v>
      </c>
      <c r="K92" s="30" t="s">
        <v>3812</v>
      </c>
      <c r="L92" s="39"/>
    </row>
    <row r="93" spans="1:12" ht="38.25">
      <c r="A93" s="16" t="s">
        <v>1845</v>
      </c>
      <c r="B93" s="30" t="s">
        <v>1683</v>
      </c>
      <c r="C93" s="30" t="s">
        <v>1546</v>
      </c>
      <c r="D93" s="41">
        <v>8000</v>
      </c>
      <c r="E93" s="12">
        <v>42549</v>
      </c>
      <c r="F93" s="12">
        <v>43621</v>
      </c>
      <c r="G93" s="13">
        <v>11243</v>
      </c>
      <c r="H93" s="21">
        <f t="shared" si="13"/>
        <v>44395.716666666667</v>
      </c>
      <c r="I93" s="22">
        <f t="shared" si="9"/>
        <v>-4662.7999999999993</v>
      </c>
      <c r="J93" s="16" t="str">
        <f t="shared" si="10"/>
        <v>OVERDUE</v>
      </c>
      <c r="K93" s="30" t="s">
        <v>3812</v>
      </c>
      <c r="L93" s="39"/>
    </row>
    <row r="94" spans="1:12" ht="38.25">
      <c r="A94" s="16" t="s">
        <v>1846</v>
      </c>
      <c r="B94" s="30" t="s">
        <v>1684</v>
      </c>
      <c r="C94" s="30" t="s">
        <v>1546</v>
      </c>
      <c r="D94" s="41">
        <v>8000</v>
      </c>
      <c r="E94" s="12">
        <v>42549</v>
      </c>
      <c r="F94" s="12">
        <v>43621</v>
      </c>
      <c r="G94" s="13">
        <v>11243</v>
      </c>
      <c r="H94" s="21">
        <f t="shared" si="13"/>
        <v>44395.716666666667</v>
      </c>
      <c r="I94" s="22">
        <f t="shared" si="9"/>
        <v>-4662.7999999999993</v>
      </c>
      <c r="J94" s="16" t="str">
        <f t="shared" si="10"/>
        <v>OVERDUE</v>
      </c>
      <c r="K94" s="30" t="s">
        <v>3812</v>
      </c>
      <c r="L94" s="39"/>
    </row>
    <row r="95" spans="1:12">
      <c r="A95" s="16" t="s">
        <v>1847</v>
      </c>
      <c r="B95" s="30" t="s">
        <v>1685</v>
      </c>
      <c r="C95" s="30" t="s">
        <v>1686</v>
      </c>
      <c r="D95" s="41">
        <v>8000</v>
      </c>
      <c r="E95" s="12">
        <v>42549</v>
      </c>
      <c r="F95" s="12">
        <v>43621</v>
      </c>
      <c r="G95" s="13">
        <v>11243</v>
      </c>
      <c r="H95" s="21">
        <f t="shared" si="13"/>
        <v>44395.716666666667</v>
      </c>
      <c r="I95" s="22">
        <f t="shared" si="9"/>
        <v>-4662.7999999999993</v>
      </c>
      <c r="J95" s="16" t="str">
        <f t="shared" si="10"/>
        <v>OVERDUE</v>
      </c>
      <c r="K95" s="30" t="s">
        <v>3812</v>
      </c>
      <c r="L95" s="39"/>
    </row>
    <row r="96" spans="1:12" ht="25.5">
      <c r="A96" s="16" t="s">
        <v>1848</v>
      </c>
      <c r="B96" s="30" t="s">
        <v>1687</v>
      </c>
      <c r="C96" s="30" t="s">
        <v>37</v>
      </c>
      <c r="D96" s="41">
        <v>8000</v>
      </c>
      <c r="E96" s="12">
        <v>42549</v>
      </c>
      <c r="F96" s="12">
        <v>43621</v>
      </c>
      <c r="G96" s="13">
        <v>11243</v>
      </c>
      <c r="H96" s="21">
        <f>IF(I96&lt;=8000,$F$5+(I96/24),"error")</f>
        <v>44395.716666666667</v>
      </c>
      <c r="I96" s="22">
        <f t="shared" si="9"/>
        <v>-4662.7999999999993</v>
      </c>
      <c r="J96" s="16" t="str">
        <f t="shared" si="10"/>
        <v>OVERDUE</v>
      </c>
      <c r="K96" s="30" t="s">
        <v>3812</v>
      </c>
      <c r="L96" s="39"/>
    </row>
    <row r="97" spans="1:12" ht="25.5">
      <c r="A97" s="16" t="s">
        <v>1849</v>
      </c>
      <c r="B97" s="30" t="s">
        <v>1702</v>
      </c>
      <c r="C97" s="30" t="s">
        <v>37</v>
      </c>
      <c r="D97" s="41">
        <v>16000</v>
      </c>
      <c r="E97" s="12">
        <v>42549</v>
      </c>
      <c r="F97" s="12">
        <v>43621</v>
      </c>
      <c r="G97" s="13">
        <v>11243</v>
      </c>
      <c r="H97" s="21">
        <f>IF(I97&lt;=16000,$F$5+(I97/24),"error")</f>
        <v>44729.05</v>
      </c>
      <c r="I97" s="22">
        <f t="shared" si="9"/>
        <v>3337.2000000000007</v>
      </c>
      <c r="J97" s="16" t="str">
        <f t="shared" si="10"/>
        <v>NOT DUE</v>
      </c>
      <c r="K97" s="30" t="s">
        <v>3812</v>
      </c>
      <c r="L97" s="39"/>
    </row>
    <row r="98" spans="1:12" ht="25.5">
      <c r="A98" s="16" t="s">
        <v>1850</v>
      </c>
      <c r="B98" s="30" t="s">
        <v>1703</v>
      </c>
      <c r="C98" s="30" t="s">
        <v>37</v>
      </c>
      <c r="D98" s="41">
        <v>16000</v>
      </c>
      <c r="E98" s="12">
        <v>42549</v>
      </c>
      <c r="F98" s="12">
        <v>43621</v>
      </c>
      <c r="G98" s="13">
        <v>11243</v>
      </c>
      <c r="H98" s="21">
        <f>IF(I98&lt;=16000,$F$5+(I98/24),"error")</f>
        <v>44729.05</v>
      </c>
      <c r="I98" s="22">
        <f t="shared" si="9"/>
        <v>3337.2000000000007</v>
      </c>
      <c r="J98" s="16" t="str">
        <f t="shared" si="10"/>
        <v>NOT DUE</v>
      </c>
      <c r="K98" s="30" t="s">
        <v>3812</v>
      </c>
      <c r="L98" s="39"/>
    </row>
    <row r="99" spans="1:12" ht="25.5">
      <c r="A99" s="16" t="s">
        <v>1851</v>
      </c>
      <c r="B99" s="30" t="s">
        <v>1704</v>
      </c>
      <c r="C99" s="30" t="s">
        <v>37</v>
      </c>
      <c r="D99" s="41">
        <v>8000</v>
      </c>
      <c r="E99" s="12">
        <v>42549</v>
      </c>
      <c r="F99" s="12">
        <v>43621</v>
      </c>
      <c r="G99" s="13">
        <v>11243</v>
      </c>
      <c r="H99" s="21">
        <f>IF(I99&lt;=8000,$F$5+(I99/24),"error")</f>
        <v>44395.716666666667</v>
      </c>
      <c r="I99" s="22">
        <f t="shared" si="9"/>
        <v>-4662.7999999999993</v>
      </c>
      <c r="J99" s="16" t="str">
        <f t="shared" si="10"/>
        <v>OVERDUE</v>
      </c>
      <c r="K99" s="30" t="s">
        <v>3812</v>
      </c>
      <c r="L99" s="39"/>
    </row>
    <row r="100" spans="1:12" ht="25.5">
      <c r="A100" s="16" t="s">
        <v>1852</v>
      </c>
      <c r="B100" s="30" t="s">
        <v>1705</v>
      </c>
      <c r="C100" s="30" t="s">
        <v>37</v>
      </c>
      <c r="D100" s="41">
        <v>16000</v>
      </c>
      <c r="E100" s="12">
        <v>42549</v>
      </c>
      <c r="F100" s="12">
        <v>43621</v>
      </c>
      <c r="G100" s="13">
        <v>11243</v>
      </c>
      <c r="H100" s="21">
        <f>IF(I100&lt;=16000,$F$5+(I100/24),"error")</f>
        <v>44729.05</v>
      </c>
      <c r="I100" s="22">
        <f t="shared" si="9"/>
        <v>3337.2000000000007</v>
      </c>
      <c r="J100" s="16" t="str">
        <f t="shared" si="10"/>
        <v>NOT DUE</v>
      </c>
      <c r="K100" s="30" t="s">
        <v>3812</v>
      </c>
      <c r="L100" s="39" t="s">
        <v>5206</v>
      </c>
    </row>
    <row r="101" spans="1:12">
      <c r="A101" s="16" t="s">
        <v>1853</v>
      </c>
      <c r="B101" s="30" t="s">
        <v>1710</v>
      </c>
      <c r="C101" s="30" t="s">
        <v>37</v>
      </c>
      <c r="D101" s="41">
        <v>8000</v>
      </c>
      <c r="E101" s="12">
        <v>42549</v>
      </c>
      <c r="F101" s="12">
        <v>43621</v>
      </c>
      <c r="G101" s="13">
        <v>11243</v>
      </c>
      <c r="H101" s="21">
        <f>IF(I101&lt;=8000,$F$5+(I101/24),"error")</f>
        <v>44395.716666666667</v>
      </c>
      <c r="I101" s="22">
        <f t="shared" si="9"/>
        <v>-4662.7999999999993</v>
      </c>
      <c r="J101" s="16" t="str">
        <f t="shared" si="10"/>
        <v>OVERDUE</v>
      </c>
      <c r="K101" s="30" t="s">
        <v>3813</v>
      </c>
      <c r="L101" s="39"/>
    </row>
    <row r="102" spans="1:12">
      <c r="A102" s="16" t="s">
        <v>1854</v>
      </c>
      <c r="B102" s="30" t="s">
        <v>1711</v>
      </c>
      <c r="C102" s="30" t="s">
        <v>1497</v>
      </c>
      <c r="D102" s="41">
        <v>4000</v>
      </c>
      <c r="E102" s="12">
        <v>42549</v>
      </c>
      <c r="F102" s="12">
        <v>43976</v>
      </c>
      <c r="G102" s="13">
        <v>15068</v>
      </c>
      <c r="H102" s="21">
        <f>IF(I102&lt;=4000,$F$5+(I102/24),"error")</f>
        <v>44388.425000000003</v>
      </c>
      <c r="I102" s="22">
        <f t="shared" si="9"/>
        <v>-4837.7999999999993</v>
      </c>
      <c r="J102" s="16" t="str">
        <f t="shared" si="10"/>
        <v>OVERDUE</v>
      </c>
      <c r="K102" s="30" t="s">
        <v>3813</v>
      </c>
      <c r="L102" s="39"/>
    </row>
    <row r="103" spans="1:12">
      <c r="A103" s="16" t="s">
        <v>1855</v>
      </c>
      <c r="B103" s="30" t="s">
        <v>1711</v>
      </c>
      <c r="C103" s="30" t="s">
        <v>37</v>
      </c>
      <c r="D103" s="41">
        <v>8000</v>
      </c>
      <c r="E103" s="12">
        <v>42549</v>
      </c>
      <c r="F103" s="12">
        <v>43621</v>
      </c>
      <c r="G103" s="13">
        <v>11243</v>
      </c>
      <c r="H103" s="21">
        <f>IF(I103&lt;=8000,$F$5+(I103/24),"error")</f>
        <v>44395.716666666667</v>
      </c>
      <c r="I103" s="22">
        <f t="shared" si="9"/>
        <v>-4662.7999999999993</v>
      </c>
      <c r="J103" s="16" t="str">
        <f t="shared" si="10"/>
        <v>OVERDUE</v>
      </c>
      <c r="K103" s="30" t="s">
        <v>3813</v>
      </c>
      <c r="L103" s="39"/>
    </row>
    <row r="104" spans="1:12" ht="25.5">
      <c r="A104" s="16" t="s">
        <v>1856</v>
      </c>
      <c r="B104" s="30" t="s">
        <v>1713</v>
      </c>
      <c r="C104" s="30" t="s">
        <v>1546</v>
      </c>
      <c r="D104" s="41">
        <v>8000</v>
      </c>
      <c r="E104" s="12">
        <v>42549</v>
      </c>
      <c r="F104" s="12">
        <v>44468</v>
      </c>
      <c r="G104" s="13">
        <v>21440.7</v>
      </c>
      <c r="H104" s="21">
        <f t="shared" ref="H104:H116" si="14">IF(I104&lt;=8000,$F$5+(I104/24),"error")</f>
        <v>44820.620833333334</v>
      </c>
      <c r="I104" s="22">
        <f t="shared" si="9"/>
        <v>5534.9000000000015</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44820.620833333334</v>
      </c>
      <c r="I105" s="22">
        <f t="shared" si="9"/>
        <v>5534.9000000000015</v>
      </c>
      <c r="J105" s="16" t="str">
        <f t="shared" si="10"/>
        <v>NOT DUE</v>
      </c>
      <c r="K105" s="30" t="s">
        <v>3813</v>
      </c>
      <c r="L105" s="39"/>
    </row>
    <row r="106" spans="1:12" ht="25.5">
      <c r="A106" s="16" t="s">
        <v>1858</v>
      </c>
      <c r="B106" s="30" t="s">
        <v>1716</v>
      </c>
      <c r="C106" s="30" t="s">
        <v>37</v>
      </c>
      <c r="D106" s="41">
        <v>8000</v>
      </c>
      <c r="E106" s="12">
        <v>42549</v>
      </c>
      <c r="F106" s="12">
        <v>43621</v>
      </c>
      <c r="G106" s="13">
        <v>11243</v>
      </c>
      <c r="H106" s="21">
        <f t="shared" si="14"/>
        <v>44395.716666666667</v>
      </c>
      <c r="I106" s="22">
        <f t="shared" si="9"/>
        <v>-4662.7999999999993</v>
      </c>
      <c r="J106" s="16" t="str">
        <f t="shared" si="10"/>
        <v>OVERDUE</v>
      </c>
      <c r="K106" s="30" t="s">
        <v>3813</v>
      </c>
      <c r="L106" s="39"/>
    </row>
    <row r="107" spans="1:12">
      <c r="A107" s="16" t="s">
        <v>1859</v>
      </c>
      <c r="B107" s="30" t="s">
        <v>1717</v>
      </c>
      <c r="C107" s="30" t="s">
        <v>1715</v>
      </c>
      <c r="D107" s="41">
        <v>8000</v>
      </c>
      <c r="E107" s="12">
        <v>42549</v>
      </c>
      <c r="F107" s="12">
        <v>43621</v>
      </c>
      <c r="G107" s="13">
        <v>11243</v>
      </c>
      <c r="H107" s="21">
        <f t="shared" si="14"/>
        <v>44395.716666666667</v>
      </c>
      <c r="I107" s="22">
        <f t="shared" si="9"/>
        <v>-4662.7999999999993</v>
      </c>
      <c r="J107" s="16" t="str">
        <f t="shared" si="10"/>
        <v>OVERDUE</v>
      </c>
      <c r="K107" s="30" t="s">
        <v>3813</v>
      </c>
      <c r="L107" s="39"/>
    </row>
    <row r="108" spans="1:12" ht="25.5">
      <c r="A108" s="16" t="s">
        <v>1860</v>
      </c>
      <c r="B108" s="30" t="s">
        <v>1717</v>
      </c>
      <c r="C108" s="30" t="s">
        <v>37</v>
      </c>
      <c r="D108" s="41">
        <v>16000</v>
      </c>
      <c r="E108" s="12">
        <v>42549</v>
      </c>
      <c r="F108" s="12">
        <v>42549</v>
      </c>
      <c r="G108" s="13">
        <v>0</v>
      </c>
      <c r="H108" s="21">
        <f>IF(I108&lt;=16000,$F$5+(I108/24),"error")</f>
        <v>44260.591666666667</v>
      </c>
      <c r="I108" s="22">
        <f t="shared" si="9"/>
        <v>-7905.7999999999993</v>
      </c>
      <c r="J108" s="16" t="str">
        <f t="shared" si="10"/>
        <v>OVERDUE</v>
      </c>
      <c r="K108" s="30" t="s">
        <v>3813</v>
      </c>
      <c r="L108" s="39" t="s">
        <v>5206</v>
      </c>
    </row>
    <row r="109" spans="1:12">
      <c r="A109" s="16" t="s">
        <v>1861</v>
      </c>
      <c r="B109" s="30" t="s">
        <v>1726</v>
      </c>
      <c r="C109" s="30" t="s">
        <v>1727</v>
      </c>
      <c r="D109" s="41">
        <v>8000</v>
      </c>
      <c r="E109" s="12">
        <v>42549</v>
      </c>
      <c r="F109" s="12">
        <v>44468</v>
      </c>
      <c r="G109" s="13">
        <v>21440.7</v>
      </c>
      <c r="H109" s="21">
        <f t="shared" si="14"/>
        <v>44820.620833333334</v>
      </c>
      <c r="I109" s="22">
        <f t="shared" si="9"/>
        <v>5534.9000000000015</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44820.620833333334</v>
      </c>
      <c r="I110" s="22">
        <f t="shared" si="9"/>
        <v>5534.9000000000015</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44820.620833333334</v>
      </c>
      <c r="I111" s="22">
        <f t="shared" si="9"/>
        <v>5534.9000000000015</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44820.620833333334</v>
      </c>
      <c r="I112" s="22">
        <f t="shared" si="9"/>
        <v>5534.9000000000015</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44820.620833333334</v>
      </c>
      <c r="I113" s="22">
        <f t="shared" si="9"/>
        <v>5534.9000000000015</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44820.620833333334</v>
      </c>
      <c r="I114" s="22">
        <f t="shared" si="9"/>
        <v>5534.9000000000015</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44820.620833333334</v>
      </c>
      <c r="I115" s="22">
        <f t="shared" si="9"/>
        <v>5534.9000000000015</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44820.620833333334</v>
      </c>
      <c r="I116" s="22">
        <f t="shared" si="9"/>
        <v>5534.9000000000015</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44820.620833333334</v>
      </c>
      <c r="I117" s="22">
        <f t="shared" si="9"/>
        <v>5534.9000000000015</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44653.95416666667</v>
      </c>
      <c r="I118" s="22">
        <f t="shared" si="9"/>
        <v>1534.9000000000015</v>
      </c>
      <c r="J118" s="16" t="str">
        <f t="shared" si="10"/>
        <v>NOT DUE</v>
      </c>
      <c r="K118" s="30"/>
      <c r="L118" s="39"/>
    </row>
    <row r="119" spans="1:12">
      <c r="A119" s="16" t="s">
        <v>1871</v>
      </c>
      <c r="B119" s="30" t="s">
        <v>1743</v>
      </c>
      <c r="C119" s="30" t="s">
        <v>37</v>
      </c>
      <c r="D119" s="41">
        <v>24000</v>
      </c>
      <c r="E119" s="12">
        <v>42549</v>
      </c>
      <c r="F119" s="12">
        <v>42549</v>
      </c>
      <c r="G119" s="13">
        <v>0</v>
      </c>
      <c r="H119" s="21">
        <f>IF(I119&lt;=24000,$F$5+(I119/24),"error")</f>
        <v>44593.925000000003</v>
      </c>
      <c r="I119" s="22">
        <f t="shared" si="9"/>
        <v>94.200000000000728</v>
      </c>
      <c r="J119" s="16" t="str">
        <f t="shared" si="10"/>
        <v>NOT DUE</v>
      </c>
      <c r="K119" s="30"/>
      <c r="L119" s="39"/>
    </row>
    <row r="120" spans="1:12" ht="38.25">
      <c r="A120" s="16" t="s">
        <v>1872</v>
      </c>
      <c r="B120" s="30" t="s">
        <v>1744</v>
      </c>
      <c r="C120" s="30" t="s">
        <v>37</v>
      </c>
      <c r="D120" s="41">
        <v>4000</v>
      </c>
      <c r="E120" s="12">
        <v>42549</v>
      </c>
      <c r="F120" s="12">
        <v>44575</v>
      </c>
      <c r="G120" s="13">
        <v>23541.7</v>
      </c>
      <c r="H120" s="21">
        <f>IF(I120&lt;=4000,$F$5+(I120/24),"error")</f>
        <v>44741.495833333334</v>
      </c>
      <c r="I120" s="22">
        <f t="shared" si="9"/>
        <v>3635.9000000000015</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4634</v>
      </c>
      <c r="G125" t="s">
        <v>4636</v>
      </c>
    </row>
    <row r="126" spans="1:12">
      <c r="C126" s="215" t="s">
        <v>5323</v>
      </c>
      <c r="D126" s="47" t="s">
        <v>4635</v>
      </c>
      <c r="E126" t="s">
        <v>5257</v>
      </c>
      <c r="H126" s="461" t="s">
        <v>5295</v>
      </c>
      <c r="I126" s="461"/>
      <c r="J126" s="461"/>
    </row>
    <row r="127" spans="1:12">
      <c r="E127" t="s">
        <v>5370</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121">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1873</v>
      </c>
      <c r="D3" s="380" t="s">
        <v>12</v>
      </c>
      <c r="E3" s="380"/>
      <c r="F3" s="4" t="s">
        <v>3566</v>
      </c>
    </row>
    <row r="4" spans="1:12" ht="18" customHeight="1">
      <c r="A4" s="379" t="s">
        <v>77</v>
      </c>
      <c r="B4" s="379"/>
      <c r="C4" s="36" t="s">
        <v>3774</v>
      </c>
      <c r="D4" s="380" t="s">
        <v>14</v>
      </c>
      <c r="E4" s="380"/>
      <c r="F4" s="5">
        <f>'Running Hours'!B19</f>
        <v>46051.199999999997</v>
      </c>
    </row>
    <row r="5" spans="1:12" ht="18" customHeight="1">
      <c r="A5" s="379" t="s">
        <v>78</v>
      </c>
      <c r="B5" s="379"/>
      <c r="C5" s="37" t="s">
        <v>3773</v>
      </c>
      <c r="D5" s="44"/>
      <c r="E5" s="252"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44522</v>
      </c>
      <c r="G8" s="26">
        <v>44449.9</v>
      </c>
      <c r="H8" s="21">
        <f>IF(I8&lt;=2000,$F$5+(I8/24),"error")</f>
        <v>44606.612500000003</v>
      </c>
      <c r="I8" s="22">
        <f t="shared" ref="I8:I71" si="0">D8-($F$4-G8)</f>
        <v>398.70000000000437</v>
      </c>
      <c r="J8" s="16" t="str">
        <f>IF(I8="","",IF(I8&lt;0,"OVERDUE","NOT DUE"))</f>
        <v>NOT DUE</v>
      </c>
      <c r="K8" s="30" t="s">
        <v>3809</v>
      </c>
      <c r="L8" s="17"/>
    </row>
    <row r="9" spans="1:12" ht="25.5">
      <c r="A9" s="16" t="s">
        <v>3568</v>
      </c>
      <c r="B9" s="30" t="s">
        <v>1479</v>
      </c>
      <c r="C9" s="30" t="s">
        <v>1480</v>
      </c>
      <c r="D9" s="41">
        <v>2000</v>
      </c>
      <c r="E9" s="12">
        <v>42549</v>
      </c>
      <c r="F9" s="12">
        <v>44522</v>
      </c>
      <c r="G9" s="26">
        <v>44449.9</v>
      </c>
      <c r="H9" s="21">
        <f t="shared" ref="H9:H38" si="1">IF(I9&lt;=2000,$F$5+(I9/24),"error")</f>
        <v>44606.612500000003</v>
      </c>
      <c r="I9" s="22">
        <f t="shared" si="0"/>
        <v>398.70000000000437</v>
      </c>
      <c r="J9" s="16" t="str">
        <f t="shared" ref="J9:J72" si="2">IF(I9="","",IF(I9&lt;0,"OVERDUE","NOT DUE"))</f>
        <v>NOT DUE</v>
      </c>
      <c r="K9" s="30" t="s">
        <v>3809</v>
      </c>
      <c r="L9" s="17"/>
    </row>
    <row r="10" spans="1:12" ht="15" customHeight="1">
      <c r="A10" s="16" t="s">
        <v>3569</v>
      </c>
      <c r="B10" s="30" t="s">
        <v>1481</v>
      </c>
      <c r="C10" s="30" t="s">
        <v>1482</v>
      </c>
      <c r="D10" s="41">
        <v>2000</v>
      </c>
      <c r="E10" s="12">
        <v>42549</v>
      </c>
      <c r="F10" s="12">
        <v>44522</v>
      </c>
      <c r="G10" s="26">
        <v>44449.9</v>
      </c>
      <c r="H10" s="21">
        <f t="shared" si="1"/>
        <v>44606.612500000003</v>
      </c>
      <c r="I10" s="22">
        <f t="shared" si="0"/>
        <v>398.70000000000437</v>
      </c>
      <c r="J10" s="16" t="str">
        <f t="shared" si="2"/>
        <v>NOT DUE</v>
      </c>
      <c r="K10" s="30" t="s">
        <v>3809</v>
      </c>
      <c r="L10" s="17"/>
    </row>
    <row r="11" spans="1:12" ht="15" customHeight="1">
      <c r="A11" s="16" t="s">
        <v>3570</v>
      </c>
      <c r="B11" s="30" t="s">
        <v>1483</v>
      </c>
      <c r="C11" s="30" t="s">
        <v>1484</v>
      </c>
      <c r="D11" s="41">
        <v>2000</v>
      </c>
      <c r="E11" s="12">
        <v>42549</v>
      </c>
      <c r="F11" s="12">
        <v>44522</v>
      </c>
      <c r="G11" s="26">
        <v>44449.9</v>
      </c>
      <c r="H11" s="21">
        <f t="shared" si="1"/>
        <v>44606.612500000003</v>
      </c>
      <c r="I11" s="22">
        <f t="shared" si="0"/>
        <v>398.70000000000437</v>
      </c>
      <c r="J11" s="16" t="str">
        <f t="shared" si="2"/>
        <v>NOT DUE</v>
      </c>
      <c r="K11" s="30" t="s">
        <v>3809</v>
      </c>
      <c r="L11" s="17"/>
    </row>
    <row r="12" spans="1:12" ht="15" customHeight="1">
      <c r="A12" s="16" t="s">
        <v>3571</v>
      </c>
      <c r="B12" s="30" t="s">
        <v>1485</v>
      </c>
      <c r="C12" s="30" t="s">
        <v>1486</v>
      </c>
      <c r="D12" s="41">
        <v>2000</v>
      </c>
      <c r="E12" s="12">
        <v>42549</v>
      </c>
      <c r="F12" s="12">
        <v>44522</v>
      </c>
      <c r="G12" s="26">
        <v>44449.9</v>
      </c>
      <c r="H12" s="21">
        <f t="shared" si="1"/>
        <v>44606.612500000003</v>
      </c>
      <c r="I12" s="22">
        <f t="shared" si="0"/>
        <v>398.70000000000437</v>
      </c>
      <c r="J12" s="16" t="str">
        <f t="shared" si="2"/>
        <v>NOT DUE</v>
      </c>
      <c r="K12" s="30" t="s">
        <v>3809</v>
      </c>
      <c r="L12" s="17"/>
    </row>
    <row r="13" spans="1:12" ht="26.45" customHeight="1">
      <c r="A13" s="16" t="s">
        <v>3572</v>
      </c>
      <c r="B13" s="30" t="s">
        <v>1551</v>
      </c>
      <c r="C13" s="30" t="s">
        <v>1487</v>
      </c>
      <c r="D13" s="41">
        <v>2000</v>
      </c>
      <c r="E13" s="12">
        <v>42549</v>
      </c>
      <c r="F13" s="12">
        <v>44522</v>
      </c>
      <c r="G13" s="26">
        <v>44449.9</v>
      </c>
      <c r="H13" s="21">
        <f t="shared" si="1"/>
        <v>44606.612500000003</v>
      </c>
      <c r="I13" s="22">
        <f t="shared" si="0"/>
        <v>398.70000000000437</v>
      </c>
      <c r="J13" s="16" t="str">
        <f t="shared" si="2"/>
        <v>NOT DUE</v>
      </c>
      <c r="K13" s="30" t="s">
        <v>3809</v>
      </c>
      <c r="L13" s="17"/>
    </row>
    <row r="14" spans="1:12" ht="26.45" customHeight="1">
      <c r="A14" s="16" t="s">
        <v>3573</v>
      </c>
      <c r="B14" s="30" t="s">
        <v>1552</v>
      </c>
      <c r="C14" s="30" t="s">
        <v>1488</v>
      </c>
      <c r="D14" s="41">
        <v>2000</v>
      </c>
      <c r="E14" s="12">
        <v>42549</v>
      </c>
      <c r="F14" s="12">
        <v>44522</v>
      </c>
      <c r="G14" s="26">
        <v>44449.9</v>
      </c>
      <c r="H14" s="21">
        <f t="shared" si="1"/>
        <v>44606.612500000003</v>
      </c>
      <c r="I14" s="22">
        <f t="shared" si="0"/>
        <v>398.70000000000437</v>
      </c>
      <c r="J14" s="16" t="str">
        <f t="shared" si="2"/>
        <v>NOT DUE</v>
      </c>
      <c r="K14" s="30" t="s">
        <v>3809</v>
      </c>
      <c r="L14" s="17"/>
    </row>
    <row r="15" spans="1:12" ht="15" customHeight="1">
      <c r="A15" s="16" t="s">
        <v>3574</v>
      </c>
      <c r="B15" s="30" t="s">
        <v>1489</v>
      </c>
      <c r="C15" s="30" t="s">
        <v>1490</v>
      </c>
      <c r="D15" s="41">
        <v>2000</v>
      </c>
      <c r="E15" s="12">
        <v>42549</v>
      </c>
      <c r="F15" s="12">
        <v>44522</v>
      </c>
      <c r="G15" s="26">
        <v>44449.9</v>
      </c>
      <c r="H15" s="21">
        <f t="shared" si="1"/>
        <v>44606.612500000003</v>
      </c>
      <c r="I15" s="22">
        <f t="shared" si="0"/>
        <v>398.70000000000437</v>
      </c>
      <c r="J15" s="16" t="str">
        <f t="shared" si="2"/>
        <v>NOT DUE</v>
      </c>
      <c r="K15" s="30" t="s">
        <v>3809</v>
      </c>
      <c r="L15" s="17"/>
    </row>
    <row r="16" spans="1:12" ht="15" customHeight="1">
      <c r="A16" s="16" t="s">
        <v>3575</v>
      </c>
      <c r="B16" s="30" t="s">
        <v>1491</v>
      </c>
      <c r="C16" s="30" t="s">
        <v>1492</v>
      </c>
      <c r="D16" s="41">
        <v>2000</v>
      </c>
      <c r="E16" s="12">
        <v>42549</v>
      </c>
      <c r="F16" s="12">
        <v>44522</v>
      </c>
      <c r="G16" s="26">
        <v>44449.9</v>
      </c>
      <c r="H16" s="21">
        <f t="shared" si="1"/>
        <v>44606.612500000003</v>
      </c>
      <c r="I16" s="22">
        <f t="shared" si="0"/>
        <v>398.70000000000437</v>
      </c>
      <c r="J16" s="16" t="str">
        <f t="shared" si="2"/>
        <v>NOT DUE</v>
      </c>
      <c r="K16" s="30" t="s">
        <v>3809</v>
      </c>
      <c r="L16" s="17"/>
    </row>
    <row r="17" spans="1:12" ht="15" customHeight="1">
      <c r="A17" s="16" t="s">
        <v>3576</v>
      </c>
      <c r="B17" s="30" t="s">
        <v>1493</v>
      </c>
      <c r="C17" s="30" t="s">
        <v>1492</v>
      </c>
      <c r="D17" s="41">
        <v>2000</v>
      </c>
      <c r="E17" s="12">
        <v>42549</v>
      </c>
      <c r="F17" s="12">
        <v>44522</v>
      </c>
      <c r="G17" s="26">
        <v>44449.9</v>
      </c>
      <c r="H17" s="21">
        <f t="shared" si="1"/>
        <v>44606.612500000003</v>
      </c>
      <c r="I17" s="22">
        <f t="shared" si="0"/>
        <v>398.70000000000437</v>
      </c>
      <c r="J17" s="16" t="str">
        <f t="shared" si="2"/>
        <v>NOT DUE</v>
      </c>
      <c r="K17" s="30" t="s">
        <v>3809</v>
      </c>
      <c r="L17" s="17"/>
    </row>
    <row r="18" spans="1:12" ht="15" customHeight="1">
      <c r="A18" s="16" t="s">
        <v>3577</v>
      </c>
      <c r="B18" s="30" t="s">
        <v>1494</v>
      </c>
      <c r="C18" s="30" t="s">
        <v>1495</v>
      </c>
      <c r="D18" s="41">
        <v>2000</v>
      </c>
      <c r="E18" s="12">
        <v>42549</v>
      </c>
      <c r="F18" s="12">
        <v>44522</v>
      </c>
      <c r="G18" s="26">
        <v>44449.9</v>
      </c>
      <c r="H18" s="21">
        <f t="shared" si="1"/>
        <v>44606.612500000003</v>
      </c>
      <c r="I18" s="22">
        <f t="shared" si="0"/>
        <v>398.70000000000437</v>
      </c>
      <c r="J18" s="16" t="str">
        <f t="shared" si="2"/>
        <v>NOT DUE</v>
      </c>
      <c r="K18" s="30" t="s">
        <v>3809</v>
      </c>
      <c r="L18" s="17"/>
    </row>
    <row r="19" spans="1:12" ht="26.45" customHeight="1">
      <c r="A19" s="16" t="s">
        <v>3578</v>
      </c>
      <c r="B19" s="30" t="s">
        <v>1496</v>
      </c>
      <c r="C19" s="30" t="s">
        <v>1497</v>
      </c>
      <c r="D19" s="41">
        <v>2000</v>
      </c>
      <c r="E19" s="12">
        <v>42549</v>
      </c>
      <c r="F19" s="12">
        <v>44522</v>
      </c>
      <c r="G19" s="26">
        <v>44449.9</v>
      </c>
      <c r="H19" s="21">
        <f t="shared" si="1"/>
        <v>44606.612500000003</v>
      </c>
      <c r="I19" s="22">
        <f t="shared" si="0"/>
        <v>398.70000000000437</v>
      </c>
      <c r="J19" s="16" t="str">
        <f t="shared" si="2"/>
        <v>NOT DUE</v>
      </c>
      <c r="K19" s="30" t="s">
        <v>3809</v>
      </c>
      <c r="L19" s="17"/>
    </row>
    <row r="20" spans="1:12" ht="15" customHeight="1">
      <c r="A20" s="16" t="s">
        <v>3579</v>
      </c>
      <c r="B20" s="30" t="s">
        <v>1498</v>
      </c>
      <c r="C20" s="30" t="s">
        <v>1497</v>
      </c>
      <c r="D20" s="41">
        <v>2000</v>
      </c>
      <c r="E20" s="12">
        <v>42549</v>
      </c>
      <c r="F20" s="12">
        <v>44522</v>
      </c>
      <c r="G20" s="26">
        <v>44449.9</v>
      </c>
      <c r="H20" s="21">
        <f t="shared" si="1"/>
        <v>44606.612500000003</v>
      </c>
      <c r="I20" s="22">
        <f t="shared" si="0"/>
        <v>398.70000000000437</v>
      </c>
      <c r="J20" s="16" t="str">
        <f t="shared" si="2"/>
        <v>NOT DUE</v>
      </c>
      <c r="K20" s="30" t="s">
        <v>3809</v>
      </c>
      <c r="L20" s="17"/>
    </row>
    <row r="21" spans="1:12" ht="26.45" customHeight="1">
      <c r="A21" s="16" t="s">
        <v>3580</v>
      </c>
      <c r="B21" s="30" t="s">
        <v>1499</v>
      </c>
      <c r="C21" s="30" t="s">
        <v>1500</v>
      </c>
      <c r="D21" s="41">
        <v>2000</v>
      </c>
      <c r="E21" s="12">
        <v>42549</v>
      </c>
      <c r="F21" s="12">
        <v>44522</v>
      </c>
      <c r="G21" s="26">
        <v>44449.9</v>
      </c>
      <c r="H21" s="21">
        <f t="shared" si="1"/>
        <v>44606.612500000003</v>
      </c>
      <c r="I21" s="22">
        <f t="shared" si="0"/>
        <v>398.70000000000437</v>
      </c>
      <c r="J21" s="16" t="str">
        <f t="shared" si="2"/>
        <v>NOT DUE</v>
      </c>
      <c r="K21" s="30" t="s">
        <v>3809</v>
      </c>
      <c r="L21" s="17"/>
    </row>
    <row r="22" spans="1:12" ht="26.45" customHeight="1">
      <c r="A22" s="16" t="s">
        <v>3581</v>
      </c>
      <c r="B22" s="30" t="s">
        <v>1553</v>
      </c>
      <c r="C22" s="30" t="s">
        <v>1497</v>
      </c>
      <c r="D22" s="41">
        <v>2000</v>
      </c>
      <c r="E22" s="12">
        <v>42549</v>
      </c>
      <c r="F22" s="12">
        <v>44522</v>
      </c>
      <c r="G22" s="26">
        <v>44449.9</v>
      </c>
      <c r="H22" s="21">
        <f>IF(I22&lt;=2000,$F$5+(I22/24),"error")</f>
        <v>44606.612500000003</v>
      </c>
      <c r="I22" s="22">
        <f t="shared" si="0"/>
        <v>398.70000000000437</v>
      </c>
      <c r="J22" s="16" t="str">
        <f t="shared" si="2"/>
        <v>NOT DUE</v>
      </c>
      <c r="K22" s="30" t="s">
        <v>3809</v>
      </c>
      <c r="L22" s="17"/>
    </row>
    <row r="23" spans="1:12" ht="15" customHeight="1">
      <c r="A23" s="16" t="s">
        <v>3582</v>
      </c>
      <c r="B23" s="30" t="s">
        <v>1501</v>
      </c>
      <c r="C23" s="30" t="s">
        <v>1502</v>
      </c>
      <c r="D23" s="41">
        <v>2000</v>
      </c>
      <c r="E23" s="12">
        <v>42549</v>
      </c>
      <c r="F23" s="12">
        <v>44522</v>
      </c>
      <c r="G23" s="26">
        <v>44449.9</v>
      </c>
      <c r="H23" s="21">
        <f t="shared" si="1"/>
        <v>44606.612500000003</v>
      </c>
      <c r="I23" s="22">
        <f t="shared" si="0"/>
        <v>398.70000000000437</v>
      </c>
      <c r="J23" s="16" t="str">
        <f t="shared" si="2"/>
        <v>NOT DUE</v>
      </c>
      <c r="K23" s="30" t="s">
        <v>3809</v>
      </c>
      <c r="L23" s="17"/>
    </row>
    <row r="24" spans="1:12" ht="26.45" customHeight="1">
      <c r="A24" s="16" t="s">
        <v>3583</v>
      </c>
      <c r="B24" s="30" t="s">
        <v>1503</v>
      </c>
      <c r="C24" s="30" t="s">
        <v>24</v>
      </c>
      <c r="D24" s="41">
        <v>2000</v>
      </c>
      <c r="E24" s="12">
        <v>42549</v>
      </c>
      <c r="F24" s="12">
        <v>44522</v>
      </c>
      <c r="G24" s="26">
        <v>44449.9</v>
      </c>
      <c r="H24" s="21">
        <f t="shared" si="1"/>
        <v>44606.612500000003</v>
      </c>
      <c r="I24" s="22">
        <f t="shared" si="0"/>
        <v>398.70000000000437</v>
      </c>
      <c r="J24" s="16" t="str">
        <f t="shared" si="2"/>
        <v>NOT DUE</v>
      </c>
      <c r="K24" s="30" t="s">
        <v>3809</v>
      </c>
      <c r="L24" s="17"/>
    </row>
    <row r="25" spans="1:12" ht="15" customHeight="1">
      <c r="A25" s="16" t="s">
        <v>3584</v>
      </c>
      <c r="B25" s="30" t="s">
        <v>1504</v>
      </c>
      <c r="C25" s="30" t="s">
        <v>1505</v>
      </c>
      <c r="D25" s="41">
        <v>2000</v>
      </c>
      <c r="E25" s="12">
        <v>42549</v>
      </c>
      <c r="F25" s="12">
        <v>44522</v>
      </c>
      <c r="G25" s="26">
        <v>44449.9</v>
      </c>
      <c r="H25" s="21">
        <f t="shared" si="1"/>
        <v>44606.612500000003</v>
      </c>
      <c r="I25" s="22">
        <f t="shared" si="0"/>
        <v>398.70000000000437</v>
      </c>
      <c r="J25" s="16" t="str">
        <f t="shared" si="2"/>
        <v>NOT DUE</v>
      </c>
      <c r="K25" s="30" t="s">
        <v>3809</v>
      </c>
      <c r="L25" s="17"/>
    </row>
    <row r="26" spans="1:12" ht="26.45" customHeight="1">
      <c r="A26" s="16" t="s">
        <v>3585</v>
      </c>
      <c r="B26" s="30" t="s">
        <v>1506</v>
      </c>
      <c r="C26" s="30" t="s">
        <v>1507</v>
      </c>
      <c r="D26" s="41">
        <v>2000</v>
      </c>
      <c r="E26" s="12">
        <v>42549</v>
      </c>
      <c r="F26" s="12">
        <v>44522</v>
      </c>
      <c r="G26" s="26">
        <v>44449.9</v>
      </c>
      <c r="H26" s="21">
        <f t="shared" si="1"/>
        <v>44606.612500000003</v>
      </c>
      <c r="I26" s="22">
        <f t="shared" si="0"/>
        <v>398.70000000000437</v>
      </c>
      <c r="J26" s="16" t="str">
        <f t="shared" si="2"/>
        <v>NOT DUE</v>
      </c>
      <c r="K26" s="30" t="s">
        <v>3809</v>
      </c>
      <c r="L26" s="17"/>
    </row>
    <row r="27" spans="1:12" ht="26.45" customHeight="1">
      <c r="A27" s="16" t="s">
        <v>3586</v>
      </c>
      <c r="B27" s="30" t="s">
        <v>1508</v>
      </c>
      <c r="C27" s="30" t="s">
        <v>1497</v>
      </c>
      <c r="D27" s="41">
        <v>2000</v>
      </c>
      <c r="E27" s="12">
        <v>42549</v>
      </c>
      <c r="F27" s="12">
        <v>44522</v>
      </c>
      <c r="G27" s="26">
        <v>44449.9</v>
      </c>
      <c r="H27" s="21">
        <f t="shared" si="1"/>
        <v>44606.612500000003</v>
      </c>
      <c r="I27" s="22">
        <f t="shared" si="0"/>
        <v>398.70000000000437</v>
      </c>
      <c r="J27" s="16" t="str">
        <f t="shared" si="2"/>
        <v>NOT DUE</v>
      </c>
      <c r="K27" s="30" t="s">
        <v>3809</v>
      </c>
      <c r="L27" s="17"/>
    </row>
    <row r="28" spans="1:12" ht="26.45" customHeight="1">
      <c r="A28" s="16" t="s">
        <v>3587</v>
      </c>
      <c r="B28" s="30" t="s">
        <v>1509</v>
      </c>
      <c r="C28" s="30" t="s">
        <v>1510</v>
      </c>
      <c r="D28" s="41">
        <v>2000</v>
      </c>
      <c r="E28" s="12">
        <v>42549</v>
      </c>
      <c r="F28" s="12">
        <v>44522</v>
      </c>
      <c r="G28" s="26">
        <v>44449.9</v>
      </c>
      <c r="H28" s="21">
        <f t="shared" si="1"/>
        <v>44606.612500000003</v>
      </c>
      <c r="I28" s="22">
        <f t="shared" si="0"/>
        <v>398.70000000000437</v>
      </c>
      <c r="J28" s="16" t="str">
        <f t="shared" si="2"/>
        <v>NOT DUE</v>
      </c>
      <c r="K28" s="30" t="s">
        <v>3809</v>
      </c>
      <c r="L28" s="17"/>
    </row>
    <row r="29" spans="1:12" ht="26.45" customHeight="1">
      <c r="A29" s="16" t="s">
        <v>3588</v>
      </c>
      <c r="B29" s="30" t="s">
        <v>1511</v>
      </c>
      <c r="C29" s="30" t="s">
        <v>1512</v>
      </c>
      <c r="D29" s="41">
        <v>2000</v>
      </c>
      <c r="E29" s="12">
        <v>42549</v>
      </c>
      <c r="F29" s="12">
        <v>44522</v>
      </c>
      <c r="G29" s="26">
        <v>44449.9</v>
      </c>
      <c r="H29" s="21">
        <f t="shared" si="1"/>
        <v>44606.612500000003</v>
      </c>
      <c r="I29" s="22">
        <f t="shared" si="0"/>
        <v>398.70000000000437</v>
      </c>
      <c r="J29" s="16" t="str">
        <f t="shared" si="2"/>
        <v>NOT DUE</v>
      </c>
      <c r="K29" s="30" t="s">
        <v>3809</v>
      </c>
      <c r="L29" s="17"/>
    </row>
    <row r="30" spans="1:12" ht="26.45" customHeight="1">
      <c r="A30" s="16" t="s">
        <v>3589</v>
      </c>
      <c r="B30" s="30" t="s">
        <v>1513</v>
      </c>
      <c r="C30" s="30" t="s">
        <v>1486</v>
      </c>
      <c r="D30" s="41">
        <v>2000</v>
      </c>
      <c r="E30" s="12">
        <v>42549</v>
      </c>
      <c r="F30" s="12">
        <v>44522</v>
      </c>
      <c r="G30" s="26">
        <v>44449.9</v>
      </c>
      <c r="H30" s="21">
        <f t="shared" si="1"/>
        <v>44606.612500000003</v>
      </c>
      <c r="I30" s="22">
        <f t="shared" si="0"/>
        <v>398.70000000000437</v>
      </c>
      <c r="J30" s="16" t="str">
        <f t="shared" si="2"/>
        <v>NOT DUE</v>
      </c>
      <c r="K30" s="30" t="s">
        <v>3809</v>
      </c>
      <c r="L30" s="17"/>
    </row>
    <row r="31" spans="1:12" ht="26.45" customHeight="1">
      <c r="A31" s="16" t="s">
        <v>3590</v>
      </c>
      <c r="B31" s="30" t="s">
        <v>1554</v>
      </c>
      <c r="C31" s="30" t="s">
        <v>1514</v>
      </c>
      <c r="D31" s="41">
        <v>2000</v>
      </c>
      <c r="E31" s="12">
        <v>42549</v>
      </c>
      <c r="F31" s="12">
        <v>44522</v>
      </c>
      <c r="G31" s="26">
        <v>44449.9</v>
      </c>
      <c r="H31" s="21">
        <f t="shared" si="1"/>
        <v>44606.612500000003</v>
      </c>
      <c r="I31" s="22">
        <f t="shared" si="0"/>
        <v>398.70000000000437</v>
      </c>
      <c r="J31" s="16" t="str">
        <f t="shared" si="2"/>
        <v>NOT DUE</v>
      </c>
      <c r="K31" s="30" t="s">
        <v>3809</v>
      </c>
      <c r="L31" s="17"/>
    </row>
    <row r="32" spans="1:12" ht="26.45" customHeight="1">
      <c r="A32" s="16" t="s">
        <v>3591</v>
      </c>
      <c r="B32" s="30" t="s">
        <v>1515</v>
      </c>
      <c r="C32" s="30" t="s">
        <v>1516</v>
      </c>
      <c r="D32" s="41">
        <v>2000</v>
      </c>
      <c r="E32" s="12">
        <v>42549</v>
      </c>
      <c r="F32" s="12">
        <v>44522</v>
      </c>
      <c r="G32" s="26">
        <v>44449.9</v>
      </c>
      <c r="H32" s="21">
        <f t="shared" si="1"/>
        <v>44606.612500000003</v>
      </c>
      <c r="I32" s="22">
        <f t="shared" si="0"/>
        <v>398.70000000000437</v>
      </c>
      <c r="J32" s="16" t="str">
        <f t="shared" si="2"/>
        <v>NOT DUE</v>
      </c>
      <c r="K32" s="30" t="s">
        <v>3809</v>
      </c>
      <c r="L32" s="17"/>
    </row>
    <row r="33" spans="1:12" ht="26.45" customHeight="1">
      <c r="A33" s="16" t="s">
        <v>3592</v>
      </c>
      <c r="B33" s="30" t="s">
        <v>1517</v>
      </c>
      <c r="C33" s="30" t="s">
        <v>1518</v>
      </c>
      <c r="D33" s="41">
        <v>2000</v>
      </c>
      <c r="E33" s="12">
        <v>42549</v>
      </c>
      <c r="F33" s="12">
        <v>44522</v>
      </c>
      <c r="G33" s="26">
        <v>44449.9</v>
      </c>
      <c r="H33" s="21">
        <f t="shared" si="1"/>
        <v>44606.612500000003</v>
      </c>
      <c r="I33" s="22">
        <f t="shared" si="0"/>
        <v>398.70000000000437</v>
      </c>
      <c r="J33" s="16" t="str">
        <f t="shared" si="2"/>
        <v>NOT DUE</v>
      </c>
      <c r="K33" s="30" t="s">
        <v>3809</v>
      </c>
      <c r="L33" s="17"/>
    </row>
    <row r="34" spans="1:12" ht="26.45" customHeight="1">
      <c r="A34" s="16" t="s">
        <v>3593</v>
      </c>
      <c r="B34" s="30" t="s">
        <v>1519</v>
      </c>
      <c r="C34" s="30" t="s">
        <v>1520</v>
      </c>
      <c r="D34" s="41">
        <v>2000</v>
      </c>
      <c r="E34" s="12">
        <v>42549</v>
      </c>
      <c r="F34" s="12">
        <v>44522</v>
      </c>
      <c r="G34" s="26">
        <v>44449.9</v>
      </c>
      <c r="H34" s="21">
        <f t="shared" si="1"/>
        <v>44606.612500000003</v>
      </c>
      <c r="I34" s="22">
        <f t="shared" si="0"/>
        <v>398.70000000000437</v>
      </c>
      <c r="J34" s="16" t="str">
        <f t="shared" si="2"/>
        <v>NOT DUE</v>
      </c>
      <c r="K34" s="30" t="s">
        <v>3809</v>
      </c>
      <c r="L34" s="17"/>
    </row>
    <row r="35" spans="1:12" ht="26.45" customHeight="1">
      <c r="A35" s="16" t="s">
        <v>3594</v>
      </c>
      <c r="B35" s="30" t="s">
        <v>1521</v>
      </c>
      <c r="C35" s="30" t="s">
        <v>1522</v>
      </c>
      <c r="D35" s="41">
        <v>2000</v>
      </c>
      <c r="E35" s="12">
        <v>42549</v>
      </c>
      <c r="F35" s="12">
        <v>44522</v>
      </c>
      <c r="G35" s="26">
        <v>44449.9</v>
      </c>
      <c r="H35" s="21">
        <f t="shared" si="1"/>
        <v>44606.612500000003</v>
      </c>
      <c r="I35" s="22">
        <f t="shared" si="0"/>
        <v>398.70000000000437</v>
      </c>
      <c r="J35" s="16" t="str">
        <f t="shared" si="2"/>
        <v>NOT DUE</v>
      </c>
      <c r="K35" s="30" t="s">
        <v>3809</v>
      </c>
      <c r="L35" s="17"/>
    </row>
    <row r="36" spans="1:12" ht="26.45" customHeight="1">
      <c r="A36" s="16" t="s">
        <v>3595</v>
      </c>
      <c r="B36" s="30" t="s">
        <v>1523</v>
      </c>
      <c r="C36" s="30" t="s">
        <v>1095</v>
      </c>
      <c r="D36" s="41">
        <v>2000</v>
      </c>
      <c r="E36" s="12">
        <v>42549</v>
      </c>
      <c r="F36" s="12">
        <v>44522</v>
      </c>
      <c r="G36" s="26">
        <v>44449.9</v>
      </c>
      <c r="H36" s="21">
        <f>IF(I36&lt;=2000,$F$5+(I36/24),"error")</f>
        <v>44606.612500000003</v>
      </c>
      <c r="I36" s="22">
        <f t="shared" si="0"/>
        <v>398.70000000000437</v>
      </c>
      <c r="J36" s="16" t="str">
        <f t="shared" si="2"/>
        <v>NOT DUE</v>
      </c>
      <c r="K36" s="30" t="s">
        <v>3809</v>
      </c>
      <c r="L36" s="17"/>
    </row>
    <row r="37" spans="1:12" ht="15" customHeight="1">
      <c r="A37" s="16" t="s">
        <v>3596</v>
      </c>
      <c r="B37" s="30" t="s">
        <v>1524</v>
      </c>
      <c r="C37" s="30" t="s">
        <v>37</v>
      </c>
      <c r="D37" s="41">
        <v>4000</v>
      </c>
      <c r="E37" s="12">
        <v>42549</v>
      </c>
      <c r="F37" s="12">
        <v>44219</v>
      </c>
      <c r="G37" s="26">
        <v>39279.1</v>
      </c>
      <c r="H37" s="21">
        <f>IF(I37&lt;=4000,$F$5+(I37/24),"error")</f>
        <v>44474.495833333334</v>
      </c>
      <c r="I37" s="22">
        <f t="shared" si="0"/>
        <v>-2772.0999999999985</v>
      </c>
      <c r="J37" s="16" t="str">
        <f t="shared" si="2"/>
        <v>OVERDUE</v>
      </c>
      <c r="K37" s="30" t="s">
        <v>3809</v>
      </c>
      <c r="L37" s="17"/>
    </row>
    <row r="38" spans="1:12" ht="26.45" customHeight="1">
      <c r="A38" s="16" t="s">
        <v>3597</v>
      </c>
      <c r="B38" s="30" t="s">
        <v>1555</v>
      </c>
      <c r="C38" s="30" t="s">
        <v>1525</v>
      </c>
      <c r="D38" s="41">
        <v>2000</v>
      </c>
      <c r="E38" s="12">
        <v>42549</v>
      </c>
      <c r="F38" s="12">
        <v>44522</v>
      </c>
      <c r="G38" s="26">
        <v>44449.9</v>
      </c>
      <c r="H38" s="21">
        <f t="shared" si="1"/>
        <v>44606.612500000003</v>
      </c>
      <c r="I38" s="22">
        <f t="shared" si="0"/>
        <v>398.70000000000437</v>
      </c>
      <c r="J38" s="16" t="str">
        <f t="shared" si="2"/>
        <v>NOT DUE</v>
      </c>
      <c r="K38" s="30" t="s">
        <v>3809</v>
      </c>
      <c r="L38" s="17" t="s">
        <v>4769</v>
      </c>
    </row>
    <row r="39" spans="1:12" ht="15" customHeight="1">
      <c r="A39" s="16" t="s">
        <v>3598</v>
      </c>
      <c r="B39" s="30" t="s">
        <v>1526</v>
      </c>
      <c r="C39" s="30" t="s">
        <v>37</v>
      </c>
      <c r="D39" s="41">
        <v>4000</v>
      </c>
      <c r="E39" s="12">
        <v>42549</v>
      </c>
      <c r="F39" s="12">
        <v>44219</v>
      </c>
      <c r="G39" s="26">
        <v>39279.1</v>
      </c>
      <c r="H39" s="21">
        <f>IF(I39&lt;=4000,$F$5+(I39/24),"error")</f>
        <v>44474.495833333334</v>
      </c>
      <c r="I39" s="22">
        <f t="shared" si="0"/>
        <v>-2772.0999999999985</v>
      </c>
      <c r="J39" s="16" t="str">
        <f t="shared" si="2"/>
        <v>OVERDUE</v>
      </c>
      <c r="K39" s="30" t="s">
        <v>3809</v>
      </c>
      <c r="L39" s="17"/>
    </row>
    <row r="40" spans="1:12" ht="15" customHeight="1">
      <c r="A40" s="16" t="s">
        <v>3599</v>
      </c>
      <c r="B40" s="30" t="s">
        <v>1527</v>
      </c>
      <c r="C40" s="30" t="s">
        <v>37</v>
      </c>
      <c r="D40" s="41">
        <v>4000</v>
      </c>
      <c r="E40" s="12">
        <v>42549</v>
      </c>
      <c r="F40" s="12">
        <v>44219</v>
      </c>
      <c r="G40" s="26">
        <v>39279.1</v>
      </c>
      <c r="H40" s="21">
        <f t="shared" ref="H40:H41" si="3">IF(I40&lt;=4000,$F$5+(I40/24),"error")</f>
        <v>44474.495833333334</v>
      </c>
      <c r="I40" s="22">
        <f t="shared" si="0"/>
        <v>-2772.0999999999985</v>
      </c>
      <c r="J40" s="16" t="str">
        <f t="shared" si="2"/>
        <v>OVERDUE</v>
      </c>
      <c r="K40" s="30" t="s">
        <v>3809</v>
      </c>
      <c r="L40" s="17"/>
    </row>
    <row r="41" spans="1:12" ht="38.25" customHeight="1">
      <c r="A41" s="16" t="s">
        <v>3600</v>
      </c>
      <c r="B41" s="30" t="s">
        <v>1528</v>
      </c>
      <c r="C41" s="30" t="s">
        <v>1529</v>
      </c>
      <c r="D41" s="41">
        <v>4000</v>
      </c>
      <c r="E41" s="12">
        <v>42549</v>
      </c>
      <c r="F41" s="12">
        <v>44219</v>
      </c>
      <c r="G41" s="26">
        <v>39279.1</v>
      </c>
      <c r="H41" s="21">
        <f t="shared" si="3"/>
        <v>44474.495833333334</v>
      </c>
      <c r="I41" s="22">
        <f t="shared" si="0"/>
        <v>-2772.0999999999985</v>
      </c>
      <c r="J41" s="16" t="str">
        <f t="shared" si="2"/>
        <v>OVERDUE</v>
      </c>
      <c r="K41" s="30"/>
      <c r="L41" s="17"/>
    </row>
    <row r="42" spans="1:12" ht="26.45" customHeight="1">
      <c r="A42" s="16" t="s">
        <v>3601</v>
      </c>
      <c r="B42" s="30" t="s">
        <v>1530</v>
      </c>
      <c r="C42" s="30" t="s">
        <v>1529</v>
      </c>
      <c r="D42" s="41">
        <v>2000</v>
      </c>
      <c r="E42" s="12">
        <v>42549</v>
      </c>
      <c r="F42" s="12">
        <v>44522</v>
      </c>
      <c r="G42" s="26">
        <v>44449.9</v>
      </c>
      <c r="H42" s="21">
        <f t="shared" ref="H42:H43" si="4">IF(I42&lt;=2000,$F$5+(I42/24),"error")</f>
        <v>44606.612500000003</v>
      </c>
      <c r="I42" s="22">
        <f t="shared" si="0"/>
        <v>398.70000000000437</v>
      </c>
      <c r="J42" s="16" t="str">
        <f t="shared" si="2"/>
        <v>NOT DUE</v>
      </c>
      <c r="K42" s="30"/>
      <c r="L42" s="17"/>
    </row>
    <row r="43" spans="1:12" ht="26.45" customHeight="1">
      <c r="A43" s="16" t="s">
        <v>3602</v>
      </c>
      <c r="B43" s="30" t="s">
        <v>1535</v>
      </c>
      <c r="C43" s="30" t="s">
        <v>1536</v>
      </c>
      <c r="D43" s="41">
        <v>2000</v>
      </c>
      <c r="E43" s="12">
        <v>42549</v>
      </c>
      <c r="F43" s="12">
        <v>44522</v>
      </c>
      <c r="G43" s="26">
        <v>44449.9</v>
      </c>
      <c r="H43" s="21">
        <f t="shared" si="4"/>
        <v>44606.612500000003</v>
      </c>
      <c r="I43" s="22">
        <f t="shared" si="0"/>
        <v>398.70000000000437</v>
      </c>
      <c r="J43" s="16" t="str">
        <f t="shared" si="2"/>
        <v>NOT DUE</v>
      </c>
      <c r="K43" s="30"/>
      <c r="L43" s="17"/>
    </row>
    <row r="44" spans="1:12" ht="15" customHeight="1">
      <c r="A44" s="16" t="s">
        <v>3603</v>
      </c>
      <c r="B44" s="30" t="s">
        <v>1531</v>
      </c>
      <c r="C44" s="30" t="s">
        <v>1532</v>
      </c>
      <c r="D44" s="41">
        <v>4000</v>
      </c>
      <c r="E44" s="12">
        <v>42549</v>
      </c>
      <c r="F44" s="12">
        <v>44219</v>
      </c>
      <c r="G44" s="26">
        <v>39279.1</v>
      </c>
      <c r="H44" s="21">
        <f t="shared" ref="H44:H45" si="5">IF(I44&lt;=4000,$F$5+(I44/24),"error")</f>
        <v>44474.495833333334</v>
      </c>
      <c r="I44" s="22">
        <f t="shared" si="0"/>
        <v>-2772.0999999999985</v>
      </c>
      <c r="J44" s="16" t="str">
        <f t="shared" si="2"/>
        <v>OVERDUE</v>
      </c>
      <c r="K44" s="30"/>
      <c r="L44" s="17"/>
    </row>
    <row r="45" spans="1:12" ht="15" customHeight="1">
      <c r="A45" s="16" t="s">
        <v>3604</v>
      </c>
      <c r="B45" s="30" t="s">
        <v>1533</v>
      </c>
      <c r="C45" s="30" t="s">
        <v>1534</v>
      </c>
      <c r="D45" s="41">
        <v>4000</v>
      </c>
      <c r="E45" s="12">
        <v>42549</v>
      </c>
      <c r="F45" s="12">
        <v>44219</v>
      </c>
      <c r="G45" s="26">
        <v>39279.1</v>
      </c>
      <c r="H45" s="21">
        <f t="shared" si="5"/>
        <v>44474.495833333334</v>
      </c>
      <c r="I45" s="22">
        <f t="shared" si="0"/>
        <v>-2772.0999999999985</v>
      </c>
      <c r="J45" s="16" t="str">
        <f t="shared" si="2"/>
        <v>OVERDUE</v>
      </c>
      <c r="K45" s="30"/>
      <c r="L45" s="17"/>
    </row>
    <row r="46" spans="1:12" ht="15" customHeight="1">
      <c r="A46" s="16" t="s">
        <v>3605</v>
      </c>
      <c r="B46" s="30" t="s">
        <v>1537</v>
      </c>
      <c r="C46" s="30" t="s">
        <v>1538</v>
      </c>
      <c r="D46" s="41">
        <v>2000</v>
      </c>
      <c r="E46" s="12">
        <v>42549</v>
      </c>
      <c r="F46" s="12">
        <v>44219</v>
      </c>
      <c r="G46" s="26">
        <v>39279.1</v>
      </c>
      <c r="H46" s="21">
        <f>IF(I46&lt;=2000,$F$5+(I46/24),"error")</f>
        <v>44391.162499999999</v>
      </c>
      <c r="I46" s="22">
        <f t="shared" si="0"/>
        <v>-4772.0999999999985</v>
      </c>
      <c r="J46" s="16" t="str">
        <f t="shared" si="2"/>
        <v>OVERDUE</v>
      </c>
      <c r="K46" s="30"/>
      <c r="L46" s="17"/>
    </row>
    <row r="47" spans="1:12" ht="15" customHeight="1">
      <c r="A47" s="16" t="s">
        <v>3606</v>
      </c>
      <c r="B47" s="30" t="s">
        <v>1539</v>
      </c>
      <c r="C47" s="30" t="s">
        <v>1540</v>
      </c>
      <c r="D47" s="41">
        <v>8000</v>
      </c>
      <c r="E47" s="12">
        <v>42549</v>
      </c>
      <c r="F47" s="12">
        <v>44369</v>
      </c>
      <c r="G47" s="26">
        <v>41109</v>
      </c>
      <c r="H47" s="21">
        <f>IF(I47&lt;=8000,$F$5+(I47/24),"error")</f>
        <v>44717.408333333333</v>
      </c>
      <c r="I47" s="22">
        <f t="shared" si="0"/>
        <v>3057.8000000000029</v>
      </c>
      <c r="J47" s="16" t="str">
        <f t="shared" si="2"/>
        <v>NOT DUE</v>
      </c>
      <c r="K47" s="30"/>
      <c r="L47" s="19"/>
    </row>
    <row r="48" spans="1:12" ht="26.45" customHeight="1">
      <c r="A48" s="16" t="s">
        <v>3607</v>
      </c>
      <c r="B48" s="30" t="s">
        <v>1541</v>
      </c>
      <c r="C48" s="30" t="s">
        <v>1542</v>
      </c>
      <c r="D48" s="41">
        <v>4000</v>
      </c>
      <c r="E48" s="12">
        <v>42549</v>
      </c>
      <c r="F48" s="12">
        <v>44194</v>
      </c>
      <c r="G48" s="26">
        <v>38703.1</v>
      </c>
      <c r="H48" s="21">
        <f>IF(I48&lt;=4000,$F$5+(I48/24),"error")</f>
        <v>44450.495833333334</v>
      </c>
      <c r="I48" s="22">
        <f>D48-($F$4-G48)</f>
        <v>-3348.0999999999985</v>
      </c>
      <c r="J48" s="16" t="str">
        <f t="shared" si="2"/>
        <v>OVERDUE</v>
      </c>
      <c r="K48" s="30"/>
      <c r="L48" s="19"/>
    </row>
    <row r="49" spans="1:12" ht="15" customHeight="1">
      <c r="A49" s="16" t="s">
        <v>3608</v>
      </c>
      <c r="B49" s="30" t="s">
        <v>1543</v>
      </c>
      <c r="C49" s="30" t="s">
        <v>1544</v>
      </c>
      <c r="D49" s="41">
        <v>8000</v>
      </c>
      <c r="E49" s="12">
        <v>42549</v>
      </c>
      <c r="F49" s="12">
        <v>44194</v>
      </c>
      <c r="G49" s="26">
        <v>38703.1</v>
      </c>
      <c r="H49" s="21">
        <f>IF(I49&lt;=8000,$F$5+(I49/24),"error")</f>
        <v>44617.162499999999</v>
      </c>
      <c r="I49" s="22">
        <f t="shared" si="0"/>
        <v>651.90000000000146</v>
      </c>
      <c r="J49" s="16" t="str">
        <f t="shared" si="2"/>
        <v>NOT DUE</v>
      </c>
      <c r="K49" s="30"/>
      <c r="L49" s="19"/>
    </row>
    <row r="50" spans="1:12" ht="15" customHeight="1">
      <c r="A50" s="16" t="s">
        <v>3609</v>
      </c>
      <c r="B50" s="30" t="s">
        <v>1545</v>
      </c>
      <c r="C50" s="30" t="s">
        <v>1546</v>
      </c>
      <c r="D50" s="41">
        <v>8000</v>
      </c>
      <c r="E50" s="12">
        <v>42549</v>
      </c>
      <c r="F50" s="12">
        <v>44194</v>
      </c>
      <c r="G50" s="26">
        <v>38703.1</v>
      </c>
      <c r="H50" s="21">
        <f>IF(I50&lt;=8000,$F$5+(I50/24),"error")</f>
        <v>44617.162499999999</v>
      </c>
      <c r="I50" s="22">
        <f t="shared" si="0"/>
        <v>651.90000000000146</v>
      </c>
      <c r="J50" s="16" t="str">
        <f t="shared" si="2"/>
        <v>NOT DUE</v>
      </c>
      <c r="K50" s="30"/>
      <c r="L50" s="19"/>
    </row>
    <row r="51" spans="1:12" ht="26.45" customHeight="1">
      <c r="A51" s="16" t="s">
        <v>3610</v>
      </c>
      <c r="B51" s="30" t="s">
        <v>1547</v>
      </c>
      <c r="C51" s="30" t="s">
        <v>37</v>
      </c>
      <c r="D51" s="41">
        <v>8000</v>
      </c>
      <c r="E51" s="12">
        <v>42549</v>
      </c>
      <c r="F51" s="12">
        <v>44155</v>
      </c>
      <c r="G51" s="26">
        <v>37764</v>
      </c>
      <c r="H51" s="21">
        <f t="shared" ref="H51:H52" si="6">IF(I51&lt;=8000,$F$5+(I51/24),"error")</f>
        <v>44578.033333333333</v>
      </c>
      <c r="I51" s="22">
        <f t="shared" si="0"/>
        <v>-287.19999999999709</v>
      </c>
      <c r="J51" s="16" t="str">
        <f t="shared" si="2"/>
        <v>OVERDUE</v>
      </c>
      <c r="K51" s="30"/>
      <c r="L51" s="19"/>
    </row>
    <row r="52" spans="1:12" ht="26.45" customHeight="1">
      <c r="A52" s="16" t="s">
        <v>3611</v>
      </c>
      <c r="B52" s="30" t="s">
        <v>1548</v>
      </c>
      <c r="C52" s="30" t="s">
        <v>37</v>
      </c>
      <c r="D52" s="41">
        <v>8000</v>
      </c>
      <c r="E52" s="12">
        <v>42549</v>
      </c>
      <c r="F52" s="12">
        <v>44155</v>
      </c>
      <c r="G52" s="26">
        <v>37764</v>
      </c>
      <c r="H52" s="21">
        <f t="shared" si="6"/>
        <v>44578.033333333333</v>
      </c>
      <c r="I52" s="22">
        <f t="shared" si="0"/>
        <v>-287.19999999999709</v>
      </c>
      <c r="J52" s="16" t="str">
        <f t="shared" si="2"/>
        <v>OVERDUE</v>
      </c>
      <c r="K52" s="30"/>
      <c r="L52" s="19"/>
    </row>
    <row r="53" spans="1:12" ht="25.5">
      <c r="A53" s="16" t="s">
        <v>3612</v>
      </c>
      <c r="B53" s="30" t="s">
        <v>1549</v>
      </c>
      <c r="C53" s="30" t="s">
        <v>37</v>
      </c>
      <c r="D53" s="41">
        <v>16000</v>
      </c>
      <c r="E53" s="12">
        <v>42549</v>
      </c>
      <c r="F53" s="12">
        <v>43946</v>
      </c>
      <c r="G53" s="26">
        <v>33412</v>
      </c>
      <c r="H53" s="21">
        <f>IF(I53&lt;=16000,$F$5+(I53/24),"error")</f>
        <v>44730.033333333333</v>
      </c>
      <c r="I53" s="22">
        <f t="shared" si="0"/>
        <v>3360.8000000000029</v>
      </c>
      <c r="J53" s="16" t="str">
        <f t="shared" si="2"/>
        <v>NOT DUE</v>
      </c>
      <c r="K53" s="30"/>
      <c r="L53" s="19" t="s">
        <v>5227</v>
      </c>
    </row>
    <row r="54" spans="1:12" ht="25.5">
      <c r="A54" s="16" t="s">
        <v>3613</v>
      </c>
      <c r="B54" s="30" t="s">
        <v>1550</v>
      </c>
      <c r="C54" s="30" t="s">
        <v>37</v>
      </c>
      <c r="D54" s="41">
        <v>16000</v>
      </c>
      <c r="E54" s="12">
        <v>42549</v>
      </c>
      <c r="F54" s="12">
        <v>43946</v>
      </c>
      <c r="G54" s="26">
        <v>33412</v>
      </c>
      <c r="H54" s="21">
        <f>IF(I54&lt;=16000,$F$5+(I54/24),"error")</f>
        <v>44730.033333333333</v>
      </c>
      <c r="I54" s="22">
        <f t="shared" si="0"/>
        <v>3360.8000000000029</v>
      </c>
      <c r="J54" s="16" t="str">
        <f t="shared" si="2"/>
        <v>NOT DUE</v>
      </c>
      <c r="K54" s="30"/>
      <c r="L54" s="19" t="s">
        <v>5227</v>
      </c>
    </row>
    <row r="55" spans="1:12">
      <c r="A55" s="16" t="s">
        <v>3614</v>
      </c>
      <c r="B55" s="30" t="s">
        <v>1604</v>
      </c>
      <c r="C55" s="30" t="s">
        <v>1605</v>
      </c>
      <c r="D55" s="41">
        <v>8000</v>
      </c>
      <c r="E55" s="12">
        <v>42549</v>
      </c>
      <c r="F55" s="12">
        <v>43946</v>
      </c>
      <c r="G55" s="26">
        <v>33412</v>
      </c>
      <c r="H55" s="21">
        <f t="shared" ref="H55:H62" si="7">IF(I55&lt;=8000,$F$5+(I55/24),"error")</f>
        <v>44396.7</v>
      </c>
      <c r="I55" s="22">
        <f t="shared" si="0"/>
        <v>-4639.1999999999971</v>
      </c>
      <c r="J55" s="16" t="str">
        <f t="shared" si="2"/>
        <v>OVERDUE</v>
      </c>
      <c r="K55" s="30"/>
      <c r="L55" s="19"/>
    </row>
    <row r="56" spans="1:12" ht="25.5">
      <c r="A56" s="16" t="s">
        <v>3615</v>
      </c>
      <c r="B56" s="30" t="s">
        <v>1606</v>
      </c>
      <c r="C56" s="30" t="s">
        <v>1607</v>
      </c>
      <c r="D56" s="41">
        <v>8000</v>
      </c>
      <c r="E56" s="12">
        <v>42549</v>
      </c>
      <c r="F56" s="12">
        <v>43946</v>
      </c>
      <c r="G56" s="26">
        <v>33412</v>
      </c>
      <c r="H56" s="21">
        <f t="shared" si="7"/>
        <v>44396.7</v>
      </c>
      <c r="I56" s="22">
        <f t="shared" si="0"/>
        <v>-4639.1999999999971</v>
      </c>
      <c r="J56" s="16" t="str">
        <f t="shared" si="2"/>
        <v>OVERDUE</v>
      </c>
      <c r="K56" s="30"/>
      <c r="L56" s="19"/>
    </row>
    <row r="57" spans="1:12">
      <c r="A57" s="16" t="s">
        <v>3616</v>
      </c>
      <c r="B57" s="30" t="s">
        <v>1608</v>
      </c>
      <c r="C57" s="30" t="s">
        <v>1609</v>
      </c>
      <c r="D57" s="41">
        <v>8000</v>
      </c>
      <c r="E57" s="12">
        <v>42549</v>
      </c>
      <c r="F57" s="12">
        <v>43946</v>
      </c>
      <c r="G57" s="26">
        <v>33412</v>
      </c>
      <c r="H57" s="21">
        <f t="shared" si="7"/>
        <v>44396.7</v>
      </c>
      <c r="I57" s="22">
        <f t="shared" si="0"/>
        <v>-4639.1999999999971</v>
      </c>
      <c r="J57" s="16" t="str">
        <f t="shared" si="2"/>
        <v>OVERDUE</v>
      </c>
      <c r="K57" s="30" t="s">
        <v>3810</v>
      </c>
      <c r="L57" s="19"/>
    </row>
    <row r="58" spans="1:12">
      <c r="A58" s="16" t="s">
        <v>3617</v>
      </c>
      <c r="B58" s="30" t="s">
        <v>1610</v>
      </c>
      <c r="C58" s="30" t="s">
        <v>1611</v>
      </c>
      <c r="D58" s="41">
        <v>8000</v>
      </c>
      <c r="E58" s="12">
        <v>42549</v>
      </c>
      <c r="F58" s="12">
        <v>43946</v>
      </c>
      <c r="G58" s="26">
        <v>33412</v>
      </c>
      <c r="H58" s="21">
        <f t="shared" si="7"/>
        <v>44396.7</v>
      </c>
      <c r="I58" s="22">
        <f t="shared" si="0"/>
        <v>-4639.1999999999971</v>
      </c>
      <c r="J58" s="16" t="str">
        <f t="shared" si="2"/>
        <v>OVERDUE</v>
      </c>
      <c r="K58" s="30"/>
      <c r="L58" s="19"/>
    </row>
    <row r="59" spans="1:12" ht="25.5">
      <c r="A59" s="16" t="s">
        <v>3618</v>
      </c>
      <c r="B59" s="30" t="s">
        <v>1612</v>
      </c>
      <c r="C59" s="30" t="s">
        <v>1613</v>
      </c>
      <c r="D59" s="41">
        <v>8000</v>
      </c>
      <c r="E59" s="12">
        <v>42549</v>
      </c>
      <c r="F59" s="12">
        <v>43946</v>
      </c>
      <c r="G59" s="26">
        <v>33412</v>
      </c>
      <c r="H59" s="21">
        <f t="shared" si="7"/>
        <v>44396.7</v>
      </c>
      <c r="I59" s="22">
        <f t="shared" si="0"/>
        <v>-4639.1999999999971</v>
      </c>
      <c r="J59" s="16" t="str">
        <f t="shared" si="2"/>
        <v>OVERDUE</v>
      </c>
      <c r="K59" s="30" t="s">
        <v>3810</v>
      </c>
      <c r="L59" s="19"/>
    </row>
    <row r="60" spans="1:12">
      <c r="A60" s="16" t="s">
        <v>3619</v>
      </c>
      <c r="B60" s="30" t="s">
        <v>1614</v>
      </c>
      <c r="C60" s="30" t="s">
        <v>1615</v>
      </c>
      <c r="D60" s="41">
        <v>8000</v>
      </c>
      <c r="E60" s="12">
        <v>42549</v>
      </c>
      <c r="F60" s="12">
        <v>43946</v>
      </c>
      <c r="G60" s="26">
        <v>33412</v>
      </c>
      <c r="H60" s="21">
        <f t="shared" si="7"/>
        <v>44396.7</v>
      </c>
      <c r="I60" s="22">
        <f t="shared" si="0"/>
        <v>-4639.1999999999971</v>
      </c>
      <c r="J60" s="16" t="str">
        <f t="shared" si="2"/>
        <v>OVERDUE</v>
      </c>
      <c r="K60" s="30" t="s">
        <v>3810</v>
      </c>
      <c r="L60" s="19"/>
    </row>
    <row r="61" spans="1:12" ht="25.5">
      <c r="A61" s="16" t="s">
        <v>3620</v>
      </c>
      <c r="B61" s="30" t="s">
        <v>1616</v>
      </c>
      <c r="C61" s="30" t="s">
        <v>1617</v>
      </c>
      <c r="D61" s="41">
        <v>8000</v>
      </c>
      <c r="E61" s="12">
        <v>42549</v>
      </c>
      <c r="F61" s="12">
        <v>43946</v>
      </c>
      <c r="G61" s="26">
        <v>33412</v>
      </c>
      <c r="H61" s="21">
        <f t="shared" si="7"/>
        <v>44396.7</v>
      </c>
      <c r="I61" s="22">
        <f t="shared" si="0"/>
        <v>-4639.1999999999971</v>
      </c>
      <c r="J61" s="16" t="str">
        <f t="shared" si="2"/>
        <v>OVERDUE</v>
      </c>
      <c r="K61" s="30" t="s">
        <v>3810</v>
      </c>
      <c r="L61" s="19"/>
    </row>
    <row r="62" spans="1:12">
      <c r="A62" s="16" t="s">
        <v>3621</v>
      </c>
      <c r="B62" s="30" t="s">
        <v>1618</v>
      </c>
      <c r="C62" s="30" t="s">
        <v>1619</v>
      </c>
      <c r="D62" s="41">
        <v>8000</v>
      </c>
      <c r="E62" s="12">
        <v>42549</v>
      </c>
      <c r="F62" s="12">
        <v>43946</v>
      </c>
      <c r="G62" s="26">
        <v>33412</v>
      </c>
      <c r="H62" s="21">
        <f t="shared" si="7"/>
        <v>44396.7</v>
      </c>
      <c r="I62" s="22">
        <f t="shared" si="0"/>
        <v>-4639.1999999999971</v>
      </c>
      <c r="J62" s="16" t="str">
        <f t="shared" si="2"/>
        <v>OVERDUE</v>
      </c>
      <c r="K62" s="30" t="s">
        <v>3810</v>
      </c>
      <c r="L62" s="19"/>
    </row>
    <row r="63" spans="1:12">
      <c r="A63" s="16" t="s">
        <v>3622</v>
      </c>
      <c r="B63" s="30" t="s">
        <v>1628</v>
      </c>
      <c r="C63" s="30" t="s">
        <v>1095</v>
      </c>
      <c r="D63" s="41">
        <v>2000</v>
      </c>
      <c r="E63" s="12">
        <v>42549</v>
      </c>
      <c r="F63" s="12">
        <v>44522</v>
      </c>
      <c r="G63" s="26">
        <v>44449.9</v>
      </c>
      <c r="H63" s="21">
        <f>IF(I63&lt;=2000,$F$5+(I63/24),"error")</f>
        <v>44606.612500000003</v>
      </c>
      <c r="I63" s="22">
        <f t="shared" si="0"/>
        <v>398.70000000000437</v>
      </c>
      <c r="J63" s="16" t="str">
        <f t="shared" si="2"/>
        <v>NOT DUE</v>
      </c>
      <c r="K63" s="30" t="s">
        <v>3809</v>
      </c>
      <c r="L63" s="17"/>
    </row>
    <row r="64" spans="1:12" ht="25.5">
      <c r="A64" s="16" t="s">
        <v>3623</v>
      </c>
      <c r="B64" s="30" t="s">
        <v>1629</v>
      </c>
      <c r="C64" s="30" t="s">
        <v>1497</v>
      </c>
      <c r="D64" s="41">
        <v>2000</v>
      </c>
      <c r="E64" s="12">
        <v>42549</v>
      </c>
      <c r="F64" s="12">
        <v>44522</v>
      </c>
      <c r="G64" s="26">
        <v>44449.9</v>
      </c>
      <c r="H64" s="21">
        <f>IF(I64&lt;=2000,$F$5+(I64/24),"error")</f>
        <v>44606.612500000003</v>
      </c>
      <c r="I64" s="22">
        <f t="shared" si="0"/>
        <v>398.70000000000437</v>
      </c>
      <c r="J64" s="16" t="str">
        <f t="shared" si="2"/>
        <v>NOT DUE</v>
      </c>
      <c r="K64" s="30" t="s">
        <v>3809</v>
      </c>
      <c r="L64" s="17"/>
    </row>
    <row r="65" spans="1:12">
      <c r="A65" s="16" t="s">
        <v>3624</v>
      </c>
      <c r="B65" s="30" t="s">
        <v>1630</v>
      </c>
      <c r="C65" s="30" t="s">
        <v>1095</v>
      </c>
      <c r="D65" s="41">
        <v>2000</v>
      </c>
      <c r="E65" s="12">
        <v>42549</v>
      </c>
      <c r="F65" s="12">
        <v>44522</v>
      </c>
      <c r="G65" s="26">
        <v>44449.9</v>
      </c>
      <c r="H65" s="21">
        <f>IF(I65&lt;=2000,$F$5+(I65/24),"error")</f>
        <v>44606.612500000003</v>
      </c>
      <c r="I65" s="22">
        <f t="shared" si="0"/>
        <v>398.70000000000437</v>
      </c>
      <c r="J65" s="16" t="str">
        <f t="shared" si="2"/>
        <v>NOT DUE</v>
      </c>
      <c r="K65" s="30" t="s">
        <v>3809</v>
      </c>
      <c r="L65" s="17"/>
    </row>
    <row r="66" spans="1:12" ht="25.5">
      <c r="A66" s="16" t="s">
        <v>3625</v>
      </c>
      <c r="B66" s="30" t="s">
        <v>1631</v>
      </c>
      <c r="C66" s="30" t="s">
        <v>1632</v>
      </c>
      <c r="D66" s="41">
        <v>4000</v>
      </c>
      <c r="E66" s="12">
        <v>42549</v>
      </c>
      <c r="F66" s="12">
        <v>44155</v>
      </c>
      <c r="G66" s="26">
        <v>37764</v>
      </c>
      <c r="H66" s="21">
        <f>IF(I66&lt;=4000,$F$5+(I66/24),"error")</f>
        <v>44411.366666666669</v>
      </c>
      <c r="I66" s="22">
        <f t="shared" si="0"/>
        <v>-4287.1999999999971</v>
      </c>
      <c r="J66" s="16" t="str">
        <f t="shared" si="2"/>
        <v>OVERDUE</v>
      </c>
      <c r="K66" s="30" t="s">
        <v>3809</v>
      </c>
      <c r="L66" s="19"/>
    </row>
    <row r="67" spans="1:12" ht="38.25">
      <c r="A67" s="16" t="s">
        <v>3626</v>
      </c>
      <c r="B67" s="30" t="s">
        <v>1637</v>
      </c>
      <c r="C67" s="30" t="s">
        <v>37</v>
      </c>
      <c r="D67" s="41">
        <v>8000</v>
      </c>
      <c r="E67" s="12">
        <v>42549</v>
      </c>
      <c r="F67" s="12">
        <v>43946</v>
      </c>
      <c r="G67" s="26">
        <v>33412</v>
      </c>
      <c r="H67" s="21">
        <f>IF(I67&lt;=8000,$F$5+(I67/24),"error")</f>
        <v>44396.7</v>
      </c>
      <c r="I67" s="22">
        <f t="shared" si="0"/>
        <v>-4639.1999999999971</v>
      </c>
      <c r="J67" s="16" t="str">
        <f t="shared" si="2"/>
        <v>OVERDUE</v>
      </c>
      <c r="K67" s="30" t="s">
        <v>3811</v>
      </c>
      <c r="L67" s="19"/>
    </row>
    <row r="68" spans="1:12">
      <c r="A68" s="16" t="s">
        <v>3627</v>
      </c>
      <c r="B68" s="30" t="s">
        <v>1638</v>
      </c>
      <c r="C68" s="30" t="s">
        <v>1639</v>
      </c>
      <c r="D68" s="41">
        <v>8000</v>
      </c>
      <c r="E68" s="12">
        <v>42549</v>
      </c>
      <c r="F68" s="12">
        <v>44194</v>
      </c>
      <c r="G68" s="26">
        <v>38703.1</v>
      </c>
      <c r="H68" s="21">
        <f t="shared" ref="H68:H69" si="8">IF(I68&lt;=8000,$F$5+(I68/24),"error")</f>
        <v>44617.162499999999</v>
      </c>
      <c r="I68" s="22">
        <f t="shared" si="0"/>
        <v>651.90000000000146</v>
      </c>
      <c r="J68" s="16" t="str">
        <f t="shared" si="2"/>
        <v>NOT DUE</v>
      </c>
      <c r="K68" s="30" t="s">
        <v>3810</v>
      </c>
      <c r="L68" s="19"/>
    </row>
    <row r="69" spans="1:12">
      <c r="A69" s="16" t="s">
        <v>3628</v>
      </c>
      <c r="B69" s="30" t="s">
        <v>1640</v>
      </c>
      <c r="C69" s="30" t="s">
        <v>1641</v>
      </c>
      <c r="D69" s="41">
        <v>8000</v>
      </c>
      <c r="E69" s="12">
        <v>42549</v>
      </c>
      <c r="F69" s="12">
        <v>44194</v>
      </c>
      <c r="G69" s="26">
        <v>38703.1</v>
      </c>
      <c r="H69" s="21">
        <f t="shared" si="8"/>
        <v>44617.162499999999</v>
      </c>
      <c r="I69" s="22">
        <f t="shared" si="0"/>
        <v>651.90000000000146</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44911.366666666669</v>
      </c>
      <c r="I70" s="22">
        <f t="shared" si="0"/>
        <v>7712.8000000000029</v>
      </c>
      <c r="J70" s="16" t="str">
        <f t="shared" si="2"/>
        <v>NOT DUE</v>
      </c>
      <c r="K70" s="30" t="s">
        <v>3810</v>
      </c>
      <c r="L70" s="19" t="s">
        <v>5227</v>
      </c>
    </row>
    <row r="71" spans="1:12" ht="25.5">
      <c r="A71" s="16" t="s">
        <v>3630</v>
      </c>
      <c r="B71" s="30" t="s">
        <v>3820</v>
      </c>
      <c r="C71" s="30" t="s">
        <v>37</v>
      </c>
      <c r="D71" s="41">
        <v>16000</v>
      </c>
      <c r="E71" s="12">
        <v>42549</v>
      </c>
      <c r="F71" s="12">
        <v>44063</v>
      </c>
      <c r="G71" s="26">
        <v>37764</v>
      </c>
      <c r="H71" s="21">
        <f>IF(I71&lt;=16000,$F$5+(I71/24),"error")</f>
        <v>44911.366666666669</v>
      </c>
      <c r="I71" s="22">
        <f t="shared" si="0"/>
        <v>7712.8000000000029</v>
      </c>
      <c r="J71" s="16" t="str">
        <f t="shared" si="2"/>
        <v>NOT DUE</v>
      </c>
      <c r="K71" s="30" t="s">
        <v>3810</v>
      </c>
      <c r="L71" s="19" t="s">
        <v>5227</v>
      </c>
    </row>
    <row r="72" spans="1:12" ht="25.5">
      <c r="A72" s="16" t="s">
        <v>3631</v>
      </c>
      <c r="B72" s="30" t="s">
        <v>1649</v>
      </c>
      <c r="C72" s="30" t="s">
        <v>1650</v>
      </c>
      <c r="D72" s="41">
        <v>4000</v>
      </c>
      <c r="E72" s="12">
        <v>42549</v>
      </c>
      <c r="F72" s="12">
        <v>44155</v>
      </c>
      <c r="G72" s="26">
        <v>37764</v>
      </c>
      <c r="H72" s="21">
        <f>IF(I72&lt;=4000,$F$5+(I72/24),"error")</f>
        <v>44411.366666666669</v>
      </c>
      <c r="I72" s="22">
        <f t="shared" ref="I72:I120" si="9">D72-($F$4-G72)</f>
        <v>-4287.1999999999971</v>
      </c>
      <c r="J72" s="16" t="str">
        <f t="shared" si="2"/>
        <v>OVERDUE</v>
      </c>
      <c r="K72" s="30" t="s">
        <v>3811</v>
      </c>
      <c r="L72" s="19"/>
    </row>
    <row r="73" spans="1:12" ht="25.5">
      <c r="A73" s="16" t="s">
        <v>3632</v>
      </c>
      <c r="B73" s="30" t="s">
        <v>1651</v>
      </c>
      <c r="C73" s="30" t="s">
        <v>1652</v>
      </c>
      <c r="D73" s="41">
        <v>4000</v>
      </c>
      <c r="E73" s="12">
        <v>42549</v>
      </c>
      <c r="F73" s="12">
        <v>44155</v>
      </c>
      <c r="G73" s="26">
        <v>37764</v>
      </c>
      <c r="H73" s="21">
        <f>IF(I73&lt;=4000,$F$5+(I73/24),"error")</f>
        <v>44411.366666666669</v>
      </c>
      <c r="I73" s="22">
        <f t="shared" si="9"/>
        <v>-4287.1999999999971</v>
      </c>
      <c r="J73" s="16" t="str">
        <f t="shared" ref="J73:J120" si="10">IF(I73="","",IF(I73&lt;0,"OVERDUE","NOT DUE"))</f>
        <v>OVERDUE</v>
      </c>
      <c r="K73" s="30" t="s">
        <v>3811</v>
      </c>
      <c r="L73" s="19"/>
    </row>
    <row r="74" spans="1:12">
      <c r="A74" s="16" t="s">
        <v>3633</v>
      </c>
      <c r="B74" s="30" t="s">
        <v>1653</v>
      </c>
      <c r="C74" s="30" t="s">
        <v>1639</v>
      </c>
      <c r="D74" s="41">
        <v>8000</v>
      </c>
      <c r="E74" s="12">
        <v>42549</v>
      </c>
      <c r="F74" s="12">
        <v>44155</v>
      </c>
      <c r="G74" s="26">
        <v>37764</v>
      </c>
      <c r="H74" s="21">
        <f>IF(I74&lt;=8000,$F$5+(I74/24),"error")</f>
        <v>44578.033333333333</v>
      </c>
      <c r="I74" s="22">
        <f t="shared" si="9"/>
        <v>-287.19999999999709</v>
      </c>
      <c r="J74" s="16" t="str">
        <f t="shared" si="10"/>
        <v>OVERDUE</v>
      </c>
      <c r="K74" s="30" t="s">
        <v>3810</v>
      </c>
      <c r="L74" s="19"/>
    </row>
    <row r="75" spans="1:12">
      <c r="A75" s="16" t="s">
        <v>3634</v>
      </c>
      <c r="B75" s="30" t="s">
        <v>1653</v>
      </c>
      <c r="C75" s="30" t="s">
        <v>1654</v>
      </c>
      <c r="D75" s="41">
        <v>8000</v>
      </c>
      <c r="E75" s="12">
        <v>42549</v>
      </c>
      <c r="F75" s="12">
        <v>44155</v>
      </c>
      <c r="G75" s="26">
        <v>37764</v>
      </c>
      <c r="H75" s="21">
        <f t="shared" ref="H75:H76" si="11">IF(I75&lt;=8000,$F$5+(I75/24),"error")</f>
        <v>44578.033333333333</v>
      </c>
      <c r="I75" s="22">
        <f t="shared" si="9"/>
        <v>-287.19999999999709</v>
      </c>
      <c r="J75" s="16" t="str">
        <f t="shared" si="10"/>
        <v>OVERDUE</v>
      </c>
      <c r="K75" s="30" t="s">
        <v>3810</v>
      </c>
      <c r="L75" s="19"/>
    </row>
    <row r="76" spans="1:12">
      <c r="A76" s="16" t="s">
        <v>3635</v>
      </c>
      <c r="B76" s="30" t="s">
        <v>1655</v>
      </c>
      <c r="C76" s="30" t="s">
        <v>1546</v>
      </c>
      <c r="D76" s="41">
        <v>8000</v>
      </c>
      <c r="E76" s="12">
        <v>42549</v>
      </c>
      <c r="F76" s="12">
        <v>44155</v>
      </c>
      <c r="G76" s="26">
        <v>37764</v>
      </c>
      <c r="H76" s="21">
        <f t="shared" si="11"/>
        <v>44578.033333333333</v>
      </c>
      <c r="I76" s="22">
        <f t="shared" si="9"/>
        <v>-287.19999999999709</v>
      </c>
      <c r="J76" s="16" t="str">
        <f t="shared" si="10"/>
        <v>OVERDUE</v>
      </c>
      <c r="K76" s="30" t="s">
        <v>3810</v>
      </c>
      <c r="L76" s="19"/>
    </row>
    <row r="77" spans="1:12" ht="25.5">
      <c r="A77" s="16" t="s">
        <v>3636</v>
      </c>
      <c r="B77" s="30" t="s">
        <v>3818</v>
      </c>
      <c r="C77" s="30" t="s">
        <v>37</v>
      </c>
      <c r="D77" s="41">
        <v>16000</v>
      </c>
      <c r="E77" s="12">
        <v>42549</v>
      </c>
      <c r="F77" s="12">
        <v>44063</v>
      </c>
      <c r="G77" s="26">
        <v>35900</v>
      </c>
      <c r="H77" s="21">
        <f>IF(I77&lt;=16000,$F$5+(I77/24),"error")</f>
        <v>44833.7</v>
      </c>
      <c r="I77" s="22">
        <f t="shared" si="9"/>
        <v>5848.8000000000029</v>
      </c>
      <c r="J77" s="16" t="str">
        <f t="shared" si="10"/>
        <v>NOT DUE</v>
      </c>
      <c r="K77" s="30" t="s">
        <v>3810</v>
      </c>
      <c r="L77" s="19" t="s">
        <v>5227</v>
      </c>
    </row>
    <row r="78" spans="1:12" ht="25.5">
      <c r="A78" s="16" t="s">
        <v>3637</v>
      </c>
      <c r="B78" s="30" t="s">
        <v>3819</v>
      </c>
      <c r="C78" s="30" t="s">
        <v>37</v>
      </c>
      <c r="D78" s="41">
        <v>16000</v>
      </c>
      <c r="E78" s="12">
        <v>42549</v>
      </c>
      <c r="F78" s="12">
        <v>44063</v>
      </c>
      <c r="G78" s="26">
        <v>35900</v>
      </c>
      <c r="H78" s="21">
        <f>IF(I78&lt;=16000,$F$5+(I78/24),"error")</f>
        <v>44833.7</v>
      </c>
      <c r="I78" s="22">
        <f t="shared" si="9"/>
        <v>5848.8000000000029</v>
      </c>
      <c r="J78" s="16" t="str">
        <f t="shared" si="10"/>
        <v>NOT DUE</v>
      </c>
      <c r="K78" s="30" t="s">
        <v>3810</v>
      </c>
      <c r="L78" s="19" t="s">
        <v>5227</v>
      </c>
    </row>
    <row r="79" spans="1:12" ht="25.5">
      <c r="A79" s="16" t="s">
        <v>3638</v>
      </c>
      <c r="B79" s="30" t="s">
        <v>1661</v>
      </c>
      <c r="C79" s="30" t="s">
        <v>37</v>
      </c>
      <c r="D79" s="41">
        <v>16000</v>
      </c>
      <c r="E79" s="12">
        <v>42549</v>
      </c>
      <c r="F79" s="12">
        <v>43946</v>
      </c>
      <c r="G79" s="26">
        <v>33412</v>
      </c>
      <c r="H79" s="21">
        <f t="shared" ref="H79:H82" si="12">IF(I79&lt;=16000,$F$5+(I79/24),"error")</f>
        <v>44730.033333333333</v>
      </c>
      <c r="I79" s="22">
        <f t="shared" si="9"/>
        <v>3360.8000000000029</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44833.7</v>
      </c>
      <c r="I80" s="22">
        <f t="shared" si="9"/>
        <v>5848.8000000000029</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44833.7</v>
      </c>
      <c r="I81" s="22">
        <f t="shared" si="9"/>
        <v>5848.8000000000029</v>
      </c>
      <c r="J81" s="16" t="str">
        <f t="shared" si="10"/>
        <v>NOT DUE</v>
      </c>
      <c r="K81" s="30" t="s">
        <v>3810</v>
      </c>
      <c r="L81" s="19" t="s">
        <v>5227</v>
      </c>
    </row>
    <row r="82" spans="1:12" ht="24">
      <c r="A82" s="16" t="s">
        <v>3641</v>
      </c>
      <c r="B82" s="30" t="s">
        <v>3815</v>
      </c>
      <c r="C82" s="30" t="s">
        <v>37</v>
      </c>
      <c r="D82" s="41">
        <v>16000</v>
      </c>
      <c r="E82" s="12">
        <v>42549</v>
      </c>
      <c r="F82" s="12">
        <v>44063</v>
      </c>
      <c r="G82" s="26">
        <v>35900</v>
      </c>
      <c r="H82" s="21">
        <f t="shared" si="12"/>
        <v>44833.7</v>
      </c>
      <c r="I82" s="22">
        <f t="shared" si="9"/>
        <v>5848.8000000000029</v>
      </c>
      <c r="J82" s="16" t="str">
        <f t="shared" si="10"/>
        <v>NOT DUE</v>
      </c>
      <c r="K82" s="30" t="s">
        <v>3810</v>
      </c>
      <c r="L82" s="19" t="s">
        <v>5227</v>
      </c>
    </row>
    <row r="83" spans="1:12">
      <c r="A83" s="16" t="s">
        <v>3642</v>
      </c>
      <c r="B83" s="30" t="s">
        <v>1668</v>
      </c>
      <c r="C83" s="30" t="s">
        <v>1669</v>
      </c>
      <c r="D83" s="41">
        <v>8000</v>
      </c>
      <c r="E83" s="12">
        <v>42549</v>
      </c>
      <c r="F83" s="12">
        <v>44063</v>
      </c>
      <c r="G83" s="26">
        <v>35900</v>
      </c>
      <c r="H83" s="21">
        <f>IF(I83&lt;=8000,$F$5+(I83/24),"error")</f>
        <v>44500.366666666669</v>
      </c>
      <c r="I83" s="22">
        <f t="shared" si="9"/>
        <v>-2151.1999999999971</v>
      </c>
      <c r="J83" s="16" t="str">
        <f t="shared" si="10"/>
        <v>OVERDUE</v>
      </c>
      <c r="K83" s="30" t="s">
        <v>3810</v>
      </c>
      <c r="L83" s="19"/>
    </row>
    <row r="84" spans="1:12" ht="25.5">
      <c r="A84" s="16" t="s">
        <v>3643</v>
      </c>
      <c r="B84" s="30" t="s">
        <v>1670</v>
      </c>
      <c r="C84" s="30" t="s">
        <v>1505</v>
      </c>
      <c r="D84" s="41">
        <v>8000</v>
      </c>
      <c r="E84" s="12">
        <v>42549</v>
      </c>
      <c r="F84" s="12">
        <v>44063</v>
      </c>
      <c r="G84" s="26">
        <v>35900</v>
      </c>
      <c r="H84" s="21">
        <f t="shared" ref="H84:H95" si="13">IF(I84&lt;=8000,$F$5+(I84/24),"error")</f>
        <v>44500.366666666669</v>
      </c>
      <c r="I84" s="22">
        <f t="shared" si="9"/>
        <v>-2151.1999999999971</v>
      </c>
      <c r="J84" s="16" t="str">
        <f t="shared" si="10"/>
        <v>OVERDUE</v>
      </c>
      <c r="K84" s="30" t="s">
        <v>3812</v>
      </c>
      <c r="L84" s="19"/>
    </row>
    <row r="85" spans="1:12" ht="25.5">
      <c r="A85" s="16" t="s">
        <v>3644</v>
      </c>
      <c r="B85" s="30" t="s">
        <v>1671</v>
      </c>
      <c r="C85" s="30" t="s">
        <v>1546</v>
      </c>
      <c r="D85" s="41">
        <v>8000</v>
      </c>
      <c r="E85" s="12">
        <v>42549</v>
      </c>
      <c r="F85" s="12">
        <v>44063</v>
      </c>
      <c r="G85" s="26">
        <v>35900</v>
      </c>
      <c r="H85" s="21">
        <f t="shared" si="13"/>
        <v>44500.366666666669</v>
      </c>
      <c r="I85" s="22">
        <f t="shared" si="9"/>
        <v>-2151.1999999999971</v>
      </c>
      <c r="J85" s="16" t="str">
        <f t="shared" si="10"/>
        <v>OVERDUE</v>
      </c>
      <c r="K85" s="30" t="s">
        <v>3812</v>
      </c>
      <c r="L85" s="19"/>
    </row>
    <row r="86" spans="1:12">
      <c r="A86" s="16" t="s">
        <v>3645</v>
      </c>
      <c r="B86" s="30" t="s">
        <v>1672</v>
      </c>
      <c r="C86" s="30" t="s">
        <v>1546</v>
      </c>
      <c r="D86" s="41">
        <v>8000</v>
      </c>
      <c r="E86" s="12">
        <v>42549</v>
      </c>
      <c r="F86" s="12">
        <v>44063</v>
      </c>
      <c r="G86" s="26">
        <v>35900</v>
      </c>
      <c r="H86" s="21">
        <f t="shared" si="13"/>
        <v>44500.366666666669</v>
      </c>
      <c r="I86" s="22">
        <f t="shared" si="9"/>
        <v>-2151.1999999999971</v>
      </c>
      <c r="J86" s="16" t="str">
        <f t="shared" si="10"/>
        <v>OVERDUE</v>
      </c>
      <c r="K86" s="30" t="s">
        <v>3812</v>
      </c>
      <c r="L86" s="19"/>
    </row>
    <row r="87" spans="1:12" ht="25.5">
      <c r="A87" s="16" t="s">
        <v>3646</v>
      </c>
      <c r="B87" s="30" t="s">
        <v>1673</v>
      </c>
      <c r="C87" s="30" t="s">
        <v>1674</v>
      </c>
      <c r="D87" s="41">
        <v>8000</v>
      </c>
      <c r="E87" s="12">
        <v>42549</v>
      </c>
      <c r="F87" s="12">
        <v>44063</v>
      </c>
      <c r="G87" s="26">
        <v>35900</v>
      </c>
      <c r="H87" s="21">
        <f t="shared" si="13"/>
        <v>44500.366666666669</v>
      </c>
      <c r="I87" s="22">
        <f t="shared" si="9"/>
        <v>-2151.1999999999971</v>
      </c>
      <c r="J87" s="16" t="str">
        <f t="shared" si="10"/>
        <v>OVERDUE</v>
      </c>
      <c r="K87" s="30" t="s">
        <v>3812</v>
      </c>
      <c r="L87" s="19"/>
    </row>
    <row r="88" spans="1:12" ht="25.5">
      <c r="A88" s="16" t="s">
        <v>3647</v>
      </c>
      <c r="B88" s="30" t="s">
        <v>1675</v>
      </c>
      <c r="C88" s="30" t="s">
        <v>1676</v>
      </c>
      <c r="D88" s="41">
        <v>8000</v>
      </c>
      <c r="E88" s="12">
        <v>42549</v>
      </c>
      <c r="F88" s="12">
        <v>44063</v>
      </c>
      <c r="G88" s="26">
        <v>35900</v>
      </c>
      <c r="H88" s="21">
        <f t="shared" si="13"/>
        <v>44500.366666666669</v>
      </c>
      <c r="I88" s="22">
        <f t="shared" si="9"/>
        <v>-2151.1999999999971</v>
      </c>
      <c r="J88" s="16" t="str">
        <f t="shared" si="10"/>
        <v>OVERDUE</v>
      </c>
      <c r="K88" s="30" t="s">
        <v>3812</v>
      </c>
      <c r="L88" s="19"/>
    </row>
    <row r="89" spans="1:12">
      <c r="A89" s="16" t="s">
        <v>3648</v>
      </c>
      <c r="B89" s="30" t="s">
        <v>1677</v>
      </c>
      <c r="C89" s="30" t="s">
        <v>1546</v>
      </c>
      <c r="D89" s="41">
        <v>8000</v>
      </c>
      <c r="E89" s="12">
        <v>42549</v>
      </c>
      <c r="F89" s="12">
        <v>44063</v>
      </c>
      <c r="G89" s="26">
        <v>35900</v>
      </c>
      <c r="H89" s="21">
        <f t="shared" si="13"/>
        <v>44500.366666666669</v>
      </c>
      <c r="I89" s="22">
        <f t="shared" si="9"/>
        <v>-2151.1999999999971</v>
      </c>
      <c r="J89" s="16" t="str">
        <f t="shared" si="10"/>
        <v>OVERDUE</v>
      </c>
      <c r="K89" s="30" t="s">
        <v>3812</v>
      </c>
      <c r="L89" s="19"/>
    </row>
    <row r="90" spans="1:12" ht="25.5">
      <c r="A90" s="16" t="s">
        <v>3649</v>
      </c>
      <c r="B90" s="30" t="s">
        <v>1678</v>
      </c>
      <c r="C90" s="30" t="s">
        <v>1546</v>
      </c>
      <c r="D90" s="41">
        <v>8000</v>
      </c>
      <c r="E90" s="12">
        <v>42549</v>
      </c>
      <c r="F90" s="12">
        <v>44063</v>
      </c>
      <c r="G90" s="26">
        <v>35900</v>
      </c>
      <c r="H90" s="21">
        <f t="shared" si="13"/>
        <v>44500.366666666669</v>
      </c>
      <c r="I90" s="22">
        <f t="shared" si="9"/>
        <v>-2151.1999999999971</v>
      </c>
      <c r="J90" s="16" t="str">
        <f t="shared" si="10"/>
        <v>OVERDUE</v>
      </c>
      <c r="K90" s="30" t="s">
        <v>3812</v>
      </c>
      <c r="L90" s="19"/>
    </row>
    <row r="91" spans="1:12" ht="25.5">
      <c r="A91" s="16" t="s">
        <v>3650</v>
      </c>
      <c r="B91" s="30" t="s">
        <v>1679</v>
      </c>
      <c r="C91" s="30" t="s">
        <v>1680</v>
      </c>
      <c r="D91" s="41">
        <v>8000</v>
      </c>
      <c r="E91" s="12">
        <v>42549</v>
      </c>
      <c r="F91" s="12">
        <v>44063</v>
      </c>
      <c r="G91" s="26">
        <v>35900</v>
      </c>
      <c r="H91" s="21">
        <f t="shared" si="13"/>
        <v>44500.366666666669</v>
      </c>
      <c r="I91" s="22">
        <f t="shared" si="9"/>
        <v>-2151.1999999999971</v>
      </c>
      <c r="J91" s="16" t="str">
        <f t="shared" si="10"/>
        <v>OVERDUE</v>
      </c>
      <c r="K91" s="30" t="s">
        <v>3812</v>
      </c>
      <c r="L91" s="19"/>
    </row>
    <row r="92" spans="1:12">
      <c r="A92" s="16" t="s">
        <v>3651</v>
      </c>
      <c r="B92" s="30" t="s">
        <v>1681</v>
      </c>
      <c r="C92" s="30" t="s">
        <v>1682</v>
      </c>
      <c r="D92" s="41">
        <v>8000</v>
      </c>
      <c r="E92" s="12">
        <v>42549</v>
      </c>
      <c r="F92" s="12">
        <v>44063</v>
      </c>
      <c r="G92" s="26">
        <v>35900</v>
      </c>
      <c r="H92" s="21">
        <f t="shared" si="13"/>
        <v>44500.366666666669</v>
      </c>
      <c r="I92" s="22">
        <f t="shared" si="9"/>
        <v>-2151.1999999999971</v>
      </c>
      <c r="J92" s="16" t="str">
        <f t="shared" si="10"/>
        <v>OVERDUE</v>
      </c>
      <c r="K92" s="30" t="s">
        <v>3812</v>
      </c>
      <c r="L92" s="19"/>
    </row>
    <row r="93" spans="1:12" ht="38.25">
      <c r="A93" s="16" t="s">
        <v>3652</v>
      </c>
      <c r="B93" s="30" t="s">
        <v>1683</v>
      </c>
      <c r="C93" s="30" t="s">
        <v>1546</v>
      </c>
      <c r="D93" s="41">
        <v>8000</v>
      </c>
      <c r="E93" s="12">
        <v>42549</v>
      </c>
      <c r="F93" s="12">
        <v>44063</v>
      </c>
      <c r="G93" s="26">
        <v>35900</v>
      </c>
      <c r="H93" s="21">
        <f t="shared" si="13"/>
        <v>44500.366666666669</v>
      </c>
      <c r="I93" s="22">
        <f t="shared" si="9"/>
        <v>-2151.1999999999971</v>
      </c>
      <c r="J93" s="16" t="str">
        <f t="shared" si="10"/>
        <v>OVERDUE</v>
      </c>
      <c r="K93" s="30" t="s">
        <v>3812</v>
      </c>
      <c r="L93" s="19"/>
    </row>
    <row r="94" spans="1:12" ht="38.25">
      <c r="A94" s="16" t="s">
        <v>3653</v>
      </c>
      <c r="B94" s="30" t="s">
        <v>1684</v>
      </c>
      <c r="C94" s="30" t="s">
        <v>1546</v>
      </c>
      <c r="D94" s="41">
        <v>8000</v>
      </c>
      <c r="E94" s="12">
        <v>42549</v>
      </c>
      <c r="F94" s="12">
        <v>44063</v>
      </c>
      <c r="G94" s="26">
        <v>35900</v>
      </c>
      <c r="H94" s="21">
        <f t="shared" si="13"/>
        <v>44500.366666666669</v>
      </c>
      <c r="I94" s="22">
        <f t="shared" si="9"/>
        <v>-2151.1999999999971</v>
      </c>
      <c r="J94" s="16" t="str">
        <f t="shared" si="10"/>
        <v>OVERDUE</v>
      </c>
      <c r="K94" s="30" t="s">
        <v>3812</v>
      </c>
      <c r="L94" s="19"/>
    </row>
    <row r="95" spans="1:12">
      <c r="A95" s="16" t="s">
        <v>3654</v>
      </c>
      <c r="B95" s="30" t="s">
        <v>1685</v>
      </c>
      <c r="C95" s="30" t="s">
        <v>1686</v>
      </c>
      <c r="D95" s="41">
        <v>8000</v>
      </c>
      <c r="E95" s="12">
        <v>42549</v>
      </c>
      <c r="F95" s="12">
        <v>44063</v>
      </c>
      <c r="G95" s="26">
        <v>35900</v>
      </c>
      <c r="H95" s="21">
        <f t="shared" si="13"/>
        <v>44500.366666666669</v>
      </c>
      <c r="I95" s="22">
        <f t="shared" si="9"/>
        <v>-2151.1999999999971</v>
      </c>
      <c r="J95" s="16" t="str">
        <f t="shared" si="10"/>
        <v>OVERDUE</v>
      </c>
      <c r="K95" s="30" t="s">
        <v>3812</v>
      </c>
      <c r="L95" s="19"/>
    </row>
    <row r="96" spans="1:12" ht="25.5">
      <c r="A96" s="16" t="s">
        <v>3655</v>
      </c>
      <c r="B96" s="30" t="s">
        <v>1687</v>
      </c>
      <c r="C96" s="30" t="s">
        <v>37</v>
      </c>
      <c r="D96" s="41">
        <v>8000</v>
      </c>
      <c r="E96" s="12">
        <v>42549</v>
      </c>
      <c r="F96" s="12">
        <v>43795</v>
      </c>
      <c r="G96" s="26">
        <v>29867</v>
      </c>
      <c r="H96" s="21">
        <f>IF(I96&lt;=8000,$F$5+(I96/24),"error")</f>
        <v>44248.991666666669</v>
      </c>
      <c r="I96" s="22">
        <f t="shared" si="9"/>
        <v>-8184.1999999999971</v>
      </c>
      <c r="J96" s="16" t="str">
        <f t="shared" si="10"/>
        <v>OVERDUE</v>
      </c>
      <c r="K96" s="30" t="s">
        <v>3812</v>
      </c>
      <c r="L96" s="19" t="s">
        <v>5227</v>
      </c>
    </row>
    <row r="97" spans="1:12" ht="25.5">
      <c r="A97" s="16" t="s">
        <v>3656</v>
      </c>
      <c r="B97" s="30" t="s">
        <v>1702</v>
      </c>
      <c r="C97" s="30" t="s">
        <v>37</v>
      </c>
      <c r="D97" s="41">
        <v>16000</v>
      </c>
      <c r="E97" s="12">
        <v>42549</v>
      </c>
      <c r="F97" s="12">
        <v>43465</v>
      </c>
      <c r="G97" s="26">
        <v>22072.7</v>
      </c>
      <c r="H97" s="21">
        <f>IF(I97&lt;=16000,$F$5+(I97/24),"error")</f>
        <v>44257.5625</v>
      </c>
      <c r="I97" s="22">
        <f t="shared" si="9"/>
        <v>-7978.4999999999964</v>
      </c>
      <c r="J97" s="16" t="str">
        <f t="shared" si="10"/>
        <v>OVERDUE</v>
      </c>
      <c r="K97" s="30" t="s">
        <v>3812</v>
      </c>
      <c r="L97" s="19" t="s">
        <v>5227</v>
      </c>
    </row>
    <row r="98" spans="1:12" ht="25.5">
      <c r="A98" s="16" t="s">
        <v>3657</v>
      </c>
      <c r="B98" s="30" t="s">
        <v>1703</v>
      </c>
      <c r="C98" s="30" t="s">
        <v>37</v>
      </c>
      <c r="D98" s="41">
        <v>16000</v>
      </c>
      <c r="E98" s="12">
        <v>42549</v>
      </c>
      <c r="F98" s="12">
        <v>44063</v>
      </c>
      <c r="G98" s="26">
        <v>35900</v>
      </c>
      <c r="H98" s="21">
        <f>IF(I98&lt;=16000,$F$5+(I98/24),"error")</f>
        <v>44833.7</v>
      </c>
      <c r="I98" s="22">
        <f t="shared" si="9"/>
        <v>5848.8000000000029</v>
      </c>
      <c r="J98" s="16" t="str">
        <f t="shared" si="10"/>
        <v>NOT DUE</v>
      </c>
      <c r="K98" s="30" t="s">
        <v>3812</v>
      </c>
      <c r="L98" s="19"/>
    </row>
    <row r="99" spans="1:12" ht="25.5">
      <c r="A99" s="16" t="s">
        <v>3658</v>
      </c>
      <c r="B99" s="30" t="s">
        <v>1704</v>
      </c>
      <c r="C99" s="30" t="s">
        <v>37</v>
      </c>
      <c r="D99" s="41">
        <v>8000</v>
      </c>
      <c r="E99" s="12">
        <v>42549</v>
      </c>
      <c r="F99" s="12">
        <v>44050</v>
      </c>
      <c r="G99" s="26">
        <v>35780</v>
      </c>
      <c r="H99" s="21">
        <f>IF(I99&lt;=8000,$F$5+(I99/24),"error")</f>
        <v>44495.366666666669</v>
      </c>
      <c r="I99" s="22">
        <f t="shared" si="9"/>
        <v>-2271.1999999999971</v>
      </c>
      <c r="J99" s="16" t="str">
        <f t="shared" si="10"/>
        <v>OVERDUE</v>
      </c>
      <c r="K99" s="30" t="s">
        <v>3812</v>
      </c>
      <c r="L99" s="19"/>
    </row>
    <row r="100" spans="1:12" ht="25.5">
      <c r="A100" s="16" t="s">
        <v>3659</v>
      </c>
      <c r="B100" s="30" t="s">
        <v>1705</v>
      </c>
      <c r="C100" s="30" t="s">
        <v>37</v>
      </c>
      <c r="D100" s="41">
        <v>16000</v>
      </c>
      <c r="E100" s="12">
        <v>42549</v>
      </c>
      <c r="F100" s="12">
        <v>44063</v>
      </c>
      <c r="G100" s="26">
        <v>35900</v>
      </c>
      <c r="H100" s="21">
        <f>IF(I100&lt;=16000,$F$5+(I100/24),"error")</f>
        <v>44833.7</v>
      </c>
      <c r="I100" s="22">
        <f t="shared" si="9"/>
        <v>5848.8000000000029</v>
      </c>
      <c r="J100" s="16" t="str">
        <f t="shared" si="10"/>
        <v>NOT DUE</v>
      </c>
      <c r="K100" s="30" t="s">
        <v>3812</v>
      </c>
      <c r="L100" s="19"/>
    </row>
    <row r="101" spans="1:12" s="261" customFormat="1">
      <c r="A101" s="259" t="s">
        <v>4887</v>
      </c>
      <c r="B101" s="256" t="s">
        <v>1710</v>
      </c>
      <c r="C101" s="256" t="s">
        <v>37</v>
      </c>
      <c r="D101" s="257" t="s">
        <v>3839</v>
      </c>
      <c r="E101" s="12"/>
      <c r="F101" s="12"/>
      <c r="G101" s="12"/>
      <c r="H101" s="257"/>
      <c r="I101" s="257"/>
      <c r="J101" s="257"/>
      <c r="K101" s="257"/>
      <c r="L101" s="257"/>
    </row>
    <row r="102" spans="1:12" s="261" customFormat="1">
      <c r="A102" s="259" t="s">
        <v>4888</v>
      </c>
      <c r="B102" s="256" t="s">
        <v>1711</v>
      </c>
      <c r="C102" s="256" t="s">
        <v>1712</v>
      </c>
      <c r="D102" s="257" t="s">
        <v>3839</v>
      </c>
      <c r="E102" s="12"/>
      <c r="F102" s="12"/>
      <c r="G102" s="12"/>
      <c r="H102" s="257"/>
      <c r="I102" s="257"/>
      <c r="J102" s="257"/>
      <c r="K102" s="257"/>
      <c r="L102" s="257"/>
    </row>
    <row r="103" spans="1:12" s="261" customFormat="1">
      <c r="A103" s="259" t="s">
        <v>4889</v>
      </c>
      <c r="B103" s="256" t="s">
        <v>1711</v>
      </c>
      <c r="C103" s="256" t="s">
        <v>37</v>
      </c>
      <c r="D103" s="257" t="s">
        <v>3839</v>
      </c>
      <c r="E103" s="12"/>
      <c r="F103" s="12"/>
      <c r="G103" s="12"/>
      <c r="H103" s="257"/>
      <c r="I103" s="257"/>
      <c r="J103" s="257"/>
      <c r="K103" s="257"/>
      <c r="L103" s="257"/>
    </row>
    <row r="104" spans="1:12" s="261" customFormat="1" ht="25.5">
      <c r="A104" s="259" t="s">
        <v>4890</v>
      </c>
      <c r="B104" s="256" t="s">
        <v>1713</v>
      </c>
      <c r="C104" s="256" t="s">
        <v>1546</v>
      </c>
      <c r="D104" s="257" t="s">
        <v>3839</v>
      </c>
      <c r="E104" s="12"/>
      <c r="F104" s="12"/>
      <c r="G104" s="12"/>
      <c r="H104" s="257"/>
      <c r="I104" s="257"/>
      <c r="J104" s="257"/>
      <c r="K104" s="257"/>
      <c r="L104" s="257"/>
    </row>
    <row r="105" spans="1:12" s="261" customFormat="1">
      <c r="A105" s="259" t="s">
        <v>4891</v>
      </c>
      <c r="B105" s="256" t="s">
        <v>1714</v>
      </c>
      <c r="C105" s="256" t="s">
        <v>1715</v>
      </c>
      <c r="D105" s="257" t="s">
        <v>3839</v>
      </c>
      <c r="E105" s="12"/>
      <c r="F105" s="12"/>
      <c r="G105" s="12"/>
      <c r="H105" s="257"/>
      <c r="I105" s="257"/>
      <c r="J105" s="257"/>
      <c r="K105" s="257"/>
      <c r="L105" s="257"/>
    </row>
    <row r="106" spans="1:12" s="261" customFormat="1" ht="25.5">
      <c r="A106" s="259" t="s">
        <v>4892</v>
      </c>
      <c r="B106" s="256" t="s">
        <v>1716</v>
      </c>
      <c r="C106" s="256" t="s">
        <v>37</v>
      </c>
      <c r="D106" s="257" t="s">
        <v>3839</v>
      </c>
      <c r="E106" s="12"/>
      <c r="F106" s="12"/>
      <c r="G106" s="12"/>
      <c r="H106" s="257"/>
      <c r="I106" s="257"/>
      <c r="J106" s="257"/>
      <c r="K106" s="257"/>
      <c r="L106" s="257"/>
    </row>
    <row r="107" spans="1:12" s="261" customFormat="1">
      <c r="A107" s="259" t="s">
        <v>4893</v>
      </c>
      <c r="B107" s="256" t="s">
        <v>1717</v>
      </c>
      <c r="C107" s="256" t="s">
        <v>1715</v>
      </c>
      <c r="D107" s="257" t="s">
        <v>3839</v>
      </c>
      <c r="E107" s="12"/>
      <c r="F107" s="12"/>
      <c r="G107" s="12"/>
      <c r="H107" s="257"/>
      <c r="I107" s="257"/>
      <c r="J107" s="257"/>
      <c r="K107" s="257"/>
      <c r="L107" s="257"/>
    </row>
    <row r="108" spans="1:12" s="261" customFormat="1">
      <c r="A108" s="259" t="s">
        <v>4894</v>
      </c>
      <c r="B108" s="256" t="s">
        <v>1717</v>
      </c>
      <c r="C108" s="256" t="s">
        <v>37</v>
      </c>
      <c r="D108" s="257" t="s">
        <v>3839</v>
      </c>
      <c r="E108" s="12"/>
      <c r="F108" s="12"/>
      <c r="G108" s="12"/>
      <c r="H108" s="257"/>
      <c r="I108" s="257"/>
      <c r="J108" s="257"/>
      <c r="K108" s="257"/>
      <c r="L108" s="257"/>
    </row>
    <row r="109" spans="1:12">
      <c r="A109" s="16" t="s">
        <v>3660</v>
      </c>
      <c r="B109" s="30" t="s">
        <v>1726</v>
      </c>
      <c r="C109" s="30" t="s">
        <v>1727</v>
      </c>
      <c r="D109" s="41">
        <v>8000</v>
      </c>
      <c r="E109" s="12">
        <v>42549</v>
      </c>
      <c r="F109" s="12">
        <v>44369</v>
      </c>
      <c r="G109" s="26">
        <v>41109</v>
      </c>
      <c r="H109" s="21">
        <f t="shared" ref="H109:H116" si="14">IF(I109&lt;=8000,$F$5+(I109/24),"error")</f>
        <v>44717.408333333333</v>
      </c>
      <c r="I109" s="258">
        <f t="shared" si="9"/>
        <v>3057.8000000000029</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44717.408333333333</v>
      </c>
      <c r="I110" s="22">
        <f t="shared" si="9"/>
        <v>3057.8000000000029</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44717.408333333333</v>
      </c>
      <c r="I111" s="22">
        <f t="shared" si="9"/>
        <v>3057.8000000000029</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44717.408333333333</v>
      </c>
      <c r="I112" s="22">
        <f t="shared" si="9"/>
        <v>3057.8000000000029</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44717.408333333333</v>
      </c>
      <c r="I113" s="22">
        <f t="shared" si="9"/>
        <v>3057.8000000000029</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44717.408333333333</v>
      </c>
      <c r="I114" s="22">
        <f t="shared" si="9"/>
        <v>3057.8000000000029</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44717.408333333333</v>
      </c>
      <c r="I115" s="22">
        <f t="shared" si="9"/>
        <v>3057.8000000000029</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44717.408333333333</v>
      </c>
      <c r="I116" s="22">
        <f t="shared" si="9"/>
        <v>3057.8000000000029</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44717.408333333333</v>
      </c>
      <c r="I117" s="22">
        <f t="shared" si="9"/>
        <v>3057.8000000000029</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44707.445833333331</v>
      </c>
      <c r="I118" s="22">
        <f t="shared" si="9"/>
        <v>2818.7000000000044</v>
      </c>
      <c r="J118" s="16" t="str">
        <f t="shared" si="10"/>
        <v>NOT DUE</v>
      </c>
      <c r="K118" s="30"/>
      <c r="L118" s="19"/>
    </row>
    <row r="119" spans="1:12" ht="24">
      <c r="A119" s="16" t="s">
        <v>3670</v>
      </c>
      <c r="B119" s="30" t="s">
        <v>1743</v>
      </c>
      <c r="C119" s="30" t="s">
        <v>37</v>
      </c>
      <c r="D119" s="41">
        <v>24000</v>
      </c>
      <c r="E119" s="12">
        <v>42549</v>
      </c>
      <c r="F119" s="12">
        <v>42549</v>
      </c>
      <c r="G119" s="26">
        <v>0</v>
      </c>
      <c r="H119" s="21">
        <f>IF(I119&lt;=24000,$F$5+(I119/24),"error")</f>
        <v>43671.199999999997</v>
      </c>
      <c r="I119" s="22">
        <f t="shared" si="9"/>
        <v>-22051.199999999997</v>
      </c>
      <c r="J119" s="16" t="str">
        <f t="shared" si="10"/>
        <v>OVERDUE</v>
      </c>
      <c r="K119" s="30"/>
      <c r="L119" s="19" t="s">
        <v>4760</v>
      </c>
    </row>
    <row r="120" spans="1:12" ht="38.25">
      <c r="A120" s="16" t="s">
        <v>3671</v>
      </c>
      <c r="B120" s="30" t="s">
        <v>1744</v>
      </c>
      <c r="C120" s="30" t="s">
        <v>37</v>
      </c>
      <c r="D120" s="41">
        <v>4000</v>
      </c>
      <c r="E120" s="12">
        <v>42549</v>
      </c>
      <c r="F120" s="12">
        <v>44540</v>
      </c>
      <c r="G120" s="26">
        <v>44869.9</v>
      </c>
      <c r="H120" s="21">
        <f>IF(I120&lt;=4000,$F$5+(I120/24),"error")</f>
        <v>44707.445833333331</v>
      </c>
      <c r="I120" s="22">
        <f t="shared" si="9"/>
        <v>2818.7000000000044</v>
      </c>
      <c r="J120" s="16" t="str">
        <f t="shared" si="10"/>
        <v>NOT DUE</v>
      </c>
      <c r="K120" s="30" t="s">
        <v>1757</v>
      </c>
      <c r="L120" s="19"/>
    </row>
    <row r="125" spans="1:12">
      <c r="B125" t="s">
        <v>4634</v>
      </c>
      <c r="G125" t="s">
        <v>4636</v>
      </c>
    </row>
    <row r="126" spans="1:12">
      <c r="C126" s="215" t="s">
        <v>5323</v>
      </c>
      <c r="D126" s="47" t="s">
        <v>4635</v>
      </c>
      <c r="E126" t="s">
        <v>5257</v>
      </c>
      <c r="H126" s="461" t="s">
        <v>5296</v>
      </c>
      <c r="I126" s="461"/>
      <c r="J126" s="461"/>
    </row>
    <row r="127" spans="1:12">
      <c r="E127" t="s">
        <v>5370</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7"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topLeftCell="A28" workbookViewId="0">
      <selection activeCell="G38" sqref="G38"/>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5" t="s">
        <v>2460</v>
      </c>
      <c r="B1" s="375"/>
    </row>
    <row r="2" spans="1:4">
      <c r="A2" s="375"/>
      <c r="B2" s="375"/>
    </row>
    <row r="3" spans="1:4" ht="21.75" customHeight="1">
      <c r="A3" s="376" t="s">
        <v>4885</v>
      </c>
      <c r="B3" s="376"/>
      <c r="C3" s="255" t="s">
        <v>4886</v>
      </c>
      <c r="D3" s="254">
        <v>44590</v>
      </c>
    </row>
    <row r="4" spans="1:4" ht="19.5" customHeight="1"/>
    <row r="5" spans="1:4" s="38" customFormat="1" ht="21.75" customHeight="1">
      <c r="A5" s="74" t="s">
        <v>2524</v>
      </c>
      <c r="B5" s="159">
        <v>32303.3</v>
      </c>
    </row>
    <row r="6" spans="1:4" s="38" customFormat="1" ht="21.75" customHeight="1">
      <c r="A6" s="74" t="s">
        <v>2523</v>
      </c>
      <c r="B6" s="106">
        <v>22.5</v>
      </c>
    </row>
    <row r="7" spans="1:4" s="38" customFormat="1" ht="21.75" customHeight="1">
      <c r="A7" s="74" t="s">
        <v>2516</v>
      </c>
      <c r="B7" s="106">
        <v>19924</v>
      </c>
    </row>
    <row r="8" spans="1:4" s="38" customFormat="1" ht="21.75" customHeight="1">
      <c r="A8" s="74" t="s">
        <v>2517</v>
      </c>
      <c r="B8" s="106">
        <v>18708</v>
      </c>
    </row>
    <row r="9" spans="1:4" s="38" customFormat="1" ht="21.75" customHeight="1">
      <c r="A9" s="74" t="s">
        <v>2518</v>
      </c>
      <c r="B9" s="300">
        <v>16800</v>
      </c>
    </row>
    <row r="10" spans="1:4" s="38" customFormat="1" ht="21.75" customHeight="1">
      <c r="A10" s="74" t="s">
        <v>2520</v>
      </c>
      <c r="B10" s="106">
        <v>818.9</v>
      </c>
    </row>
    <row r="11" spans="1:4" s="38" customFormat="1" ht="21.75" customHeight="1">
      <c r="A11" s="74" t="s">
        <v>2519</v>
      </c>
      <c r="B11" s="106">
        <v>9283.1</v>
      </c>
    </row>
    <row r="12" spans="1:4" s="38" customFormat="1" ht="21.75" customHeight="1">
      <c r="A12" s="74" t="s">
        <v>2521</v>
      </c>
      <c r="B12" s="106">
        <v>26100.6</v>
      </c>
    </row>
    <row r="13" spans="1:4" s="38" customFormat="1" ht="21.75" customHeight="1">
      <c r="A13" s="74" t="s">
        <v>2522</v>
      </c>
      <c r="B13" s="106">
        <v>1082.5</v>
      </c>
    </row>
    <row r="14" spans="1:4" s="38" customFormat="1" ht="21.75" customHeight="1">
      <c r="A14" s="74" t="s">
        <v>2525</v>
      </c>
      <c r="B14" s="106">
        <v>1412.7</v>
      </c>
    </row>
    <row r="15" spans="1:4" s="38" customFormat="1" ht="21.75" customHeight="1">
      <c r="A15" s="74" t="s">
        <v>2526</v>
      </c>
      <c r="B15" s="106">
        <v>4148</v>
      </c>
    </row>
    <row r="16" spans="1:4" s="38" customFormat="1" ht="21.75" customHeight="1">
      <c r="A16" s="74" t="s">
        <v>2527</v>
      </c>
      <c r="B16" s="106">
        <v>4713.8</v>
      </c>
    </row>
    <row r="17" spans="1:2" s="38" customFormat="1" ht="21.75" customHeight="1">
      <c r="A17" s="74" t="s">
        <v>2528</v>
      </c>
      <c r="B17" s="106">
        <v>20168.7</v>
      </c>
    </row>
    <row r="18" spans="1:2" s="38" customFormat="1" ht="21.75" customHeight="1">
      <c r="A18" s="74" t="s">
        <v>2529</v>
      </c>
      <c r="B18" s="106">
        <v>24609.4</v>
      </c>
    </row>
    <row r="19" spans="1:2" s="38" customFormat="1" ht="21.75" customHeight="1">
      <c r="A19" s="74" t="s">
        <v>2530</v>
      </c>
      <c r="B19" s="106">
        <v>46051.199999999997</v>
      </c>
    </row>
    <row r="20" spans="1:2" s="38" customFormat="1" ht="21.75" customHeight="1">
      <c r="A20" s="74" t="s">
        <v>2531</v>
      </c>
      <c r="B20" s="106">
        <v>5230.5</v>
      </c>
    </row>
    <row r="21" spans="1:2" s="38" customFormat="1" ht="21.75" customHeight="1">
      <c r="A21" s="74" t="s">
        <v>2532</v>
      </c>
      <c r="B21" s="106">
        <v>20732.7</v>
      </c>
    </row>
    <row r="22" spans="1:2" s="38" customFormat="1" ht="21.75" customHeight="1">
      <c r="A22" s="74" t="s">
        <v>2533</v>
      </c>
      <c r="B22" s="106">
        <v>23905.8</v>
      </c>
    </row>
    <row r="23" spans="1:2" s="38" customFormat="1" ht="21.75" customHeight="1">
      <c r="A23" s="74" t="s">
        <v>2549</v>
      </c>
      <c r="B23" s="106">
        <v>25845.9</v>
      </c>
    </row>
    <row r="24" spans="1:2" s="38" customFormat="1" ht="21.75" customHeight="1">
      <c r="A24" s="74" t="s">
        <v>2550</v>
      </c>
      <c r="B24" s="106">
        <v>23123.5</v>
      </c>
    </row>
    <row r="25" spans="1:2" s="38" customFormat="1" ht="21.75" customHeight="1">
      <c r="A25" s="74" t="s">
        <v>2534</v>
      </c>
      <c r="B25" s="106">
        <v>25982.9</v>
      </c>
    </row>
    <row r="26" spans="1:2" s="38" customFormat="1" ht="21.75" customHeight="1">
      <c r="A26" s="74" t="s">
        <v>2535</v>
      </c>
      <c r="B26" s="106">
        <v>23461.200000000001</v>
      </c>
    </row>
    <row r="27" spans="1:2" s="38" customFormat="1" ht="21.75" customHeight="1">
      <c r="A27" s="74" t="s">
        <v>2536</v>
      </c>
      <c r="B27" s="106">
        <v>24354</v>
      </c>
    </row>
    <row r="28" spans="1:2" s="38" customFormat="1" ht="21.75" customHeight="1">
      <c r="A28" s="74" t="s">
        <v>2537</v>
      </c>
      <c r="B28" s="106">
        <v>24164.5</v>
      </c>
    </row>
    <row r="29" spans="1:2" s="38" customFormat="1" ht="21.75" customHeight="1">
      <c r="A29" s="74" t="s">
        <v>2538</v>
      </c>
      <c r="B29" s="106">
        <v>22566.7</v>
      </c>
    </row>
    <row r="30" spans="1:2" s="38" customFormat="1" ht="21.75" customHeight="1">
      <c r="A30" s="74" t="s">
        <v>2539</v>
      </c>
      <c r="B30" s="106">
        <v>23835.8</v>
      </c>
    </row>
    <row r="31" spans="1:2" s="38" customFormat="1" ht="21.75" customHeight="1">
      <c r="A31" s="74" t="s">
        <v>2540</v>
      </c>
      <c r="B31" s="106">
        <v>21702.1</v>
      </c>
    </row>
    <row r="32" spans="1:2" s="38" customFormat="1" ht="21.75" customHeight="1">
      <c r="A32" s="74" t="s">
        <v>2541</v>
      </c>
      <c r="B32" s="106">
        <v>24612.2</v>
      </c>
    </row>
    <row r="33" spans="1:7" s="38" customFormat="1" ht="21.75" customHeight="1">
      <c r="A33" s="74" t="s">
        <v>2542</v>
      </c>
      <c r="B33" s="106">
        <v>3482.3</v>
      </c>
    </row>
    <row r="34" spans="1:7" ht="21.75" customHeight="1">
      <c r="A34" s="74" t="s">
        <v>2543</v>
      </c>
      <c r="B34" s="107">
        <v>3966.7</v>
      </c>
    </row>
    <row r="35" spans="1:7" ht="21.75" customHeight="1">
      <c r="A35" s="105" t="s">
        <v>2544</v>
      </c>
      <c r="B35" s="107">
        <v>3783.7</v>
      </c>
    </row>
    <row r="36" spans="1:7" ht="21.75" customHeight="1">
      <c r="A36" s="105" t="s">
        <v>2545</v>
      </c>
      <c r="B36" s="107">
        <v>2204.6999999999998</v>
      </c>
    </row>
    <row r="37" spans="1:7" ht="21.75" customHeight="1">
      <c r="A37" s="105" t="s">
        <v>2546</v>
      </c>
      <c r="B37" s="107">
        <v>46442.2</v>
      </c>
    </row>
    <row r="38" spans="1:7" ht="21.75" customHeight="1">
      <c r="A38" s="105" t="s">
        <v>2547</v>
      </c>
      <c r="B38" s="107">
        <v>1202.2</v>
      </c>
    </row>
    <row r="39" spans="1:7" ht="21.75" customHeight="1">
      <c r="A39" s="105" t="s">
        <v>2548</v>
      </c>
      <c r="B39" s="107">
        <v>1195.0999999999999</v>
      </c>
    </row>
    <row r="40" spans="1:7" ht="21.75" customHeight="1">
      <c r="A40" s="105" t="s">
        <v>4002</v>
      </c>
      <c r="B40" s="148" t="s">
        <v>3839</v>
      </c>
    </row>
    <row r="41" spans="1:7" ht="21.75" customHeight="1">
      <c r="A41" s="105" t="s">
        <v>4003</v>
      </c>
      <c r="B41" s="148" t="s">
        <v>3839</v>
      </c>
    </row>
    <row r="42" spans="1:7" ht="21.75" customHeight="1">
      <c r="A42" s="105" t="s">
        <v>3726</v>
      </c>
      <c r="B42" s="107">
        <v>17697</v>
      </c>
    </row>
    <row r="43" spans="1:7" ht="21.75" customHeight="1">
      <c r="A43" s="105" t="s">
        <v>3963</v>
      </c>
      <c r="B43" s="107">
        <v>41270</v>
      </c>
    </row>
    <row r="47" spans="1:7">
      <c r="B47" s="70" t="s">
        <v>4634</v>
      </c>
      <c r="D47" t="s">
        <v>4635</v>
      </c>
      <c r="G47" t="s">
        <v>4636</v>
      </c>
    </row>
    <row r="48" spans="1:7">
      <c r="A48" s="362"/>
    </row>
    <row r="49" spans="1:11">
      <c r="A49" s="362"/>
    </row>
    <row r="50" spans="1:11">
      <c r="B50" s="374" t="s">
        <v>5379</v>
      </c>
      <c r="C50" s="374"/>
      <c r="D50" s="364"/>
      <c r="E50" s="373" t="s">
        <v>5382</v>
      </c>
      <c r="F50" s="373"/>
      <c r="G50" s="373"/>
      <c r="H50" s="75"/>
      <c r="I50" s="373" t="s">
        <v>5380</v>
      </c>
      <c r="J50" s="373"/>
      <c r="K50" s="373"/>
    </row>
    <row r="51" spans="1:11">
      <c r="B51" s="378" t="s">
        <v>4774</v>
      </c>
      <c r="C51" s="378"/>
      <c r="D51" s="7"/>
      <c r="E51" s="377" t="s">
        <v>5179</v>
      </c>
      <c r="F51" s="377"/>
      <c r="G51" s="377"/>
      <c r="H51" s="7"/>
      <c r="I51" s="372" t="s">
        <v>5381</v>
      </c>
      <c r="J51" s="372"/>
      <c r="K51" s="372"/>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37" zoomScale="85" zoomScaleNormal="85" workbookViewId="0">
      <selection activeCell="I16" sqref="I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2501</v>
      </c>
      <c r="D3" s="380" t="s">
        <v>12</v>
      </c>
      <c r="E3" s="380"/>
      <c r="F3" s="4" t="s">
        <v>3452</v>
      </c>
    </row>
    <row r="4" spans="1:12" ht="18" customHeight="1">
      <c r="A4" s="379" t="s">
        <v>77</v>
      </c>
      <c r="B4" s="379"/>
      <c r="C4" s="36" t="s">
        <v>3775</v>
      </c>
      <c r="D4" s="380" t="s">
        <v>14</v>
      </c>
      <c r="E4" s="380"/>
      <c r="F4" s="5">
        <f>'Running Hours'!B20</f>
        <v>5230.5</v>
      </c>
    </row>
    <row r="5" spans="1:12" ht="18" customHeight="1">
      <c r="A5" s="379" t="s">
        <v>78</v>
      </c>
      <c r="B5" s="379"/>
      <c r="C5" s="37" t="s">
        <v>3773</v>
      </c>
      <c r="D5" s="44"/>
      <c r="E5" s="252"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44660.1875</v>
      </c>
      <c r="I8" s="22">
        <f t="shared" ref="I8:I71" si="0">D8-($F$4-G8)</f>
        <v>1684.5</v>
      </c>
      <c r="J8" s="16" t="str">
        <f>IF(I8="","",IF(I8&lt;0,"OVERDUE","NOT DUE"))</f>
        <v>NOT DUE</v>
      </c>
      <c r="K8" s="30" t="s">
        <v>3809</v>
      </c>
      <c r="L8" s="39" t="s">
        <v>5240</v>
      </c>
    </row>
    <row r="9" spans="1:12" ht="25.5">
      <c r="A9" s="16" t="s">
        <v>3454</v>
      </c>
      <c r="B9" s="30" t="s">
        <v>1479</v>
      </c>
      <c r="C9" s="30" t="s">
        <v>1480</v>
      </c>
      <c r="D9" s="41">
        <v>2000</v>
      </c>
      <c r="E9" s="12">
        <v>42549</v>
      </c>
      <c r="F9" s="12">
        <v>44238</v>
      </c>
      <c r="G9" s="26">
        <v>4915</v>
      </c>
      <c r="H9" s="21">
        <f t="shared" ref="H9:H38" si="1">IF(I9&lt;=2000,$F$5+(I9/24),"error")</f>
        <v>44660.1875</v>
      </c>
      <c r="I9" s="22">
        <f t="shared" si="0"/>
        <v>1684.5</v>
      </c>
      <c r="J9" s="16" t="str">
        <f t="shared" ref="J9:J72" si="2">IF(I9="","",IF(I9&lt;0,"OVERDUE","NOT DUE"))</f>
        <v>NOT DUE</v>
      </c>
      <c r="K9" s="30" t="s">
        <v>3809</v>
      </c>
      <c r="L9" s="39" t="s">
        <v>5240</v>
      </c>
    </row>
    <row r="10" spans="1:12" ht="15" customHeight="1">
      <c r="A10" s="16" t="s">
        <v>3455</v>
      </c>
      <c r="B10" s="30" t="s">
        <v>1481</v>
      </c>
      <c r="C10" s="30" t="s">
        <v>1482</v>
      </c>
      <c r="D10" s="41">
        <v>2000</v>
      </c>
      <c r="E10" s="12">
        <v>42549</v>
      </c>
      <c r="F10" s="12">
        <v>44238</v>
      </c>
      <c r="G10" s="26">
        <v>4915</v>
      </c>
      <c r="H10" s="21">
        <f t="shared" si="1"/>
        <v>44660.1875</v>
      </c>
      <c r="I10" s="22">
        <f t="shared" si="0"/>
        <v>1684.5</v>
      </c>
      <c r="J10" s="16" t="str">
        <f t="shared" si="2"/>
        <v>NOT DUE</v>
      </c>
      <c r="K10" s="30" t="s">
        <v>3809</v>
      </c>
      <c r="L10" s="39" t="s">
        <v>5240</v>
      </c>
    </row>
    <row r="11" spans="1:12" ht="15" customHeight="1">
      <c r="A11" s="16" t="s">
        <v>3456</v>
      </c>
      <c r="B11" s="30" t="s">
        <v>1483</v>
      </c>
      <c r="C11" s="30" t="s">
        <v>1484</v>
      </c>
      <c r="D11" s="41">
        <v>2000</v>
      </c>
      <c r="E11" s="12">
        <v>42549</v>
      </c>
      <c r="F11" s="12">
        <v>44238</v>
      </c>
      <c r="G11" s="26">
        <v>4915</v>
      </c>
      <c r="H11" s="21">
        <f t="shared" si="1"/>
        <v>44660.1875</v>
      </c>
      <c r="I11" s="22">
        <f t="shared" si="0"/>
        <v>1684.5</v>
      </c>
      <c r="J11" s="16" t="str">
        <f t="shared" si="2"/>
        <v>NOT DUE</v>
      </c>
      <c r="K11" s="30" t="s">
        <v>3809</v>
      </c>
      <c r="L11" s="39" t="s">
        <v>5240</v>
      </c>
    </row>
    <row r="12" spans="1:12" ht="15" customHeight="1">
      <c r="A12" s="16" t="s">
        <v>3457</v>
      </c>
      <c r="B12" s="30" t="s">
        <v>1485</v>
      </c>
      <c r="C12" s="30" t="s">
        <v>1486</v>
      </c>
      <c r="D12" s="41">
        <v>2000</v>
      </c>
      <c r="E12" s="12">
        <v>42549</v>
      </c>
      <c r="F12" s="12">
        <v>44238</v>
      </c>
      <c r="G12" s="26">
        <v>4915</v>
      </c>
      <c r="H12" s="21">
        <f t="shared" si="1"/>
        <v>44660.1875</v>
      </c>
      <c r="I12" s="22">
        <f t="shared" si="0"/>
        <v>1684.5</v>
      </c>
      <c r="J12" s="16" t="str">
        <f t="shared" si="2"/>
        <v>NOT DUE</v>
      </c>
      <c r="K12" s="30" t="s">
        <v>3809</v>
      </c>
      <c r="L12" s="39" t="s">
        <v>5240</v>
      </c>
    </row>
    <row r="13" spans="1:12" ht="26.45" customHeight="1">
      <c r="A13" s="16" t="s">
        <v>3458</v>
      </c>
      <c r="B13" s="30" t="s">
        <v>1551</v>
      </c>
      <c r="C13" s="30" t="s">
        <v>1487</v>
      </c>
      <c r="D13" s="41">
        <v>2000</v>
      </c>
      <c r="E13" s="12">
        <v>42549</v>
      </c>
      <c r="F13" s="12">
        <v>44238</v>
      </c>
      <c r="G13" s="26">
        <v>4915</v>
      </c>
      <c r="H13" s="21">
        <f t="shared" si="1"/>
        <v>44660.1875</v>
      </c>
      <c r="I13" s="22">
        <f t="shared" si="0"/>
        <v>1684.5</v>
      </c>
      <c r="J13" s="16" t="str">
        <f t="shared" si="2"/>
        <v>NOT DUE</v>
      </c>
      <c r="K13" s="30" t="s">
        <v>3809</v>
      </c>
      <c r="L13" s="39" t="s">
        <v>5240</v>
      </c>
    </row>
    <row r="14" spans="1:12" ht="26.45" customHeight="1">
      <c r="A14" s="16" t="s">
        <v>3459</v>
      </c>
      <c r="B14" s="30" t="s">
        <v>1552</v>
      </c>
      <c r="C14" s="30" t="s">
        <v>1488</v>
      </c>
      <c r="D14" s="41">
        <v>2000</v>
      </c>
      <c r="E14" s="12">
        <v>42549</v>
      </c>
      <c r="F14" s="12">
        <v>44238</v>
      </c>
      <c r="G14" s="26">
        <v>4915</v>
      </c>
      <c r="H14" s="21">
        <f>IF(I14&lt;=2000,$F$5+(I14/24),"error")</f>
        <v>44660.1875</v>
      </c>
      <c r="I14" s="22">
        <f t="shared" si="0"/>
        <v>1684.5</v>
      </c>
      <c r="J14" s="16" t="str">
        <f t="shared" si="2"/>
        <v>NOT DUE</v>
      </c>
      <c r="K14" s="30" t="s">
        <v>3809</v>
      </c>
      <c r="L14" s="39" t="s">
        <v>5240</v>
      </c>
    </row>
    <row r="15" spans="1:12" ht="15" customHeight="1">
      <c r="A15" s="16" t="s">
        <v>3460</v>
      </c>
      <c r="B15" s="30" t="s">
        <v>1489</v>
      </c>
      <c r="C15" s="30" t="s">
        <v>1490</v>
      </c>
      <c r="D15" s="41">
        <v>2000</v>
      </c>
      <c r="E15" s="12">
        <v>42549</v>
      </c>
      <c r="F15" s="12">
        <v>44238</v>
      </c>
      <c r="G15" s="26">
        <v>4915</v>
      </c>
      <c r="H15" s="21">
        <f t="shared" si="1"/>
        <v>44660.1875</v>
      </c>
      <c r="I15" s="22">
        <f t="shared" si="0"/>
        <v>1684.5</v>
      </c>
      <c r="J15" s="16" t="str">
        <f t="shared" si="2"/>
        <v>NOT DUE</v>
      </c>
      <c r="K15" s="30" t="s">
        <v>3809</v>
      </c>
      <c r="L15" s="39" t="s">
        <v>5240</v>
      </c>
    </row>
    <row r="16" spans="1:12" ht="15" customHeight="1">
      <c r="A16" s="16" t="s">
        <v>3461</v>
      </c>
      <c r="B16" s="30" t="s">
        <v>1491</v>
      </c>
      <c r="C16" s="30" t="s">
        <v>1492</v>
      </c>
      <c r="D16" s="41">
        <v>2000</v>
      </c>
      <c r="E16" s="12">
        <v>42549</v>
      </c>
      <c r="F16" s="12">
        <v>44238</v>
      </c>
      <c r="G16" s="26">
        <v>4915</v>
      </c>
      <c r="H16" s="21">
        <f t="shared" si="1"/>
        <v>44660.1875</v>
      </c>
      <c r="I16" s="22">
        <f t="shared" si="0"/>
        <v>1684.5</v>
      </c>
      <c r="J16" s="16" t="str">
        <f t="shared" si="2"/>
        <v>NOT DUE</v>
      </c>
      <c r="K16" s="30" t="s">
        <v>3809</v>
      </c>
      <c r="L16" s="39" t="s">
        <v>5240</v>
      </c>
    </row>
    <row r="17" spans="1:12" ht="15" customHeight="1">
      <c r="A17" s="16" t="s">
        <v>3462</v>
      </c>
      <c r="B17" s="30" t="s">
        <v>1493</v>
      </c>
      <c r="C17" s="30" t="s">
        <v>1492</v>
      </c>
      <c r="D17" s="41">
        <v>2000</v>
      </c>
      <c r="E17" s="12">
        <v>42549</v>
      </c>
      <c r="F17" s="12">
        <v>44238</v>
      </c>
      <c r="G17" s="26">
        <v>4915</v>
      </c>
      <c r="H17" s="21">
        <f t="shared" si="1"/>
        <v>44660.1875</v>
      </c>
      <c r="I17" s="22">
        <f t="shared" si="0"/>
        <v>1684.5</v>
      </c>
      <c r="J17" s="16" t="str">
        <f t="shared" si="2"/>
        <v>NOT DUE</v>
      </c>
      <c r="K17" s="30" t="s">
        <v>3809</v>
      </c>
      <c r="L17" s="39" t="s">
        <v>5240</v>
      </c>
    </row>
    <row r="18" spans="1:12" ht="15" customHeight="1">
      <c r="A18" s="16" t="s">
        <v>3463</v>
      </c>
      <c r="B18" s="30" t="s">
        <v>1494</v>
      </c>
      <c r="C18" s="30" t="s">
        <v>1495</v>
      </c>
      <c r="D18" s="41">
        <v>2000</v>
      </c>
      <c r="E18" s="12">
        <v>42549</v>
      </c>
      <c r="F18" s="12">
        <v>44238</v>
      </c>
      <c r="G18" s="26">
        <v>4915</v>
      </c>
      <c r="H18" s="21">
        <f t="shared" si="1"/>
        <v>44660.1875</v>
      </c>
      <c r="I18" s="22">
        <f t="shared" si="0"/>
        <v>1684.5</v>
      </c>
      <c r="J18" s="16" t="str">
        <f t="shared" si="2"/>
        <v>NOT DUE</v>
      </c>
      <c r="K18" s="30" t="s">
        <v>3809</v>
      </c>
      <c r="L18" s="39" t="s">
        <v>5240</v>
      </c>
    </row>
    <row r="19" spans="1:12" ht="26.45" customHeight="1">
      <c r="A19" s="16" t="s">
        <v>3464</v>
      </c>
      <c r="B19" s="30" t="s">
        <v>1496</v>
      </c>
      <c r="C19" s="30" t="s">
        <v>1497</v>
      </c>
      <c r="D19" s="41">
        <v>2000</v>
      </c>
      <c r="E19" s="12">
        <v>42549</v>
      </c>
      <c r="F19" s="12">
        <v>44238</v>
      </c>
      <c r="G19" s="26">
        <v>4915</v>
      </c>
      <c r="H19" s="21">
        <f t="shared" si="1"/>
        <v>44660.1875</v>
      </c>
      <c r="I19" s="22">
        <f t="shared" si="0"/>
        <v>1684.5</v>
      </c>
      <c r="J19" s="16" t="str">
        <f t="shared" si="2"/>
        <v>NOT DUE</v>
      </c>
      <c r="K19" s="30" t="s">
        <v>3809</v>
      </c>
      <c r="L19" s="39" t="s">
        <v>5240</v>
      </c>
    </row>
    <row r="20" spans="1:12" ht="15" customHeight="1">
      <c r="A20" s="16" t="s">
        <v>3465</v>
      </c>
      <c r="B20" s="30" t="s">
        <v>1498</v>
      </c>
      <c r="C20" s="30" t="s">
        <v>1497</v>
      </c>
      <c r="D20" s="41">
        <v>2000</v>
      </c>
      <c r="E20" s="12">
        <v>42549</v>
      </c>
      <c r="F20" s="12">
        <v>44238</v>
      </c>
      <c r="G20" s="26">
        <v>4915</v>
      </c>
      <c r="H20" s="21">
        <f t="shared" si="1"/>
        <v>44660.1875</v>
      </c>
      <c r="I20" s="22">
        <f t="shared" si="0"/>
        <v>1684.5</v>
      </c>
      <c r="J20" s="16" t="str">
        <f t="shared" si="2"/>
        <v>NOT DUE</v>
      </c>
      <c r="K20" s="30" t="s">
        <v>3809</v>
      </c>
      <c r="L20" s="39" t="s">
        <v>5240</v>
      </c>
    </row>
    <row r="21" spans="1:12" ht="26.45" customHeight="1">
      <c r="A21" s="16" t="s">
        <v>3466</v>
      </c>
      <c r="B21" s="30" t="s">
        <v>1499</v>
      </c>
      <c r="C21" s="30" t="s">
        <v>1500</v>
      </c>
      <c r="D21" s="41">
        <v>2000</v>
      </c>
      <c r="E21" s="12">
        <v>42549</v>
      </c>
      <c r="F21" s="12">
        <v>44238</v>
      </c>
      <c r="G21" s="26">
        <v>4915</v>
      </c>
      <c r="H21" s="21">
        <f t="shared" si="1"/>
        <v>44660.1875</v>
      </c>
      <c r="I21" s="22">
        <f t="shared" si="0"/>
        <v>1684.5</v>
      </c>
      <c r="J21" s="16" t="str">
        <f t="shared" si="2"/>
        <v>NOT DUE</v>
      </c>
      <c r="K21" s="30" t="s">
        <v>3809</v>
      </c>
      <c r="L21" s="39" t="s">
        <v>5240</v>
      </c>
    </row>
    <row r="22" spans="1:12" ht="26.45" customHeight="1">
      <c r="A22" s="16" t="s">
        <v>3467</v>
      </c>
      <c r="B22" s="30" t="s">
        <v>1553</v>
      </c>
      <c r="C22" s="30" t="s">
        <v>1497</v>
      </c>
      <c r="D22" s="41">
        <v>2000</v>
      </c>
      <c r="E22" s="12">
        <v>42549</v>
      </c>
      <c r="F22" s="12">
        <v>44238</v>
      </c>
      <c r="G22" s="26">
        <v>4915</v>
      </c>
      <c r="H22" s="21">
        <f>IF(I22&lt;=2000,$F$5+(I22/24),"error")</f>
        <v>44660.1875</v>
      </c>
      <c r="I22" s="22">
        <f t="shared" si="0"/>
        <v>1684.5</v>
      </c>
      <c r="J22" s="16" t="str">
        <f t="shared" si="2"/>
        <v>NOT DUE</v>
      </c>
      <c r="K22" s="30" t="s">
        <v>3809</v>
      </c>
      <c r="L22" s="39" t="s">
        <v>5240</v>
      </c>
    </row>
    <row r="23" spans="1:12" ht="15" customHeight="1">
      <c r="A23" s="16" t="s">
        <v>3468</v>
      </c>
      <c r="B23" s="30" t="s">
        <v>1501</v>
      </c>
      <c r="C23" s="30" t="s">
        <v>1502</v>
      </c>
      <c r="D23" s="41">
        <v>2000</v>
      </c>
      <c r="E23" s="12">
        <v>42549</v>
      </c>
      <c r="F23" s="12">
        <v>44238</v>
      </c>
      <c r="G23" s="26">
        <v>4915</v>
      </c>
      <c r="H23" s="21">
        <f t="shared" si="1"/>
        <v>44660.1875</v>
      </c>
      <c r="I23" s="22">
        <f t="shared" si="0"/>
        <v>1684.5</v>
      </c>
      <c r="J23" s="16" t="str">
        <f t="shared" si="2"/>
        <v>NOT DUE</v>
      </c>
      <c r="K23" s="30" t="s">
        <v>3809</v>
      </c>
      <c r="L23" s="39" t="s">
        <v>5240</v>
      </c>
    </row>
    <row r="24" spans="1:12" ht="26.45" customHeight="1">
      <c r="A24" s="16" t="s">
        <v>3469</v>
      </c>
      <c r="B24" s="30" t="s">
        <v>1503</v>
      </c>
      <c r="C24" s="30" t="s">
        <v>24</v>
      </c>
      <c r="D24" s="41">
        <v>2000</v>
      </c>
      <c r="E24" s="12">
        <v>42549</v>
      </c>
      <c r="F24" s="12">
        <v>44238</v>
      </c>
      <c r="G24" s="26">
        <v>4915</v>
      </c>
      <c r="H24" s="21">
        <f t="shared" si="1"/>
        <v>44660.1875</v>
      </c>
      <c r="I24" s="22">
        <f t="shared" si="0"/>
        <v>1684.5</v>
      </c>
      <c r="J24" s="16" t="str">
        <f t="shared" si="2"/>
        <v>NOT DUE</v>
      </c>
      <c r="K24" s="30" t="s">
        <v>3809</v>
      </c>
      <c r="L24" s="39" t="s">
        <v>5240</v>
      </c>
    </row>
    <row r="25" spans="1:12" ht="15" customHeight="1">
      <c r="A25" s="16" t="s">
        <v>3470</v>
      </c>
      <c r="B25" s="30" t="s">
        <v>1504</v>
      </c>
      <c r="C25" s="30" t="s">
        <v>1505</v>
      </c>
      <c r="D25" s="41">
        <v>2000</v>
      </c>
      <c r="E25" s="12">
        <v>42549</v>
      </c>
      <c r="F25" s="12">
        <v>44238</v>
      </c>
      <c r="G25" s="26">
        <v>4915</v>
      </c>
      <c r="H25" s="21">
        <f t="shared" si="1"/>
        <v>44660.1875</v>
      </c>
      <c r="I25" s="22">
        <f t="shared" si="0"/>
        <v>1684.5</v>
      </c>
      <c r="J25" s="16" t="str">
        <f t="shared" si="2"/>
        <v>NOT DUE</v>
      </c>
      <c r="K25" s="30" t="s">
        <v>3809</v>
      </c>
      <c r="L25" s="39" t="s">
        <v>5240</v>
      </c>
    </row>
    <row r="26" spans="1:12" ht="26.45" customHeight="1">
      <c r="A26" s="16" t="s">
        <v>3471</v>
      </c>
      <c r="B26" s="30" t="s">
        <v>1506</v>
      </c>
      <c r="C26" s="30" t="s">
        <v>1507</v>
      </c>
      <c r="D26" s="41">
        <v>2000</v>
      </c>
      <c r="E26" s="12">
        <v>42549</v>
      </c>
      <c r="F26" s="12">
        <v>44238</v>
      </c>
      <c r="G26" s="26">
        <v>4915</v>
      </c>
      <c r="H26" s="21">
        <f t="shared" si="1"/>
        <v>44660.1875</v>
      </c>
      <c r="I26" s="22">
        <f t="shared" si="0"/>
        <v>1684.5</v>
      </c>
      <c r="J26" s="16" t="str">
        <f t="shared" si="2"/>
        <v>NOT DUE</v>
      </c>
      <c r="K26" s="30" t="s">
        <v>3809</v>
      </c>
      <c r="L26" s="39" t="s">
        <v>5240</v>
      </c>
    </row>
    <row r="27" spans="1:12" ht="26.45" customHeight="1">
      <c r="A27" s="16" t="s">
        <v>3472</v>
      </c>
      <c r="B27" s="30" t="s">
        <v>1508</v>
      </c>
      <c r="C27" s="30" t="s">
        <v>1497</v>
      </c>
      <c r="D27" s="41">
        <v>2000</v>
      </c>
      <c r="E27" s="12">
        <v>42549</v>
      </c>
      <c r="F27" s="12">
        <v>44238</v>
      </c>
      <c r="G27" s="26">
        <v>4915</v>
      </c>
      <c r="H27" s="21">
        <f t="shared" si="1"/>
        <v>44660.1875</v>
      </c>
      <c r="I27" s="22">
        <f t="shared" si="0"/>
        <v>1684.5</v>
      </c>
      <c r="J27" s="16" t="str">
        <f t="shared" si="2"/>
        <v>NOT DUE</v>
      </c>
      <c r="K27" s="30" t="s">
        <v>3809</v>
      </c>
      <c r="L27" s="39" t="s">
        <v>5240</v>
      </c>
    </row>
    <row r="28" spans="1:12" ht="26.45" customHeight="1">
      <c r="A28" s="16" t="s">
        <v>3473</v>
      </c>
      <c r="B28" s="30" t="s">
        <v>1509</v>
      </c>
      <c r="C28" s="30" t="s">
        <v>1510</v>
      </c>
      <c r="D28" s="41">
        <v>2000</v>
      </c>
      <c r="E28" s="12">
        <v>42549</v>
      </c>
      <c r="F28" s="12">
        <v>44238</v>
      </c>
      <c r="G28" s="26">
        <v>4915</v>
      </c>
      <c r="H28" s="21">
        <f t="shared" si="1"/>
        <v>44660.1875</v>
      </c>
      <c r="I28" s="22">
        <f t="shared" si="0"/>
        <v>1684.5</v>
      </c>
      <c r="J28" s="16" t="str">
        <f t="shared" si="2"/>
        <v>NOT DUE</v>
      </c>
      <c r="K28" s="30" t="s">
        <v>3809</v>
      </c>
      <c r="L28" s="39" t="s">
        <v>5240</v>
      </c>
    </row>
    <row r="29" spans="1:12" ht="26.45" customHeight="1">
      <c r="A29" s="16" t="s">
        <v>3474</v>
      </c>
      <c r="B29" s="30" t="s">
        <v>1511</v>
      </c>
      <c r="C29" s="30" t="s">
        <v>1512</v>
      </c>
      <c r="D29" s="41">
        <v>2000</v>
      </c>
      <c r="E29" s="12">
        <v>42549</v>
      </c>
      <c r="F29" s="12">
        <v>44238</v>
      </c>
      <c r="G29" s="26">
        <v>4915</v>
      </c>
      <c r="H29" s="21">
        <f t="shared" si="1"/>
        <v>44660.1875</v>
      </c>
      <c r="I29" s="22">
        <f t="shared" si="0"/>
        <v>1684.5</v>
      </c>
      <c r="J29" s="16" t="str">
        <f t="shared" si="2"/>
        <v>NOT DUE</v>
      </c>
      <c r="K29" s="30" t="s">
        <v>3809</v>
      </c>
      <c r="L29" s="39" t="s">
        <v>5240</v>
      </c>
    </row>
    <row r="30" spans="1:12" ht="26.45" customHeight="1">
      <c r="A30" s="16" t="s">
        <v>3475</v>
      </c>
      <c r="B30" s="30" t="s">
        <v>1513</v>
      </c>
      <c r="C30" s="30" t="s">
        <v>1486</v>
      </c>
      <c r="D30" s="41">
        <v>2000</v>
      </c>
      <c r="E30" s="12">
        <v>42549</v>
      </c>
      <c r="F30" s="12">
        <v>44238</v>
      </c>
      <c r="G30" s="26">
        <v>4915</v>
      </c>
      <c r="H30" s="21">
        <f t="shared" si="1"/>
        <v>44660.1875</v>
      </c>
      <c r="I30" s="22">
        <f t="shared" si="0"/>
        <v>1684.5</v>
      </c>
      <c r="J30" s="16" t="str">
        <f t="shared" si="2"/>
        <v>NOT DUE</v>
      </c>
      <c r="K30" s="30" t="s">
        <v>3809</v>
      </c>
      <c r="L30" s="39" t="s">
        <v>5240</v>
      </c>
    </row>
    <row r="31" spans="1:12" ht="26.45" customHeight="1">
      <c r="A31" s="16" t="s">
        <v>3476</v>
      </c>
      <c r="B31" s="30" t="s">
        <v>1554</v>
      </c>
      <c r="C31" s="30" t="s">
        <v>1514</v>
      </c>
      <c r="D31" s="41">
        <v>2000</v>
      </c>
      <c r="E31" s="12">
        <v>42549</v>
      </c>
      <c r="F31" s="12">
        <v>44238</v>
      </c>
      <c r="G31" s="26">
        <v>4915</v>
      </c>
      <c r="H31" s="21">
        <f t="shared" si="1"/>
        <v>44660.1875</v>
      </c>
      <c r="I31" s="22">
        <f t="shared" si="0"/>
        <v>1684.5</v>
      </c>
      <c r="J31" s="16" t="str">
        <f t="shared" si="2"/>
        <v>NOT DUE</v>
      </c>
      <c r="K31" s="30" t="s">
        <v>3809</v>
      </c>
      <c r="L31" s="39" t="s">
        <v>5240</v>
      </c>
    </row>
    <row r="32" spans="1:12" ht="26.45" customHeight="1">
      <c r="A32" s="16" t="s">
        <v>3477</v>
      </c>
      <c r="B32" s="30" t="s">
        <v>1515</v>
      </c>
      <c r="C32" s="30" t="s">
        <v>1516</v>
      </c>
      <c r="D32" s="41">
        <v>2000</v>
      </c>
      <c r="E32" s="12">
        <v>42549</v>
      </c>
      <c r="F32" s="12">
        <v>44238</v>
      </c>
      <c r="G32" s="26">
        <v>4915</v>
      </c>
      <c r="H32" s="21">
        <f t="shared" si="1"/>
        <v>44660.1875</v>
      </c>
      <c r="I32" s="22">
        <f t="shared" si="0"/>
        <v>1684.5</v>
      </c>
      <c r="J32" s="16" t="str">
        <f t="shared" si="2"/>
        <v>NOT DUE</v>
      </c>
      <c r="K32" s="30" t="s">
        <v>3809</v>
      </c>
      <c r="L32" s="39" t="s">
        <v>5240</v>
      </c>
    </row>
    <row r="33" spans="1:12" ht="26.45" customHeight="1">
      <c r="A33" s="16" t="s">
        <v>3478</v>
      </c>
      <c r="B33" s="30" t="s">
        <v>1517</v>
      </c>
      <c r="C33" s="30" t="s">
        <v>1518</v>
      </c>
      <c r="D33" s="41">
        <v>2000</v>
      </c>
      <c r="E33" s="12">
        <v>42549</v>
      </c>
      <c r="F33" s="12">
        <v>44238</v>
      </c>
      <c r="G33" s="26">
        <v>4915</v>
      </c>
      <c r="H33" s="21">
        <f t="shared" si="1"/>
        <v>44660.1875</v>
      </c>
      <c r="I33" s="22">
        <f t="shared" si="0"/>
        <v>1684.5</v>
      </c>
      <c r="J33" s="16" t="str">
        <f t="shared" si="2"/>
        <v>NOT DUE</v>
      </c>
      <c r="K33" s="30" t="s">
        <v>3809</v>
      </c>
      <c r="L33" s="39" t="s">
        <v>5240</v>
      </c>
    </row>
    <row r="34" spans="1:12" ht="26.45" customHeight="1">
      <c r="A34" s="16" t="s">
        <v>3479</v>
      </c>
      <c r="B34" s="30" t="s">
        <v>1519</v>
      </c>
      <c r="C34" s="30" t="s">
        <v>1520</v>
      </c>
      <c r="D34" s="41">
        <v>2000</v>
      </c>
      <c r="E34" s="12">
        <v>42549</v>
      </c>
      <c r="F34" s="12">
        <v>44238</v>
      </c>
      <c r="G34" s="26">
        <v>4915</v>
      </c>
      <c r="H34" s="21">
        <f t="shared" si="1"/>
        <v>44660.1875</v>
      </c>
      <c r="I34" s="22">
        <f t="shared" si="0"/>
        <v>1684.5</v>
      </c>
      <c r="J34" s="16" t="str">
        <f t="shared" si="2"/>
        <v>NOT DUE</v>
      </c>
      <c r="K34" s="30" t="s">
        <v>3809</v>
      </c>
      <c r="L34" s="39" t="s">
        <v>5240</v>
      </c>
    </row>
    <row r="35" spans="1:12" ht="26.45" customHeight="1">
      <c r="A35" s="16" t="s">
        <v>3480</v>
      </c>
      <c r="B35" s="30" t="s">
        <v>1521</v>
      </c>
      <c r="C35" s="30" t="s">
        <v>1522</v>
      </c>
      <c r="D35" s="41">
        <v>2000</v>
      </c>
      <c r="E35" s="12">
        <v>42549</v>
      </c>
      <c r="F35" s="12">
        <v>44238</v>
      </c>
      <c r="G35" s="26">
        <v>4915</v>
      </c>
      <c r="H35" s="21">
        <f t="shared" si="1"/>
        <v>44660.1875</v>
      </c>
      <c r="I35" s="22">
        <f t="shared" si="0"/>
        <v>1684.5</v>
      </c>
      <c r="J35" s="16" t="str">
        <f t="shared" si="2"/>
        <v>NOT DUE</v>
      </c>
      <c r="K35" s="30" t="s">
        <v>3809</v>
      </c>
      <c r="L35" s="39" t="s">
        <v>5240</v>
      </c>
    </row>
    <row r="36" spans="1:12" ht="26.45" customHeight="1">
      <c r="A36" s="16" t="s">
        <v>3481</v>
      </c>
      <c r="B36" s="30" t="s">
        <v>1523</v>
      </c>
      <c r="C36" s="30" t="s">
        <v>1095</v>
      </c>
      <c r="D36" s="41">
        <v>2000</v>
      </c>
      <c r="E36" s="12">
        <v>42549</v>
      </c>
      <c r="F36" s="12">
        <v>44238</v>
      </c>
      <c r="G36" s="26">
        <v>4915</v>
      </c>
      <c r="H36" s="21">
        <f>IF(I36&lt;=2000,$F$5+(I36/24),"error")</f>
        <v>44660.1875</v>
      </c>
      <c r="I36" s="22">
        <f t="shared" si="0"/>
        <v>1684.5</v>
      </c>
      <c r="J36" s="16" t="str">
        <f t="shared" si="2"/>
        <v>NOT DUE</v>
      </c>
      <c r="K36" s="30" t="s">
        <v>3809</v>
      </c>
      <c r="L36" s="39" t="s">
        <v>5240</v>
      </c>
    </row>
    <row r="37" spans="1:12" ht="15" customHeight="1">
      <c r="A37" s="16" t="s">
        <v>3482</v>
      </c>
      <c r="B37" s="30" t="s">
        <v>1524</v>
      </c>
      <c r="C37" s="30" t="s">
        <v>37</v>
      </c>
      <c r="D37" s="41">
        <v>4000</v>
      </c>
      <c r="E37" s="12">
        <v>42549</v>
      </c>
      <c r="F37" s="12">
        <v>43721</v>
      </c>
      <c r="G37" s="26">
        <v>0</v>
      </c>
      <c r="H37" s="21">
        <f>IF(I37&lt;=4000,$F$5+(I37/24),"error")</f>
        <v>44538.729166666664</v>
      </c>
      <c r="I37" s="22">
        <f t="shared" si="0"/>
        <v>-1230.5</v>
      </c>
      <c r="J37" s="16" t="str">
        <f t="shared" si="2"/>
        <v>OVERDUE</v>
      </c>
      <c r="K37" s="30" t="s">
        <v>3809</v>
      </c>
      <c r="L37" s="39" t="s">
        <v>5240</v>
      </c>
    </row>
    <row r="38" spans="1:12" ht="26.45" customHeight="1">
      <c r="A38" s="16" t="s">
        <v>3483</v>
      </c>
      <c r="B38" s="30" t="s">
        <v>1555</v>
      </c>
      <c r="C38" s="30" t="s">
        <v>1525</v>
      </c>
      <c r="D38" s="41">
        <v>2000</v>
      </c>
      <c r="E38" s="12">
        <v>42549</v>
      </c>
      <c r="F38" s="12">
        <v>44238</v>
      </c>
      <c r="G38" s="26">
        <v>4915</v>
      </c>
      <c r="H38" s="21">
        <f t="shared" si="1"/>
        <v>44660.1875</v>
      </c>
      <c r="I38" s="22">
        <f t="shared" si="0"/>
        <v>1684.5</v>
      </c>
      <c r="J38" s="16" t="str">
        <f t="shared" si="2"/>
        <v>NOT DUE</v>
      </c>
      <c r="K38" s="30" t="s">
        <v>3809</v>
      </c>
      <c r="L38" s="39" t="s">
        <v>5240</v>
      </c>
    </row>
    <row r="39" spans="1:12" ht="15" customHeight="1">
      <c r="A39" s="16" t="s">
        <v>3484</v>
      </c>
      <c r="B39" s="30" t="s">
        <v>1526</v>
      </c>
      <c r="C39" s="30" t="s">
        <v>37</v>
      </c>
      <c r="D39" s="41">
        <v>4000</v>
      </c>
      <c r="E39" s="12">
        <v>42549</v>
      </c>
      <c r="F39" s="12">
        <v>43721</v>
      </c>
      <c r="G39" s="26">
        <v>0</v>
      </c>
      <c r="H39" s="21">
        <f>IF(I39&lt;=4000,$F$5+(I39/24),"error")</f>
        <v>44538.729166666664</v>
      </c>
      <c r="I39" s="22">
        <f t="shared" si="0"/>
        <v>-1230.5</v>
      </c>
      <c r="J39" s="16" t="str">
        <f t="shared" si="2"/>
        <v>OVERDUE</v>
      </c>
      <c r="K39" s="30" t="s">
        <v>3809</v>
      </c>
      <c r="L39" s="39" t="s">
        <v>5240</v>
      </c>
    </row>
    <row r="40" spans="1:12" ht="15" customHeight="1">
      <c r="A40" s="16" t="s">
        <v>3485</v>
      </c>
      <c r="B40" s="30" t="s">
        <v>1527</v>
      </c>
      <c r="C40" s="30" t="s">
        <v>37</v>
      </c>
      <c r="D40" s="41">
        <v>4000</v>
      </c>
      <c r="E40" s="12">
        <v>42549</v>
      </c>
      <c r="F40" s="12">
        <v>43721</v>
      </c>
      <c r="G40" s="26">
        <v>0</v>
      </c>
      <c r="H40" s="21">
        <f t="shared" ref="H40:H41" si="3">IF(I40&lt;=4000,$F$5+(I40/24),"error")</f>
        <v>44538.729166666664</v>
      </c>
      <c r="I40" s="22">
        <f t="shared" si="0"/>
        <v>-1230.5</v>
      </c>
      <c r="J40" s="16" t="str">
        <f t="shared" si="2"/>
        <v>OVERDUE</v>
      </c>
      <c r="K40" s="30" t="s">
        <v>3809</v>
      </c>
      <c r="L40" s="39" t="s">
        <v>5240</v>
      </c>
    </row>
    <row r="41" spans="1:12" ht="38.25" customHeight="1">
      <c r="A41" s="16" t="s">
        <v>3486</v>
      </c>
      <c r="B41" s="30" t="s">
        <v>1528</v>
      </c>
      <c r="C41" s="30" t="s">
        <v>1529</v>
      </c>
      <c r="D41" s="41">
        <v>4000</v>
      </c>
      <c r="E41" s="12">
        <v>42549</v>
      </c>
      <c r="F41" s="12">
        <v>43721</v>
      </c>
      <c r="G41" s="26">
        <v>2054</v>
      </c>
      <c r="H41" s="21">
        <f t="shared" si="3"/>
        <v>44624.3125</v>
      </c>
      <c r="I41" s="22">
        <f t="shared" si="0"/>
        <v>823.5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44660.1875</v>
      </c>
      <c r="I42" s="22">
        <f t="shared" si="0"/>
        <v>1684.5</v>
      </c>
      <c r="J42" s="16" t="str">
        <f t="shared" si="2"/>
        <v>NOT DUE</v>
      </c>
      <c r="K42" s="30"/>
      <c r="L42" s="39" t="s">
        <v>5240</v>
      </c>
    </row>
    <row r="43" spans="1:12" ht="26.45" customHeight="1">
      <c r="A43" s="16" t="s">
        <v>3488</v>
      </c>
      <c r="B43" s="30" t="s">
        <v>1535</v>
      </c>
      <c r="C43" s="30" t="s">
        <v>1536</v>
      </c>
      <c r="D43" s="41">
        <v>2000</v>
      </c>
      <c r="E43" s="12">
        <v>42549</v>
      </c>
      <c r="F43" s="12">
        <v>44238</v>
      </c>
      <c r="G43" s="26">
        <v>4915</v>
      </c>
      <c r="H43" s="21">
        <f t="shared" si="4"/>
        <v>44660.1875</v>
      </c>
      <c r="I43" s="22">
        <f t="shared" si="0"/>
        <v>1684.5</v>
      </c>
      <c r="J43" s="16" t="str">
        <f t="shared" si="2"/>
        <v>NOT DUE</v>
      </c>
      <c r="K43" s="30"/>
      <c r="L43" s="39" t="s">
        <v>5240</v>
      </c>
    </row>
    <row r="44" spans="1:12" ht="15" customHeight="1">
      <c r="A44" s="16" t="s">
        <v>3489</v>
      </c>
      <c r="B44" s="30" t="s">
        <v>1531</v>
      </c>
      <c r="C44" s="30" t="s">
        <v>1532</v>
      </c>
      <c r="D44" s="41">
        <v>4000</v>
      </c>
      <c r="E44" s="12">
        <v>42549</v>
      </c>
      <c r="F44" s="12">
        <v>43721</v>
      </c>
      <c r="G44" s="26">
        <v>2054</v>
      </c>
      <c r="H44" s="21">
        <f t="shared" ref="H44:H45" si="5">IF(I44&lt;=4000,$F$5+(I44/24),"error")</f>
        <v>44624.3125</v>
      </c>
      <c r="I44" s="22">
        <f t="shared" si="0"/>
        <v>823.5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44624.3125</v>
      </c>
      <c r="I45" s="22">
        <f t="shared" si="0"/>
        <v>823.5</v>
      </c>
      <c r="J45" s="16" t="str">
        <f t="shared" si="2"/>
        <v>NOT DUE</v>
      </c>
      <c r="K45" s="30"/>
      <c r="L45" s="39"/>
    </row>
    <row r="46" spans="1:12" ht="15" customHeight="1">
      <c r="A46" s="16" t="s">
        <v>3491</v>
      </c>
      <c r="B46" s="30" t="s">
        <v>1537</v>
      </c>
      <c r="C46" s="30" t="s">
        <v>1538</v>
      </c>
      <c r="D46" s="41">
        <v>2000</v>
      </c>
      <c r="E46" s="12">
        <v>42549</v>
      </c>
      <c r="F46" s="12">
        <v>43778</v>
      </c>
      <c r="G46" s="26">
        <v>2263</v>
      </c>
      <c r="H46" s="21">
        <f>IF(I46&lt;=2000,$F$5+(I46/24),"error")</f>
        <v>44549.6875</v>
      </c>
      <c r="I46" s="22">
        <f t="shared" si="0"/>
        <v>-967.5</v>
      </c>
      <c r="J46" s="16" t="str">
        <f t="shared" si="2"/>
        <v>OVERDUE</v>
      </c>
      <c r="K46" s="30"/>
      <c r="L46" s="39" t="s">
        <v>5240</v>
      </c>
    </row>
    <row r="47" spans="1:12" ht="15" customHeight="1">
      <c r="A47" s="16" t="s">
        <v>3492</v>
      </c>
      <c r="B47" s="30" t="s">
        <v>1539</v>
      </c>
      <c r="C47" s="30" t="s">
        <v>1540</v>
      </c>
      <c r="D47" s="41">
        <v>8000</v>
      </c>
      <c r="E47" s="12">
        <v>42549</v>
      </c>
      <c r="F47" s="12">
        <v>43460</v>
      </c>
      <c r="G47" s="26">
        <v>1338</v>
      </c>
      <c r="H47" s="21">
        <f>IF(I47&lt;=8000,$F$5+(I47/24),"error")</f>
        <v>44761.145833333336</v>
      </c>
      <c r="I47" s="22">
        <f t="shared" si="0"/>
        <v>4107.5</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44624.3125</v>
      </c>
      <c r="I48" s="22">
        <f t="shared" si="0"/>
        <v>823.5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44761.145833333336</v>
      </c>
      <c r="I49" s="22">
        <f t="shared" si="0"/>
        <v>4107.5</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44761.145833333336</v>
      </c>
      <c r="I50" s="22">
        <f t="shared" si="0"/>
        <v>4107.5</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44705.395833333336</v>
      </c>
      <c r="I51" s="22">
        <f t="shared" si="0"/>
        <v>2769.5</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44705.395833333336</v>
      </c>
      <c r="I52" s="22">
        <f t="shared" si="0"/>
        <v>2769.5</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45038.729166666664</v>
      </c>
      <c r="I53" s="22">
        <f t="shared" si="0"/>
        <v>10769.5</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45038.729166666664</v>
      </c>
      <c r="I54" s="22">
        <f t="shared" si="0"/>
        <v>10769.5</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44705.395833333336</v>
      </c>
      <c r="I55" s="22">
        <f t="shared" si="0"/>
        <v>2769.5</v>
      </c>
      <c r="J55" s="16" t="str">
        <f t="shared" si="2"/>
        <v>NOT DUE</v>
      </c>
      <c r="K55" s="30"/>
      <c r="L55" s="39"/>
    </row>
    <row r="56" spans="1:12" ht="25.5">
      <c r="A56" s="16" t="s">
        <v>3501</v>
      </c>
      <c r="B56" s="30" t="s">
        <v>1606</v>
      </c>
      <c r="C56" s="30" t="s">
        <v>1607</v>
      </c>
      <c r="D56" s="41">
        <v>8000</v>
      </c>
      <c r="E56" s="12">
        <v>42549</v>
      </c>
      <c r="F56" s="12">
        <v>42549</v>
      </c>
      <c r="G56" s="26">
        <v>0</v>
      </c>
      <c r="H56" s="21">
        <f t="shared" si="7"/>
        <v>44705.395833333336</v>
      </c>
      <c r="I56" s="22">
        <f t="shared" si="0"/>
        <v>2769.5</v>
      </c>
      <c r="J56" s="16" t="str">
        <f t="shared" si="2"/>
        <v>NOT DUE</v>
      </c>
      <c r="K56" s="30"/>
      <c r="L56" s="39"/>
    </row>
    <row r="57" spans="1:12">
      <c r="A57" s="16" t="s">
        <v>3502</v>
      </c>
      <c r="B57" s="30" t="s">
        <v>1608</v>
      </c>
      <c r="C57" s="30" t="s">
        <v>1609</v>
      </c>
      <c r="D57" s="41">
        <v>8000</v>
      </c>
      <c r="E57" s="12">
        <v>42549</v>
      </c>
      <c r="F57" s="12">
        <v>42549</v>
      </c>
      <c r="G57" s="26">
        <v>0</v>
      </c>
      <c r="H57" s="21">
        <f t="shared" si="7"/>
        <v>44705.395833333336</v>
      </c>
      <c r="I57" s="22">
        <f t="shared" si="0"/>
        <v>2769.5</v>
      </c>
      <c r="J57" s="16" t="str">
        <f t="shared" si="2"/>
        <v>NOT DUE</v>
      </c>
      <c r="K57" s="30" t="s">
        <v>3810</v>
      </c>
      <c r="L57" s="39"/>
    </row>
    <row r="58" spans="1:12">
      <c r="A58" s="16" t="s">
        <v>3503</v>
      </c>
      <c r="B58" s="30" t="s">
        <v>1610</v>
      </c>
      <c r="C58" s="30" t="s">
        <v>1611</v>
      </c>
      <c r="D58" s="41">
        <v>8000</v>
      </c>
      <c r="E58" s="12">
        <v>42549</v>
      </c>
      <c r="F58" s="12">
        <v>42549</v>
      </c>
      <c r="G58" s="26">
        <v>0</v>
      </c>
      <c r="H58" s="21">
        <f t="shared" si="7"/>
        <v>44705.395833333336</v>
      </c>
      <c r="I58" s="22">
        <f t="shared" si="0"/>
        <v>2769.5</v>
      </c>
      <c r="J58" s="16" t="str">
        <f t="shared" si="2"/>
        <v>NOT DUE</v>
      </c>
      <c r="K58" s="30"/>
      <c r="L58" s="39"/>
    </row>
    <row r="59" spans="1:12" ht="25.5">
      <c r="A59" s="16" t="s">
        <v>3504</v>
      </c>
      <c r="B59" s="30" t="s">
        <v>1612</v>
      </c>
      <c r="C59" s="30" t="s">
        <v>1613</v>
      </c>
      <c r="D59" s="41">
        <v>8000</v>
      </c>
      <c r="E59" s="12">
        <v>42549</v>
      </c>
      <c r="F59" s="12">
        <v>42549</v>
      </c>
      <c r="G59" s="26">
        <v>0</v>
      </c>
      <c r="H59" s="21">
        <f t="shared" si="7"/>
        <v>44705.395833333336</v>
      </c>
      <c r="I59" s="22">
        <f t="shared" si="0"/>
        <v>2769.5</v>
      </c>
      <c r="J59" s="16" t="str">
        <f t="shared" si="2"/>
        <v>NOT DUE</v>
      </c>
      <c r="K59" s="30" t="s">
        <v>3810</v>
      </c>
      <c r="L59" s="39"/>
    </row>
    <row r="60" spans="1:12">
      <c r="A60" s="16" t="s">
        <v>3505</v>
      </c>
      <c r="B60" s="30" t="s">
        <v>1614</v>
      </c>
      <c r="C60" s="30" t="s">
        <v>1615</v>
      </c>
      <c r="D60" s="41">
        <v>8000</v>
      </c>
      <c r="E60" s="12">
        <v>42549</v>
      </c>
      <c r="F60" s="12">
        <v>42549</v>
      </c>
      <c r="G60" s="26">
        <v>0</v>
      </c>
      <c r="H60" s="21">
        <f t="shared" si="7"/>
        <v>44705.395833333336</v>
      </c>
      <c r="I60" s="22">
        <f t="shared" si="0"/>
        <v>2769.5</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44705.395833333336</v>
      </c>
      <c r="I61" s="22">
        <f t="shared" si="0"/>
        <v>2769.5</v>
      </c>
      <c r="J61" s="16" t="str">
        <f t="shared" si="2"/>
        <v>NOT DUE</v>
      </c>
      <c r="K61" s="30" t="s">
        <v>3810</v>
      </c>
      <c r="L61" s="39"/>
    </row>
    <row r="62" spans="1:12">
      <c r="A62" s="16" t="s">
        <v>3507</v>
      </c>
      <c r="B62" s="30" t="s">
        <v>1618</v>
      </c>
      <c r="C62" s="30" t="s">
        <v>1619</v>
      </c>
      <c r="D62" s="41">
        <v>8000</v>
      </c>
      <c r="E62" s="12">
        <v>42549</v>
      </c>
      <c r="F62" s="12">
        <v>42549</v>
      </c>
      <c r="G62" s="26">
        <v>0</v>
      </c>
      <c r="H62" s="21">
        <f t="shared" si="7"/>
        <v>44705.395833333336</v>
      </c>
      <c r="I62" s="22">
        <f t="shared" si="0"/>
        <v>2769.5</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44660.1875</v>
      </c>
      <c r="I63" s="22">
        <f t="shared" si="0"/>
        <v>1684.5</v>
      </c>
      <c r="J63" s="16" t="str">
        <f t="shared" si="2"/>
        <v>NOT DUE</v>
      </c>
      <c r="K63" s="30" t="s">
        <v>3809</v>
      </c>
      <c r="L63" s="39" t="s">
        <v>5240</v>
      </c>
    </row>
    <row r="64" spans="1:12" ht="25.5">
      <c r="A64" s="16" t="s">
        <v>3509</v>
      </c>
      <c r="B64" s="30" t="s">
        <v>1629</v>
      </c>
      <c r="C64" s="30" t="s">
        <v>1497</v>
      </c>
      <c r="D64" s="41">
        <v>2000</v>
      </c>
      <c r="E64" s="12">
        <v>42549</v>
      </c>
      <c r="F64" s="12">
        <v>44238</v>
      </c>
      <c r="G64" s="26">
        <v>4915</v>
      </c>
      <c r="H64" s="21">
        <f>IF(I64&lt;=2000,$F$5+(I64/24),"error")</f>
        <v>44660.1875</v>
      </c>
      <c r="I64" s="22">
        <f t="shared" si="0"/>
        <v>1684.5</v>
      </c>
      <c r="J64" s="16" t="str">
        <f t="shared" si="2"/>
        <v>NOT DUE</v>
      </c>
      <c r="K64" s="30" t="s">
        <v>3809</v>
      </c>
      <c r="L64" s="39" t="s">
        <v>5240</v>
      </c>
    </row>
    <row r="65" spans="1:12">
      <c r="A65" s="16" t="s">
        <v>3510</v>
      </c>
      <c r="B65" s="30" t="s">
        <v>1630</v>
      </c>
      <c r="C65" s="30" t="s">
        <v>1095</v>
      </c>
      <c r="D65" s="41">
        <v>2000</v>
      </c>
      <c r="E65" s="12">
        <v>42549</v>
      </c>
      <c r="F65" s="12">
        <v>44238</v>
      </c>
      <c r="G65" s="26">
        <v>4915</v>
      </c>
      <c r="H65" s="21">
        <f>IF(I65&lt;=2000,$F$5+(I65/24),"error")</f>
        <v>44660.1875</v>
      </c>
      <c r="I65" s="22">
        <f t="shared" si="0"/>
        <v>1684.5</v>
      </c>
      <c r="J65" s="16" t="str">
        <f t="shared" si="2"/>
        <v>NOT DUE</v>
      </c>
      <c r="K65" s="30" t="s">
        <v>3809</v>
      </c>
      <c r="L65" s="39" t="s">
        <v>5240</v>
      </c>
    </row>
    <row r="66" spans="1:12" ht="25.5">
      <c r="A66" s="16" t="s">
        <v>3511</v>
      </c>
      <c r="B66" s="30" t="s">
        <v>1631</v>
      </c>
      <c r="C66" s="30" t="s">
        <v>1632</v>
      </c>
      <c r="D66" s="41">
        <v>4000</v>
      </c>
      <c r="E66" s="12">
        <v>42549</v>
      </c>
      <c r="F66" s="12">
        <v>43721</v>
      </c>
      <c r="G66" s="26">
        <v>2054</v>
      </c>
      <c r="H66" s="21">
        <f>IF(I66&lt;=4000,$F$5+(I66/24),"error")</f>
        <v>44624.3125</v>
      </c>
      <c r="I66" s="22">
        <f t="shared" si="0"/>
        <v>823.5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44705.395833333336</v>
      </c>
      <c r="I67" s="22">
        <f t="shared" si="0"/>
        <v>2769.5</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44705.395833333336</v>
      </c>
      <c r="I68" s="22">
        <f t="shared" si="0"/>
        <v>2769.5</v>
      </c>
      <c r="J68" s="16" t="str">
        <f t="shared" si="2"/>
        <v>NOT DUE</v>
      </c>
      <c r="K68" s="30" t="s">
        <v>3810</v>
      </c>
      <c r="L68" s="39"/>
    </row>
    <row r="69" spans="1:12">
      <c r="A69" s="16" t="s">
        <v>3514</v>
      </c>
      <c r="B69" s="30" t="s">
        <v>1640</v>
      </c>
      <c r="C69" s="30" t="s">
        <v>1641</v>
      </c>
      <c r="D69" s="41">
        <v>8000</v>
      </c>
      <c r="E69" s="12">
        <v>42549</v>
      </c>
      <c r="F69" s="12">
        <v>42549</v>
      </c>
      <c r="G69" s="26">
        <v>0</v>
      </c>
      <c r="H69" s="21">
        <f t="shared" si="8"/>
        <v>44705.395833333336</v>
      </c>
      <c r="I69" s="22">
        <f t="shared" si="0"/>
        <v>2769.5</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45038.729166666664</v>
      </c>
      <c r="I70" s="22">
        <f t="shared" si="0"/>
        <v>10769.5</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45038.729166666664</v>
      </c>
      <c r="I71" s="22">
        <f t="shared" si="0"/>
        <v>10769.5</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44624.3125</v>
      </c>
      <c r="I72" s="22">
        <f t="shared" ref="I72:I120" si="9">D72-($F$4-G72)</f>
        <v>823.5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44624.3125</v>
      </c>
      <c r="I73" s="22">
        <f t="shared" si="9"/>
        <v>823.5</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44705.395833333336</v>
      </c>
      <c r="I74" s="22">
        <f t="shared" si="9"/>
        <v>2769.5</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44705.395833333336</v>
      </c>
      <c r="I75" s="22">
        <f t="shared" si="9"/>
        <v>2769.5</v>
      </c>
      <c r="J75" s="16" t="str">
        <f t="shared" si="10"/>
        <v>NOT DUE</v>
      </c>
      <c r="K75" s="30" t="s">
        <v>3810</v>
      </c>
      <c r="L75" s="39"/>
    </row>
    <row r="76" spans="1:12">
      <c r="A76" s="16" t="s">
        <v>3521</v>
      </c>
      <c r="B76" s="30" t="s">
        <v>1655</v>
      </c>
      <c r="C76" s="30" t="s">
        <v>1546</v>
      </c>
      <c r="D76" s="41">
        <v>8000</v>
      </c>
      <c r="E76" s="12">
        <v>42549</v>
      </c>
      <c r="F76" s="12">
        <v>42549</v>
      </c>
      <c r="G76" s="26">
        <v>0</v>
      </c>
      <c r="H76" s="21">
        <f t="shared" si="11"/>
        <v>44705.395833333336</v>
      </c>
      <c r="I76" s="22">
        <f t="shared" si="9"/>
        <v>2769.5</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45038.729166666664</v>
      </c>
      <c r="I77" s="22">
        <f t="shared" si="9"/>
        <v>10769.5</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45038.729166666664</v>
      </c>
      <c r="I78" s="22">
        <f t="shared" si="9"/>
        <v>10769.5</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45038.729166666664</v>
      </c>
      <c r="I79" s="22">
        <f t="shared" si="9"/>
        <v>10769.5</v>
      </c>
      <c r="J79" s="16" t="str">
        <f t="shared" si="10"/>
        <v>NOT DUE</v>
      </c>
      <c r="K79" s="30" t="s">
        <v>3811</v>
      </c>
      <c r="L79" s="39"/>
    </row>
    <row r="80" spans="1:12">
      <c r="A80" s="16" t="s">
        <v>3525</v>
      </c>
      <c r="B80" s="30" t="s">
        <v>3817</v>
      </c>
      <c r="C80" s="30" t="s">
        <v>37</v>
      </c>
      <c r="D80" s="41">
        <v>16000</v>
      </c>
      <c r="E80" s="12">
        <v>42549</v>
      </c>
      <c r="F80" s="12">
        <v>42549</v>
      </c>
      <c r="G80" s="26">
        <v>0</v>
      </c>
      <c r="H80" s="21">
        <f t="shared" si="12"/>
        <v>45038.729166666664</v>
      </c>
      <c r="I80" s="22">
        <f t="shared" si="9"/>
        <v>10769.5</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45038.729166666664</v>
      </c>
      <c r="I81" s="22">
        <f t="shared" si="9"/>
        <v>10769.5</v>
      </c>
      <c r="J81" s="16" t="str">
        <f t="shared" si="10"/>
        <v>NOT DUE</v>
      </c>
      <c r="K81" s="30" t="s">
        <v>3810</v>
      </c>
      <c r="L81" s="39"/>
    </row>
    <row r="82" spans="1:12">
      <c r="A82" s="16" t="s">
        <v>3527</v>
      </c>
      <c r="B82" s="30" t="s">
        <v>3815</v>
      </c>
      <c r="C82" s="30" t="s">
        <v>37</v>
      </c>
      <c r="D82" s="41">
        <v>16000</v>
      </c>
      <c r="E82" s="12">
        <v>42549</v>
      </c>
      <c r="F82" s="12">
        <v>42549</v>
      </c>
      <c r="G82" s="26">
        <v>0</v>
      </c>
      <c r="H82" s="21">
        <f t="shared" si="12"/>
        <v>45038.729166666664</v>
      </c>
      <c r="I82" s="22">
        <f t="shared" si="9"/>
        <v>10769.5</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44705.395833333336</v>
      </c>
      <c r="I83" s="22">
        <f t="shared" si="9"/>
        <v>2769.5</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44705.395833333336</v>
      </c>
      <c r="I84" s="22">
        <f t="shared" si="9"/>
        <v>2769.5</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44705.395833333336</v>
      </c>
      <c r="I85" s="22">
        <f t="shared" si="9"/>
        <v>2769.5</v>
      </c>
      <c r="J85" s="16" t="str">
        <f t="shared" si="10"/>
        <v>NOT DUE</v>
      </c>
      <c r="K85" s="30" t="s">
        <v>3812</v>
      </c>
      <c r="L85" s="39"/>
    </row>
    <row r="86" spans="1:12">
      <c r="A86" s="16" t="s">
        <v>3531</v>
      </c>
      <c r="B86" s="30" t="s">
        <v>1672</v>
      </c>
      <c r="C86" s="30" t="s">
        <v>1546</v>
      </c>
      <c r="D86" s="41">
        <v>8000</v>
      </c>
      <c r="E86" s="12">
        <v>42549</v>
      </c>
      <c r="F86" s="12">
        <v>42549</v>
      </c>
      <c r="G86" s="26">
        <v>0</v>
      </c>
      <c r="H86" s="21">
        <f t="shared" si="13"/>
        <v>44705.395833333336</v>
      </c>
      <c r="I86" s="22">
        <f t="shared" si="9"/>
        <v>2769.5</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44705.395833333336</v>
      </c>
      <c r="I87" s="22">
        <f t="shared" si="9"/>
        <v>2769.5</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44705.395833333336</v>
      </c>
      <c r="I88" s="22">
        <f t="shared" si="9"/>
        <v>2769.5</v>
      </c>
      <c r="J88" s="16" t="str">
        <f t="shared" si="10"/>
        <v>NOT DUE</v>
      </c>
      <c r="K88" s="30" t="s">
        <v>3812</v>
      </c>
      <c r="L88" s="39"/>
    </row>
    <row r="89" spans="1:12">
      <c r="A89" s="16" t="s">
        <v>3534</v>
      </c>
      <c r="B89" s="30" t="s">
        <v>1677</v>
      </c>
      <c r="C89" s="30" t="s">
        <v>1546</v>
      </c>
      <c r="D89" s="41">
        <v>8000</v>
      </c>
      <c r="E89" s="12">
        <v>42549</v>
      </c>
      <c r="F89" s="12">
        <v>42549</v>
      </c>
      <c r="G89" s="26">
        <v>0</v>
      </c>
      <c r="H89" s="21">
        <f t="shared" si="13"/>
        <v>44705.395833333336</v>
      </c>
      <c r="I89" s="22">
        <f t="shared" si="9"/>
        <v>2769.5</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44705.395833333336</v>
      </c>
      <c r="I90" s="22">
        <f t="shared" si="9"/>
        <v>2769.5</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44705.395833333336</v>
      </c>
      <c r="I91" s="22">
        <f t="shared" si="9"/>
        <v>2769.5</v>
      </c>
      <c r="J91" s="16" t="str">
        <f t="shared" si="10"/>
        <v>NOT DUE</v>
      </c>
      <c r="K91" s="30" t="s">
        <v>3812</v>
      </c>
      <c r="L91" s="39"/>
    </row>
    <row r="92" spans="1:12">
      <c r="A92" s="16" t="s">
        <v>3537</v>
      </c>
      <c r="B92" s="30" t="s">
        <v>1681</v>
      </c>
      <c r="C92" s="30" t="s">
        <v>1682</v>
      </c>
      <c r="D92" s="41">
        <v>8000</v>
      </c>
      <c r="E92" s="12">
        <v>42549</v>
      </c>
      <c r="F92" s="12">
        <v>42549</v>
      </c>
      <c r="G92" s="26">
        <v>0</v>
      </c>
      <c r="H92" s="21">
        <f t="shared" si="13"/>
        <v>44705.395833333336</v>
      </c>
      <c r="I92" s="22">
        <f t="shared" si="9"/>
        <v>2769.5</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44705.395833333336</v>
      </c>
      <c r="I93" s="22">
        <f t="shared" si="9"/>
        <v>2769.5</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44705.395833333336</v>
      </c>
      <c r="I94" s="22">
        <f t="shared" si="9"/>
        <v>2769.5</v>
      </c>
      <c r="J94" s="16" t="str">
        <f t="shared" si="10"/>
        <v>NOT DUE</v>
      </c>
      <c r="K94" s="30" t="s">
        <v>3812</v>
      </c>
      <c r="L94" s="39"/>
    </row>
    <row r="95" spans="1:12">
      <c r="A95" s="16" t="s">
        <v>3540</v>
      </c>
      <c r="B95" s="30" t="s">
        <v>1685</v>
      </c>
      <c r="C95" s="30" t="s">
        <v>1686</v>
      </c>
      <c r="D95" s="41">
        <v>8000</v>
      </c>
      <c r="E95" s="12">
        <v>42549</v>
      </c>
      <c r="F95" s="12">
        <v>42549</v>
      </c>
      <c r="G95" s="26">
        <v>0</v>
      </c>
      <c r="H95" s="21">
        <f t="shared" si="13"/>
        <v>44705.395833333336</v>
      </c>
      <c r="I95" s="22">
        <f t="shared" si="9"/>
        <v>2769.5</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44705.395833333336</v>
      </c>
      <c r="I96" s="22">
        <f t="shared" si="9"/>
        <v>2769.5</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45038.729166666664</v>
      </c>
      <c r="I97" s="22">
        <f t="shared" si="9"/>
        <v>10769.5</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45038.729166666664</v>
      </c>
      <c r="I98" s="22">
        <f t="shared" si="9"/>
        <v>10769.5</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44705.395833333336</v>
      </c>
      <c r="I99" s="22">
        <f t="shared" si="9"/>
        <v>2769.5</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45038.729166666664</v>
      </c>
      <c r="I100" s="22">
        <f t="shared" si="9"/>
        <v>10769.5</v>
      </c>
      <c r="J100" s="16" t="str">
        <f t="shared" si="10"/>
        <v>NOT DUE</v>
      </c>
      <c r="K100" s="30" t="s">
        <v>3812</v>
      </c>
      <c r="L100" s="39"/>
    </row>
    <row r="101" spans="1:12">
      <c r="A101" s="16" t="s">
        <v>3546</v>
      </c>
      <c r="B101" s="30" t="s">
        <v>1710</v>
      </c>
      <c r="C101" s="30" t="s">
        <v>37</v>
      </c>
      <c r="D101" s="41">
        <v>8000</v>
      </c>
      <c r="E101" s="12">
        <v>42549</v>
      </c>
      <c r="F101" s="12">
        <v>42549</v>
      </c>
      <c r="G101" s="26">
        <v>0</v>
      </c>
      <c r="H101" s="260">
        <f>IF(I101&lt;=8000,$F$5+(I101/24),"error")</f>
        <v>44705.395833333336</v>
      </c>
      <c r="I101" s="22">
        <f t="shared" si="9"/>
        <v>2769.5</v>
      </c>
      <c r="J101" s="16" t="str">
        <f t="shared" si="10"/>
        <v>NOT DUE</v>
      </c>
      <c r="K101" s="30" t="s">
        <v>3813</v>
      </c>
      <c r="L101" s="39"/>
    </row>
    <row r="102" spans="1:12">
      <c r="A102" s="16" t="s">
        <v>3547</v>
      </c>
      <c r="B102" s="30" t="s">
        <v>1711</v>
      </c>
      <c r="C102" s="30" t="s">
        <v>1712</v>
      </c>
      <c r="D102" s="41">
        <v>4000</v>
      </c>
      <c r="E102" s="12">
        <v>42549</v>
      </c>
      <c r="F102" s="12">
        <v>43721</v>
      </c>
      <c r="G102" s="26">
        <v>2054</v>
      </c>
      <c r="H102" s="260">
        <f>IF(I102&lt;=4000,$F$5+(I102/24),"error")</f>
        <v>44624.3125</v>
      </c>
      <c r="I102" s="22">
        <f t="shared" si="9"/>
        <v>823.5</v>
      </c>
      <c r="J102" s="16" t="str">
        <f t="shared" si="10"/>
        <v>NOT DUE</v>
      </c>
      <c r="K102" s="30" t="s">
        <v>3813</v>
      </c>
      <c r="L102" s="39"/>
    </row>
    <row r="103" spans="1:12">
      <c r="A103" s="16" t="s">
        <v>3548</v>
      </c>
      <c r="B103" s="30" t="s">
        <v>1711</v>
      </c>
      <c r="C103" s="30" t="s">
        <v>37</v>
      </c>
      <c r="D103" s="41">
        <v>8000</v>
      </c>
      <c r="E103" s="12">
        <v>42549</v>
      </c>
      <c r="F103" s="12">
        <v>42549</v>
      </c>
      <c r="G103" s="26">
        <v>0</v>
      </c>
      <c r="H103" s="260">
        <f>IF(I103&lt;=8000,$F$5+(I103/24),"error")</f>
        <v>44705.395833333336</v>
      </c>
      <c r="I103" s="22">
        <f t="shared" si="9"/>
        <v>2769.5</v>
      </c>
      <c r="J103" s="16" t="str">
        <f t="shared" si="10"/>
        <v>NOT DUE</v>
      </c>
      <c r="K103" s="30" t="s">
        <v>3813</v>
      </c>
      <c r="L103" s="39"/>
    </row>
    <row r="104" spans="1:12" ht="25.5">
      <c r="A104" s="16" t="s">
        <v>3549</v>
      </c>
      <c r="B104" s="30" t="s">
        <v>1713</v>
      </c>
      <c r="C104" s="30" t="s">
        <v>1546</v>
      </c>
      <c r="D104" s="41">
        <v>8000</v>
      </c>
      <c r="E104" s="12">
        <v>42549</v>
      </c>
      <c r="F104" s="12">
        <v>42549</v>
      </c>
      <c r="G104" s="26">
        <v>0</v>
      </c>
      <c r="H104" s="260">
        <f>IF(I104&lt;=8000,$F$5+(I104/24),"error")</f>
        <v>44705.395833333336</v>
      </c>
      <c r="I104" s="22">
        <f t="shared" si="9"/>
        <v>2769.5</v>
      </c>
      <c r="J104" s="16" t="str">
        <f t="shared" si="10"/>
        <v>NOT DUE</v>
      </c>
      <c r="K104" s="30" t="s">
        <v>3813</v>
      </c>
      <c r="L104" s="39"/>
    </row>
    <row r="105" spans="1:12">
      <c r="A105" s="16" t="s">
        <v>3550</v>
      </c>
      <c r="B105" s="30" t="s">
        <v>1714</v>
      </c>
      <c r="C105" s="30" t="s">
        <v>1715</v>
      </c>
      <c r="D105" s="41">
        <v>8000</v>
      </c>
      <c r="E105" s="12">
        <v>42549</v>
      </c>
      <c r="F105" s="12">
        <v>42549</v>
      </c>
      <c r="G105" s="26">
        <v>0</v>
      </c>
      <c r="H105" s="260">
        <f t="shared" ref="H105:H116" si="14">IF(I105&lt;=8000,$F$5+(I105/24),"error")</f>
        <v>44705.395833333336</v>
      </c>
      <c r="I105" s="22">
        <f t="shared" si="9"/>
        <v>2769.5</v>
      </c>
      <c r="J105" s="16" t="str">
        <f t="shared" si="10"/>
        <v>NOT DUE</v>
      </c>
      <c r="K105" s="30" t="s">
        <v>3813</v>
      </c>
      <c r="L105" s="39"/>
    </row>
    <row r="106" spans="1:12" ht="25.5">
      <c r="A106" s="16" t="s">
        <v>3551</v>
      </c>
      <c r="B106" s="30" t="s">
        <v>1716</v>
      </c>
      <c r="C106" s="30" t="s">
        <v>37</v>
      </c>
      <c r="D106" s="41">
        <v>8000</v>
      </c>
      <c r="E106" s="12">
        <v>42549</v>
      </c>
      <c r="F106" s="12">
        <v>42549</v>
      </c>
      <c r="G106" s="26">
        <v>0</v>
      </c>
      <c r="H106" s="260">
        <f t="shared" si="14"/>
        <v>44705.395833333336</v>
      </c>
      <c r="I106" s="22">
        <f t="shared" si="9"/>
        <v>2769.5</v>
      </c>
      <c r="J106" s="16" t="str">
        <f t="shared" si="10"/>
        <v>NOT DUE</v>
      </c>
      <c r="K106" s="30" t="s">
        <v>3813</v>
      </c>
      <c r="L106" s="39"/>
    </row>
    <row r="107" spans="1:12">
      <c r="A107" s="16" t="s">
        <v>3552</v>
      </c>
      <c r="B107" s="30" t="s">
        <v>1717</v>
      </c>
      <c r="C107" s="30" t="s">
        <v>1715</v>
      </c>
      <c r="D107" s="41">
        <v>8000</v>
      </c>
      <c r="E107" s="12">
        <v>42549</v>
      </c>
      <c r="F107" s="12">
        <v>42549</v>
      </c>
      <c r="G107" s="26">
        <v>0</v>
      </c>
      <c r="H107" s="260">
        <f t="shared" si="14"/>
        <v>44705.395833333336</v>
      </c>
      <c r="I107" s="22">
        <f t="shared" si="9"/>
        <v>2769.5</v>
      </c>
      <c r="J107" s="16" t="str">
        <f t="shared" si="10"/>
        <v>NOT DUE</v>
      </c>
      <c r="K107" s="30" t="s">
        <v>3813</v>
      </c>
      <c r="L107" s="39"/>
    </row>
    <row r="108" spans="1:12">
      <c r="A108" s="16" t="s">
        <v>3553</v>
      </c>
      <c r="B108" s="30" t="s">
        <v>1717</v>
      </c>
      <c r="C108" s="30" t="s">
        <v>37</v>
      </c>
      <c r="D108" s="41">
        <v>16000</v>
      </c>
      <c r="E108" s="12">
        <v>42549</v>
      </c>
      <c r="F108" s="12">
        <v>42549</v>
      </c>
      <c r="G108" s="26">
        <v>0</v>
      </c>
      <c r="H108" s="260">
        <f>IF(I108&lt;=16000,$F$5+(I108/24),"error")</f>
        <v>45038.729166666664</v>
      </c>
      <c r="I108" s="22">
        <f t="shared" si="9"/>
        <v>10769.5</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44705.395833333336</v>
      </c>
      <c r="I109" s="22">
        <f t="shared" si="9"/>
        <v>2769.5</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44705.395833333336</v>
      </c>
      <c r="I110" s="22">
        <f t="shared" si="9"/>
        <v>2769.5</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44705.395833333336</v>
      </c>
      <c r="I111" s="22">
        <f t="shared" si="9"/>
        <v>2769.5</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44705.395833333336</v>
      </c>
      <c r="I112" s="22">
        <f t="shared" si="9"/>
        <v>2769.5</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44705.395833333336</v>
      </c>
      <c r="I113" s="22">
        <f t="shared" si="9"/>
        <v>2769.5</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44705.395833333336</v>
      </c>
      <c r="I114" s="22">
        <f t="shared" si="9"/>
        <v>2769.5</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44705.395833333336</v>
      </c>
      <c r="I115" s="22">
        <f t="shared" si="9"/>
        <v>2769.5</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44705.395833333336</v>
      </c>
      <c r="I116" s="22">
        <f t="shared" si="9"/>
        <v>2769.5</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44705.395833333336</v>
      </c>
      <c r="I117" s="22">
        <f t="shared" si="9"/>
        <v>2769.5</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44594.479166666664</v>
      </c>
      <c r="I118" s="22">
        <f t="shared" si="9"/>
        <v>107.5</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45372.0625</v>
      </c>
      <c r="I119" s="22">
        <f t="shared" si="9"/>
        <v>18769.5</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44594.479166666664</v>
      </c>
      <c r="I120" s="22">
        <f t="shared" si="9"/>
        <v>107.5</v>
      </c>
      <c r="J120" s="16" t="str">
        <f t="shared" si="10"/>
        <v>NOT DUE</v>
      </c>
      <c r="K120" s="30" t="s">
        <v>1757</v>
      </c>
      <c r="L120" s="39"/>
    </row>
    <row r="124" spans="1:12">
      <c r="B124" t="s">
        <v>4634</v>
      </c>
      <c r="G124" t="s">
        <v>4636</v>
      </c>
    </row>
    <row r="125" spans="1:12">
      <c r="C125" s="215" t="s">
        <v>5323</v>
      </c>
      <c r="H125" s="461" t="s">
        <v>5295</v>
      </c>
      <c r="I125" s="461"/>
      <c r="J125" s="461"/>
    </row>
    <row r="126" spans="1:12">
      <c r="D126" s="47" t="s">
        <v>4635</v>
      </c>
      <c r="E126" t="s">
        <v>5257</v>
      </c>
    </row>
    <row r="127" spans="1:12">
      <c r="E127" t="s">
        <v>5370</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J32" sqref="J3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1874</v>
      </c>
      <c r="D3" s="380" t="s">
        <v>12</v>
      </c>
      <c r="E3" s="380"/>
      <c r="F3" s="4" t="s">
        <v>3423</v>
      </c>
    </row>
    <row r="4" spans="1:12" ht="18" customHeight="1">
      <c r="A4" s="379" t="s">
        <v>77</v>
      </c>
      <c r="B4" s="379"/>
      <c r="C4" s="36" t="s">
        <v>3776</v>
      </c>
      <c r="D4" s="380" t="s">
        <v>14</v>
      </c>
      <c r="E4" s="380"/>
      <c r="F4" s="5">
        <f>'Running Hours'!B23</f>
        <v>25845.9</v>
      </c>
    </row>
    <row r="5" spans="1:12" ht="18" customHeight="1">
      <c r="A5" s="379" t="s">
        <v>78</v>
      </c>
      <c r="B5" s="379"/>
      <c r="C5" s="37" t="s">
        <v>3777</v>
      </c>
      <c r="D5" s="44"/>
      <c r="E5" s="252"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42549</v>
      </c>
      <c r="G8" s="26">
        <v>0</v>
      </c>
      <c r="H8" s="21">
        <f>IF(I8&lt;=8000,$F$5+(I8/24),"error")</f>
        <v>43846.42083333333</v>
      </c>
      <c r="I8" s="22">
        <f t="shared" ref="I8" si="0">D8-($F$4-G8)</f>
        <v>-17845.900000000001</v>
      </c>
      <c r="J8" s="16" t="str">
        <f t="shared" ref="J8" si="1">IF(I8="","",IF(I8&lt;0,"OVERDUE","NOT DUE"))</f>
        <v>OVERDUE</v>
      </c>
      <c r="K8" s="30" t="s">
        <v>1896</v>
      </c>
      <c r="L8" s="145" t="s">
        <v>3961</v>
      </c>
    </row>
    <row r="9" spans="1:12" ht="24">
      <c r="A9" s="16" t="s">
        <v>3425</v>
      </c>
      <c r="B9" s="30" t="s">
        <v>1881</v>
      </c>
      <c r="C9" s="30" t="s">
        <v>1882</v>
      </c>
      <c r="D9" s="41">
        <v>8000</v>
      </c>
      <c r="E9" s="12">
        <v>42549</v>
      </c>
      <c r="F9" s="12">
        <v>42549</v>
      </c>
      <c r="G9" s="26">
        <v>0</v>
      </c>
      <c r="H9" s="21">
        <f>IF(I9&lt;=8000,$F$5+(I9/24),"error")</f>
        <v>43846.42083333333</v>
      </c>
      <c r="I9" s="22">
        <f t="shared" ref="I9:I18" si="2">D9-($F$4-G9)</f>
        <v>-17845.900000000001</v>
      </c>
      <c r="J9" s="16" t="str">
        <f t="shared" ref="J9:J36" si="3">IF(I9="","",IF(I9&lt;0,"OVERDUE","NOT DUE"))</f>
        <v>OVERDUE</v>
      </c>
      <c r="K9" s="30"/>
      <c r="L9" s="145" t="s">
        <v>3961</v>
      </c>
    </row>
    <row r="10" spans="1:12">
      <c r="A10" s="16" t="s">
        <v>3844</v>
      </c>
      <c r="B10" s="30" t="s">
        <v>1881</v>
      </c>
      <c r="C10" s="30" t="s">
        <v>1883</v>
      </c>
      <c r="D10" s="41">
        <v>20000</v>
      </c>
      <c r="E10" s="12">
        <v>42549</v>
      </c>
      <c r="F10" s="12">
        <v>42549</v>
      </c>
      <c r="G10" s="26">
        <v>0</v>
      </c>
      <c r="H10" s="21">
        <f>IF(I10&lt;=20000,$F$5+(I10/24),"error")</f>
        <v>44346.42083333333</v>
      </c>
      <c r="I10" s="22">
        <f t="shared" si="2"/>
        <v>-5845.9000000000015</v>
      </c>
      <c r="J10" s="16" t="str">
        <f t="shared" si="3"/>
        <v>OVERDUE</v>
      </c>
      <c r="K10" s="30"/>
      <c r="L10" s="19"/>
    </row>
    <row r="11" spans="1:12" ht="26.45" customHeight="1">
      <c r="A11" s="16" t="s">
        <v>3426</v>
      </c>
      <c r="B11" s="30" t="s">
        <v>1884</v>
      </c>
      <c r="C11" s="30" t="s">
        <v>1885</v>
      </c>
      <c r="D11" s="41">
        <v>8000</v>
      </c>
      <c r="E11" s="12">
        <v>42549</v>
      </c>
      <c r="F11" s="12">
        <v>42549</v>
      </c>
      <c r="G11" s="26">
        <v>0</v>
      </c>
      <c r="H11" s="21">
        <f>IF(I11&lt;=8000,$F$5+(I11/24),"error")</f>
        <v>43846.42083333333</v>
      </c>
      <c r="I11" s="22">
        <f t="shared" si="2"/>
        <v>-17845.900000000001</v>
      </c>
      <c r="J11" s="16" t="str">
        <f t="shared" si="3"/>
        <v>OVERDUE</v>
      </c>
      <c r="K11" s="365" t="s">
        <v>1897</v>
      </c>
      <c r="L11" s="145" t="s">
        <v>3961</v>
      </c>
    </row>
    <row r="12" spans="1:12" ht="25.5">
      <c r="A12" s="16" t="s">
        <v>3427</v>
      </c>
      <c r="B12" s="30" t="s">
        <v>1884</v>
      </c>
      <c r="C12" s="30" t="s">
        <v>1886</v>
      </c>
      <c r="D12" s="41">
        <v>20000</v>
      </c>
      <c r="E12" s="12">
        <v>42549</v>
      </c>
      <c r="F12" s="12">
        <v>42549</v>
      </c>
      <c r="G12" s="26">
        <v>0</v>
      </c>
      <c r="H12" s="21">
        <f>IF(I12&lt;=20000,$F$5+(I12/24),"error")</f>
        <v>44346.42083333333</v>
      </c>
      <c r="I12" s="22">
        <f t="shared" si="2"/>
        <v>-5845.9000000000015</v>
      </c>
      <c r="J12" s="16" t="str">
        <f t="shared" si="3"/>
        <v>OVERDUE</v>
      </c>
      <c r="K12" s="30"/>
      <c r="L12" s="145" t="s">
        <v>3961</v>
      </c>
    </row>
    <row r="13" spans="1:12" ht="25.5">
      <c r="A13" s="16" t="s">
        <v>3428</v>
      </c>
      <c r="B13" s="30" t="s">
        <v>1887</v>
      </c>
      <c r="C13" s="30" t="s">
        <v>1888</v>
      </c>
      <c r="D13" s="41">
        <v>8000</v>
      </c>
      <c r="E13" s="12">
        <v>42549</v>
      </c>
      <c r="F13" s="12">
        <v>42549</v>
      </c>
      <c r="G13" s="26">
        <v>0</v>
      </c>
      <c r="H13" s="21">
        <f>IF(I13&lt;=8000,$F$5+(I13/24),"error")</f>
        <v>43846.42083333333</v>
      </c>
      <c r="I13" s="22">
        <f t="shared" si="2"/>
        <v>-17845.900000000001</v>
      </c>
      <c r="J13" s="16" t="str">
        <f t="shared" si="3"/>
        <v>OVERDUE</v>
      </c>
      <c r="K13" s="30"/>
      <c r="L13" s="145" t="s">
        <v>3961</v>
      </c>
    </row>
    <row r="14" spans="1:12" ht="24">
      <c r="A14" s="16" t="s">
        <v>3429</v>
      </c>
      <c r="B14" s="30" t="s">
        <v>1887</v>
      </c>
      <c r="C14" s="30" t="s">
        <v>1883</v>
      </c>
      <c r="D14" s="41">
        <v>20000</v>
      </c>
      <c r="E14" s="12">
        <v>42549</v>
      </c>
      <c r="F14" s="12">
        <v>42549</v>
      </c>
      <c r="G14" s="26">
        <v>0</v>
      </c>
      <c r="H14" s="21">
        <f>IF(I14&lt;=20000,$F$5+(I14/24),"error")</f>
        <v>44346.42083333333</v>
      </c>
      <c r="I14" s="22">
        <f t="shared" si="2"/>
        <v>-5845.9000000000015</v>
      </c>
      <c r="J14" s="16" t="str">
        <f t="shared" si="3"/>
        <v>OVERDUE</v>
      </c>
      <c r="K14" s="30"/>
      <c r="L14" s="145" t="s">
        <v>3961</v>
      </c>
    </row>
    <row r="15" spans="1:12" ht="38.450000000000003" customHeight="1">
      <c r="A15" s="16" t="s">
        <v>3430</v>
      </c>
      <c r="B15" s="30" t="s">
        <v>1535</v>
      </c>
      <c r="C15" s="30" t="s">
        <v>1889</v>
      </c>
      <c r="D15" s="41">
        <v>20000</v>
      </c>
      <c r="E15" s="12">
        <v>42549</v>
      </c>
      <c r="F15" s="12">
        <v>42549</v>
      </c>
      <c r="G15" s="26">
        <v>0</v>
      </c>
      <c r="H15" s="21">
        <f>IF(I15&lt;=20000,$F$5+(I15/24),"error")</f>
        <v>44346.42083333333</v>
      </c>
      <c r="I15" s="22">
        <f t="shared" si="2"/>
        <v>-5845.9000000000015</v>
      </c>
      <c r="J15" s="16" t="str">
        <f t="shared" si="3"/>
        <v>OVERDUE</v>
      </c>
      <c r="K15" s="30" t="s">
        <v>1898</v>
      </c>
      <c r="L15" s="145" t="s">
        <v>3961</v>
      </c>
    </row>
    <row r="16" spans="1:12" ht="26.45" customHeight="1">
      <c r="A16" s="16" t="s">
        <v>3431</v>
      </c>
      <c r="B16" s="30" t="s">
        <v>3845</v>
      </c>
      <c r="C16" s="30" t="s">
        <v>1891</v>
      </c>
      <c r="D16" s="41">
        <v>20000</v>
      </c>
      <c r="E16" s="12">
        <v>42549</v>
      </c>
      <c r="F16" s="12">
        <v>42549</v>
      </c>
      <c r="G16" s="26">
        <v>0</v>
      </c>
      <c r="H16" s="21">
        <f>IF(I16&lt;=20000,$F$5+(I16/24),"error")</f>
        <v>44346.42083333333</v>
      </c>
      <c r="I16" s="22">
        <f t="shared" si="2"/>
        <v>-5845.9000000000015</v>
      </c>
      <c r="J16" s="16" t="str">
        <f t="shared" si="3"/>
        <v>OVERDUE</v>
      </c>
      <c r="K16" s="30" t="s">
        <v>1899</v>
      </c>
      <c r="L16" s="145" t="s">
        <v>3961</v>
      </c>
    </row>
    <row r="17" spans="1:12" ht="25.5">
      <c r="A17" s="16" t="s">
        <v>3432</v>
      </c>
      <c r="B17" s="30" t="s">
        <v>3840</v>
      </c>
      <c r="C17" s="30" t="s">
        <v>1893</v>
      </c>
      <c r="D17" s="41">
        <v>8000</v>
      </c>
      <c r="E17" s="12">
        <v>42549</v>
      </c>
      <c r="F17" s="12">
        <v>44051</v>
      </c>
      <c r="G17" s="26">
        <v>18631</v>
      </c>
      <c r="H17" s="21">
        <f>IF(I17&lt;=8000,$F$5+(I17/24),"error")</f>
        <v>44622.712500000001</v>
      </c>
      <c r="I17" s="22">
        <f t="shared" si="2"/>
        <v>785.09999999999854</v>
      </c>
      <c r="J17" s="16" t="str">
        <f t="shared" si="3"/>
        <v>NOT DUE</v>
      </c>
      <c r="K17" s="30"/>
      <c r="L17" s="145"/>
    </row>
    <row r="18" spans="1:12" ht="21.75" customHeight="1">
      <c r="A18" s="16" t="s">
        <v>3433</v>
      </c>
      <c r="B18" s="30" t="s">
        <v>3842</v>
      </c>
      <c r="C18" s="30" t="s">
        <v>3843</v>
      </c>
      <c r="D18" s="41">
        <v>8000</v>
      </c>
      <c r="E18" s="12">
        <v>42549</v>
      </c>
      <c r="F18" s="12">
        <v>42549</v>
      </c>
      <c r="G18" s="26">
        <v>0</v>
      </c>
      <c r="H18" s="21">
        <f>IF(I18&lt;=8000,$F$5+(I18/24),"error")</f>
        <v>43846.42083333333</v>
      </c>
      <c r="I18" s="22">
        <f t="shared" si="2"/>
        <v>-17845.900000000001</v>
      </c>
      <c r="J18" s="16" t="str">
        <f t="shared" si="3"/>
        <v>OVERDUE</v>
      </c>
      <c r="K18" s="30"/>
      <c r="L18" s="145" t="s">
        <v>3961</v>
      </c>
    </row>
    <row r="19" spans="1:12" ht="38.25">
      <c r="A19" s="16" t="s">
        <v>3434</v>
      </c>
      <c r="B19" s="30" t="s">
        <v>1390</v>
      </c>
      <c r="C19" s="30" t="s">
        <v>1391</v>
      </c>
      <c r="D19" s="41" t="s">
        <v>1</v>
      </c>
      <c r="E19" s="12">
        <v>42549</v>
      </c>
      <c r="F19" s="12">
        <v>44590</v>
      </c>
      <c r="G19" s="72"/>
      <c r="H19" s="14">
        <f>DATE(YEAR(F19),MONTH(F19),DAY(F19)+1)</f>
        <v>44591</v>
      </c>
      <c r="I19" s="15">
        <f t="shared" ref="I19:I36" ca="1" si="4">IF(ISBLANK(H19),"",H19-DATE(YEAR(NOW()),MONTH(NOW()),DAY(NOW())))</f>
        <v>-1</v>
      </c>
      <c r="J19" s="16" t="str">
        <f t="shared" ca="1" si="3"/>
        <v>OVERDUE</v>
      </c>
      <c r="K19" s="30" t="s">
        <v>1420</v>
      </c>
      <c r="L19" s="19"/>
    </row>
    <row r="20" spans="1:12" ht="38.25">
      <c r="A20" s="16" t="s">
        <v>3435</v>
      </c>
      <c r="B20" s="30" t="s">
        <v>1392</v>
      </c>
      <c r="C20" s="30" t="s">
        <v>1393</v>
      </c>
      <c r="D20" s="41" t="s">
        <v>1</v>
      </c>
      <c r="E20" s="12">
        <v>42549</v>
      </c>
      <c r="F20" s="12">
        <v>44590</v>
      </c>
      <c r="G20" s="72"/>
      <c r="H20" s="14">
        <f>DATE(YEAR(F20),MONTH(F20),DAY(F20)+1)</f>
        <v>44591</v>
      </c>
      <c r="I20" s="15">
        <f t="shared" ca="1" si="4"/>
        <v>-1</v>
      </c>
      <c r="J20" s="16" t="str">
        <f t="shared" ca="1" si="3"/>
        <v>OVERDUE</v>
      </c>
      <c r="K20" s="30" t="s">
        <v>1421</v>
      </c>
      <c r="L20" s="19"/>
    </row>
    <row r="21" spans="1:12" ht="38.25">
      <c r="A21" s="16" t="s">
        <v>3436</v>
      </c>
      <c r="B21" s="30" t="s">
        <v>1394</v>
      </c>
      <c r="C21" s="30" t="s">
        <v>1395</v>
      </c>
      <c r="D21" s="41" t="s">
        <v>1</v>
      </c>
      <c r="E21" s="12">
        <v>42549</v>
      </c>
      <c r="F21" s="12">
        <v>44590</v>
      </c>
      <c r="G21" s="72"/>
      <c r="H21" s="14">
        <f>DATE(YEAR(F21),MONTH(F21),DAY(F21)+1)</f>
        <v>44591</v>
      </c>
      <c r="I21" s="15">
        <f t="shared" ca="1" si="4"/>
        <v>-1</v>
      </c>
      <c r="J21" s="16" t="str">
        <f t="shared" ca="1" si="3"/>
        <v>OVERDUE</v>
      </c>
      <c r="K21" s="30" t="s">
        <v>1422</v>
      </c>
      <c r="L21" s="19"/>
    </row>
    <row r="22" spans="1:12" ht="38.450000000000003" customHeight="1">
      <c r="A22" s="16" t="s">
        <v>3437</v>
      </c>
      <c r="B22" s="30" t="s">
        <v>1396</v>
      </c>
      <c r="C22" s="30" t="s">
        <v>1397</v>
      </c>
      <c r="D22" s="41" t="s">
        <v>4</v>
      </c>
      <c r="E22" s="12">
        <v>42549</v>
      </c>
      <c r="F22" s="12">
        <v>44560</v>
      </c>
      <c r="G22" s="72"/>
      <c r="H22" s="14">
        <f>EDATE(F22-1,1)</f>
        <v>44590</v>
      </c>
      <c r="I22" s="15">
        <f t="shared" ca="1" si="4"/>
        <v>-2</v>
      </c>
      <c r="J22" s="16" t="str">
        <f t="shared" ca="1" si="3"/>
        <v>OVERDUE</v>
      </c>
      <c r="K22" s="30" t="s">
        <v>1423</v>
      </c>
      <c r="L22" s="19"/>
    </row>
    <row r="23" spans="1:12" ht="25.5">
      <c r="A23" s="16" t="s">
        <v>3438</v>
      </c>
      <c r="B23" s="30" t="s">
        <v>1398</v>
      </c>
      <c r="C23" s="30" t="s">
        <v>1399</v>
      </c>
      <c r="D23" s="41" t="s">
        <v>1</v>
      </c>
      <c r="E23" s="12">
        <v>42549</v>
      </c>
      <c r="F23" s="12">
        <v>44590</v>
      </c>
      <c r="G23" s="72"/>
      <c r="H23" s="14">
        <f>DATE(YEAR(F23),MONTH(F23),DAY(F23)+1)</f>
        <v>44591</v>
      </c>
      <c r="I23" s="15">
        <f t="shared" ca="1" si="4"/>
        <v>-1</v>
      </c>
      <c r="J23" s="16" t="str">
        <f t="shared" ca="1" si="3"/>
        <v>OVERDUE</v>
      </c>
      <c r="K23" s="30" t="s">
        <v>1424</v>
      </c>
      <c r="L23" s="19"/>
    </row>
    <row r="24" spans="1:12" ht="26.45" customHeight="1">
      <c r="A24" s="16" t="s">
        <v>3439</v>
      </c>
      <c r="B24" s="30" t="s">
        <v>1400</v>
      </c>
      <c r="C24" s="30" t="s">
        <v>1401</v>
      </c>
      <c r="D24" s="41" t="s">
        <v>1</v>
      </c>
      <c r="E24" s="12">
        <v>42549</v>
      </c>
      <c r="F24" s="12">
        <v>44590</v>
      </c>
      <c r="G24" s="72"/>
      <c r="H24" s="14">
        <f>DATE(YEAR(F24),MONTH(F24),DAY(F24)+1)</f>
        <v>44591</v>
      </c>
      <c r="I24" s="15">
        <f t="shared" ca="1" si="4"/>
        <v>-1</v>
      </c>
      <c r="J24" s="16" t="str">
        <f t="shared" ca="1" si="3"/>
        <v>OVERDUE</v>
      </c>
      <c r="K24" s="30" t="s">
        <v>1425</v>
      </c>
      <c r="L24" s="19"/>
    </row>
    <row r="25" spans="1:12" ht="26.45" customHeight="1">
      <c r="A25" s="16" t="s">
        <v>3440</v>
      </c>
      <c r="B25" s="30" t="s">
        <v>1402</v>
      </c>
      <c r="C25" s="30" t="s">
        <v>1403</v>
      </c>
      <c r="D25" s="41" t="s">
        <v>1</v>
      </c>
      <c r="E25" s="12">
        <v>42549</v>
      </c>
      <c r="F25" s="12">
        <v>44590</v>
      </c>
      <c r="G25" s="72"/>
      <c r="H25" s="14">
        <f>DATE(YEAR(F25),MONTH(F25),DAY(F25)+1)</f>
        <v>44591</v>
      </c>
      <c r="I25" s="15">
        <f t="shared" ca="1" si="4"/>
        <v>-1</v>
      </c>
      <c r="J25" s="16" t="str">
        <f t="shared" ca="1" si="3"/>
        <v>OVERDUE</v>
      </c>
      <c r="K25" s="30" t="s">
        <v>1425</v>
      </c>
      <c r="L25" s="19"/>
    </row>
    <row r="26" spans="1:12" ht="26.45" customHeight="1">
      <c r="A26" s="16" t="s">
        <v>3441</v>
      </c>
      <c r="B26" s="30" t="s">
        <v>1404</v>
      </c>
      <c r="C26" s="30" t="s">
        <v>1391</v>
      </c>
      <c r="D26" s="41" t="s">
        <v>1</v>
      </c>
      <c r="E26" s="12">
        <v>42549</v>
      </c>
      <c r="F26" s="12">
        <v>44590</v>
      </c>
      <c r="G26" s="72"/>
      <c r="H26" s="14">
        <f>DATE(YEAR(F26),MONTH(F26),DAY(F26)+1)</f>
        <v>44591</v>
      </c>
      <c r="I26" s="15">
        <f t="shared" ca="1" si="4"/>
        <v>-1</v>
      </c>
      <c r="J26" s="16" t="str">
        <f t="shared" ca="1" si="3"/>
        <v>OVERDUE</v>
      </c>
      <c r="K26" s="30" t="s">
        <v>1425</v>
      </c>
      <c r="L26" s="19"/>
    </row>
    <row r="27" spans="1:12" ht="26.45" customHeight="1">
      <c r="A27" s="16" t="s">
        <v>3442</v>
      </c>
      <c r="B27" s="30" t="s">
        <v>3960</v>
      </c>
      <c r="C27" s="30" t="s">
        <v>3889</v>
      </c>
      <c r="D27" s="41">
        <v>20000</v>
      </c>
      <c r="E27" s="12">
        <v>42549</v>
      </c>
      <c r="F27" s="12">
        <v>42549</v>
      </c>
      <c r="G27" s="26">
        <v>0</v>
      </c>
      <c r="H27" s="21">
        <f>IF(I27&lt;=20000,$F$5+(I27/24),"error")</f>
        <v>44346.42083333333</v>
      </c>
      <c r="I27" s="22">
        <f t="shared" ref="I27:I28" si="5">D27-($F$4-G27)</f>
        <v>-5845.9000000000015</v>
      </c>
      <c r="J27" s="16" t="str">
        <f t="shared" ref="J27:J28" si="6">IF(I27="","",IF(I27&lt;0,"OVERDUE","NOT DUE"))</f>
        <v>OVERDUE</v>
      </c>
      <c r="K27" s="30" t="s">
        <v>3851</v>
      </c>
      <c r="L27" s="145" t="s">
        <v>3961</v>
      </c>
    </row>
    <row r="28" spans="1:12" ht="25.5">
      <c r="A28" s="16" t="s">
        <v>3443</v>
      </c>
      <c r="B28" s="30" t="s">
        <v>3955</v>
      </c>
      <c r="C28" s="30" t="s">
        <v>3888</v>
      </c>
      <c r="D28" s="41">
        <v>20000</v>
      </c>
      <c r="E28" s="12">
        <v>42549</v>
      </c>
      <c r="F28" s="12">
        <v>44412</v>
      </c>
      <c r="G28" s="26">
        <v>23414.6</v>
      </c>
      <c r="H28" s="21">
        <f>IF(I28&lt;=20000,$F$5+(I28/24),"error")</f>
        <v>45322.029166666667</v>
      </c>
      <c r="I28" s="22">
        <f t="shared" si="5"/>
        <v>17568.699999999997</v>
      </c>
      <c r="J28" s="16" t="str">
        <f t="shared" si="6"/>
        <v>NOT DUE</v>
      </c>
      <c r="K28" s="30" t="s">
        <v>3851</v>
      </c>
      <c r="L28" s="145" t="s">
        <v>3961</v>
      </c>
    </row>
    <row r="29" spans="1:12" ht="26.45" customHeight="1">
      <c r="A29" s="16" t="s">
        <v>3444</v>
      </c>
      <c r="B29" s="30" t="s">
        <v>1408</v>
      </c>
      <c r="C29" s="30" t="s">
        <v>1409</v>
      </c>
      <c r="D29" s="41" t="s">
        <v>0</v>
      </c>
      <c r="E29" s="12">
        <v>42549</v>
      </c>
      <c r="F29" s="12">
        <v>46657</v>
      </c>
      <c r="G29" s="72"/>
      <c r="H29" s="14">
        <f>DATE(YEAR(F29),MONTH(F29)+3,DAY(F29)-1)</f>
        <v>46747</v>
      </c>
      <c r="I29" s="15">
        <f t="shared" ca="1" si="4"/>
        <v>2155</v>
      </c>
      <c r="J29" s="16" t="str">
        <f t="shared" ca="1" si="3"/>
        <v>NOT DUE</v>
      </c>
      <c r="K29" s="30" t="s">
        <v>1426</v>
      </c>
      <c r="L29" s="145"/>
    </row>
    <row r="30" spans="1:12" ht="21" customHeight="1">
      <c r="A30" s="16" t="s">
        <v>3445</v>
      </c>
      <c r="B30" s="30" t="s">
        <v>1894</v>
      </c>
      <c r="C30" s="30"/>
      <c r="D30" s="41" t="s">
        <v>1</v>
      </c>
      <c r="E30" s="12">
        <v>42549</v>
      </c>
      <c r="F30" s="12">
        <v>44590</v>
      </c>
      <c r="G30" s="72"/>
      <c r="H30" s="14">
        <f>DATE(YEAR(F30),MONTH(F30),DAY(F30)+1)</f>
        <v>44591</v>
      </c>
      <c r="I30" s="15">
        <f t="shared" ca="1" si="4"/>
        <v>-1</v>
      </c>
      <c r="J30" s="16" t="str">
        <f t="shared" ca="1" si="3"/>
        <v>OVERDUE</v>
      </c>
      <c r="K30" s="30" t="s">
        <v>1426</v>
      </c>
      <c r="L30" s="19"/>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347</v>
      </c>
      <c r="J31" s="16" t="str">
        <f t="shared" ca="1" si="3"/>
        <v>NOT DUE</v>
      </c>
      <c r="K31" s="30" t="s">
        <v>1426</v>
      </c>
      <c r="L31" s="145"/>
    </row>
    <row r="32" spans="1:12" ht="25.5">
      <c r="A32" s="16" t="s">
        <v>3447</v>
      </c>
      <c r="B32" s="30" t="s">
        <v>1412</v>
      </c>
      <c r="C32" s="30" t="s">
        <v>1413</v>
      </c>
      <c r="D32" s="41" t="s">
        <v>381</v>
      </c>
      <c r="E32" s="12">
        <v>42549</v>
      </c>
      <c r="F32" s="12">
        <v>44575</v>
      </c>
      <c r="G32" s="72"/>
      <c r="H32" s="14">
        <f t="shared" si="7"/>
        <v>44939</v>
      </c>
      <c r="I32" s="15">
        <f t="shared" ca="1" si="4"/>
        <v>347</v>
      </c>
      <c r="J32" s="16" t="str">
        <f t="shared" ca="1" si="3"/>
        <v>NOT DUE</v>
      </c>
      <c r="K32" s="30" t="s">
        <v>1427</v>
      </c>
      <c r="L32" s="19"/>
    </row>
    <row r="33" spans="1:12" ht="25.5">
      <c r="A33" s="16" t="s">
        <v>3448</v>
      </c>
      <c r="B33" s="30" t="s">
        <v>1414</v>
      </c>
      <c r="C33" s="30" t="s">
        <v>1415</v>
      </c>
      <c r="D33" s="41" t="s">
        <v>381</v>
      </c>
      <c r="E33" s="12">
        <v>42549</v>
      </c>
      <c r="F33" s="12">
        <v>44575</v>
      </c>
      <c r="G33" s="72"/>
      <c r="H33" s="14">
        <f t="shared" si="7"/>
        <v>44939</v>
      </c>
      <c r="I33" s="15">
        <f t="shared" ca="1" si="4"/>
        <v>347</v>
      </c>
      <c r="J33" s="16" t="str">
        <f t="shared" ca="1" si="3"/>
        <v>NOT DUE</v>
      </c>
      <c r="K33" s="30" t="s">
        <v>1427</v>
      </c>
      <c r="L33" s="19"/>
    </row>
    <row r="34" spans="1:12" ht="25.5">
      <c r="A34" s="16" t="s">
        <v>3449</v>
      </c>
      <c r="B34" s="30" t="s">
        <v>1416</v>
      </c>
      <c r="C34" s="30" t="s">
        <v>1417</v>
      </c>
      <c r="D34" s="41" t="s">
        <v>381</v>
      </c>
      <c r="E34" s="12">
        <v>42549</v>
      </c>
      <c r="F34" s="12">
        <v>44575</v>
      </c>
      <c r="G34" s="72"/>
      <c r="H34" s="14">
        <f t="shared" si="7"/>
        <v>44939</v>
      </c>
      <c r="I34" s="15">
        <f t="shared" ca="1" si="4"/>
        <v>347</v>
      </c>
      <c r="J34" s="16" t="str">
        <f t="shared" ca="1" si="3"/>
        <v>NOT DUE</v>
      </c>
      <c r="K34" s="30" t="s">
        <v>1427</v>
      </c>
      <c r="L34" s="19"/>
    </row>
    <row r="35" spans="1:12" ht="25.5">
      <c r="A35" s="16" t="s">
        <v>3450</v>
      </c>
      <c r="B35" s="30" t="s">
        <v>1418</v>
      </c>
      <c r="C35" s="30" t="s">
        <v>1419</v>
      </c>
      <c r="D35" s="41" t="s">
        <v>381</v>
      </c>
      <c r="E35" s="12">
        <v>42549</v>
      </c>
      <c r="F35" s="12">
        <v>44575</v>
      </c>
      <c r="G35" s="72"/>
      <c r="H35" s="14">
        <f t="shared" si="7"/>
        <v>44939</v>
      </c>
      <c r="I35" s="15">
        <f t="shared" ca="1" si="4"/>
        <v>347</v>
      </c>
      <c r="J35" s="16" t="str">
        <f t="shared" ca="1" si="3"/>
        <v>NOT DUE</v>
      </c>
      <c r="K35" s="30" t="s">
        <v>1428</v>
      </c>
      <c r="L35" s="19"/>
    </row>
    <row r="36" spans="1:12" ht="15" customHeight="1">
      <c r="A36" s="16" t="s">
        <v>3451</v>
      </c>
      <c r="B36" s="30" t="s">
        <v>1429</v>
      </c>
      <c r="C36" s="30" t="s">
        <v>1430</v>
      </c>
      <c r="D36" s="41" t="s">
        <v>381</v>
      </c>
      <c r="E36" s="12">
        <v>42549</v>
      </c>
      <c r="F36" s="12">
        <v>44575</v>
      </c>
      <c r="G36" s="72"/>
      <c r="H36" s="14">
        <f t="shared" si="7"/>
        <v>44939</v>
      </c>
      <c r="I36" s="15">
        <f t="shared" ca="1" si="4"/>
        <v>347</v>
      </c>
      <c r="J36" s="16" t="str">
        <f t="shared" ca="1" si="3"/>
        <v>NOT DUE</v>
      </c>
      <c r="K36" s="30" t="s">
        <v>1428</v>
      </c>
      <c r="L36" s="19"/>
    </row>
    <row r="37" spans="1:12" ht="15" customHeight="1">
      <c r="A37" s="49"/>
      <c r="B37" s="50"/>
      <c r="C37" s="50"/>
      <c r="D37" s="51"/>
      <c r="E37" s="52"/>
      <c r="F37" s="52"/>
      <c r="G37" s="53"/>
      <c r="H37" s="54"/>
      <c r="I37" s="55"/>
      <c r="J37" s="49"/>
      <c r="K37" s="50"/>
      <c r="L37" s="56"/>
    </row>
    <row r="40" spans="1:12">
      <c r="B40" t="s">
        <v>4634</v>
      </c>
      <c r="G40" t="s">
        <v>4636</v>
      </c>
    </row>
    <row r="41" spans="1:12">
      <c r="C41" s="215" t="s">
        <v>5323</v>
      </c>
      <c r="H41" s="461" t="s">
        <v>5295</v>
      </c>
      <c r="I41" s="461"/>
      <c r="J41" s="461"/>
    </row>
    <row r="42" spans="1:12">
      <c r="D42" s="47" t="s">
        <v>4635</v>
      </c>
      <c r="E42" t="s">
        <v>5257</v>
      </c>
    </row>
    <row r="43" spans="1:12">
      <c r="E43" t="s">
        <v>5376</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K28" sqref="K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1900</v>
      </c>
      <c r="D3" s="380" t="s">
        <v>12</v>
      </c>
      <c r="E3" s="380"/>
      <c r="F3" s="4" t="s">
        <v>3393</v>
      </c>
    </row>
    <row r="4" spans="1:12" ht="18" customHeight="1">
      <c r="A4" s="379" t="s">
        <v>77</v>
      </c>
      <c r="B4" s="379"/>
      <c r="C4" s="36" t="s">
        <v>3776</v>
      </c>
      <c r="D4" s="380" t="s">
        <v>14</v>
      </c>
      <c r="E4" s="380"/>
      <c r="F4" s="5">
        <f>'Running Hours'!B24</f>
        <v>23123.5</v>
      </c>
    </row>
    <row r="5" spans="1:12" ht="18" customHeight="1">
      <c r="A5" s="379" t="s">
        <v>78</v>
      </c>
      <c r="B5" s="379"/>
      <c r="C5" s="37" t="s">
        <v>3777</v>
      </c>
      <c r="D5" s="44"/>
      <c r="E5" s="252"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42549</v>
      </c>
      <c r="G8" s="26">
        <v>0</v>
      </c>
      <c r="H8" s="21">
        <f>IF(I8&lt;=8000,$F$5+(I8/24),"error")</f>
        <v>43959.854166666664</v>
      </c>
      <c r="I8" s="22">
        <f>D8-($F$4-G8)</f>
        <v>-15123.5</v>
      </c>
      <c r="J8" s="16" t="str">
        <f t="shared" ref="J8:J36" si="0">IF(I8="","",IF(I8&lt;0,"OVERDUE","NOT DUE"))</f>
        <v>OVERDUE</v>
      </c>
      <c r="K8" s="30" t="s">
        <v>1896</v>
      </c>
      <c r="L8" s="145" t="s">
        <v>3961</v>
      </c>
    </row>
    <row r="9" spans="1:12" ht="24">
      <c r="A9" s="16" t="s">
        <v>3395</v>
      </c>
      <c r="B9" s="30" t="s">
        <v>1881</v>
      </c>
      <c r="C9" s="30" t="s">
        <v>1882</v>
      </c>
      <c r="D9" s="41">
        <v>8000</v>
      </c>
      <c r="E9" s="12">
        <v>42549</v>
      </c>
      <c r="F9" s="12">
        <v>42549</v>
      </c>
      <c r="G9" s="26">
        <v>0</v>
      </c>
      <c r="H9" s="21">
        <f>IF(I9&lt;=8000,$F$5+(I9/24),"error")</f>
        <v>43959.854166666664</v>
      </c>
      <c r="I9" s="22">
        <f t="shared" ref="I9:I18" si="1">D9-($F$4-G9)</f>
        <v>-15123.5</v>
      </c>
      <c r="J9" s="16" t="str">
        <f t="shared" si="0"/>
        <v>OVERDUE</v>
      </c>
      <c r="K9" s="30"/>
      <c r="L9" s="145" t="s">
        <v>3961</v>
      </c>
    </row>
    <row r="10" spans="1:12">
      <c r="A10" s="16" t="s">
        <v>3396</v>
      </c>
      <c r="B10" s="30" t="s">
        <v>1881</v>
      </c>
      <c r="C10" s="30" t="s">
        <v>1883</v>
      </c>
      <c r="D10" s="41">
        <v>20000</v>
      </c>
      <c r="E10" s="12">
        <v>42549</v>
      </c>
      <c r="F10" s="12">
        <v>42549</v>
      </c>
      <c r="G10" s="26">
        <v>0</v>
      </c>
      <c r="H10" s="21">
        <f>IF(I10&lt;=20000,$F$5+(I10/24),"error")</f>
        <v>44459.854166666664</v>
      </c>
      <c r="I10" s="22">
        <f t="shared" si="1"/>
        <v>-3123.5</v>
      </c>
      <c r="J10" s="16" t="str">
        <f t="shared" si="0"/>
        <v>OVERDUE</v>
      </c>
      <c r="K10" s="30"/>
      <c r="L10" s="19"/>
    </row>
    <row r="11" spans="1:12" ht="26.45" customHeight="1">
      <c r="A11" s="16" t="s">
        <v>3397</v>
      </c>
      <c r="B11" s="30" t="s">
        <v>1884</v>
      </c>
      <c r="C11" s="30" t="s">
        <v>1885</v>
      </c>
      <c r="D11" s="41">
        <v>8000</v>
      </c>
      <c r="E11" s="12">
        <v>42549</v>
      </c>
      <c r="F11" s="12">
        <v>42549</v>
      </c>
      <c r="G11" s="26">
        <v>0</v>
      </c>
      <c r="H11" s="21">
        <f>IF(I11&lt;=8000,$F$5+(I11/24),"error")</f>
        <v>43959.854166666664</v>
      </c>
      <c r="I11" s="22">
        <f t="shared" si="1"/>
        <v>-15123.5</v>
      </c>
      <c r="J11" s="16" t="str">
        <f t="shared" si="0"/>
        <v>OVERDUE</v>
      </c>
      <c r="K11" s="30" t="s">
        <v>1897</v>
      </c>
      <c r="L11" s="145" t="s">
        <v>3961</v>
      </c>
    </row>
    <row r="12" spans="1:12" ht="25.5">
      <c r="A12" s="16" t="s">
        <v>3398</v>
      </c>
      <c r="B12" s="30" t="s">
        <v>1884</v>
      </c>
      <c r="C12" s="30" t="s">
        <v>1886</v>
      </c>
      <c r="D12" s="41">
        <v>20000</v>
      </c>
      <c r="E12" s="12">
        <v>42549</v>
      </c>
      <c r="F12" s="12">
        <v>42549</v>
      </c>
      <c r="G12" s="26">
        <v>0</v>
      </c>
      <c r="H12" s="21">
        <f>IF(I12&lt;=20000,$F$5+(I12/24),"error")</f>
        <v>44459.854166666664</v>
      </c>
      <c r="I12" s="22">
        <f t="shared" si="1"/>
        <v>-3123.5</v>
      </c>
      <c r="J12" s="16" t="str">
        <f t="shared" si="0"/>
        <v>OVERDUE</v>
      </c>
      <c r="K12" s="30"/>
      <c r="L12" s="19"/>
    </row>
    <row r="13" spans="1:12" ht="25.5">
      <c r="A13" s="16" t="s">
        <v>3399</v>
      </c>
      <c r="B13" s="30" t="s">
        <v>1887</v>
      </c>
      <c r="C13" s="30" t="s">
        <v>1888</v>
      </c>
      <c r="D13" s="41">
        <v>8000</v>
      </c>
      <c r="E13" s="12">
        <v>42549</v>
      </c>
      <c r="F13" s="12">
        <v>42549</v>
      </c>
      <c r="G13" s="26">
        <v>0</v>
      </c>
      <c r="H13" s="21">
        <f>IF(I13&lt;=8000,$F$5+(I13/24),"error")</f>
        <v>43959.854166666664</v>
      </c>
      <c r="I13" s="22">
        <f t="shared" si="1"/>
        <v>-15123.5</v>
      </c>
      <c r="J13" s="16" t="str">
        <f t="shared" si="0"/>
        <v>OVERDUE</v>
      </c>
      <c r="K13" s="30"/>
      <c r="L13" s="145" t="s">
        <v>3961</v>
      </c>
    </row>
    <row r="14" spans="1:12">
      <c r="A14" s="16" t="s">
        <v>3400</v>
      </c>
      <c r="B14" s="30" t="s">
        <v>1887</v>
      </c>
      <c r="C14" s="30" t="s">
        <v>1883</v>
      </c>
      <c r="D14" s="41">
        <v>20000</v>
      </c>
      <c r="E14" s="12">
        <v>42549</v>
      </c>
      <c r="F14" s="12">
        <v>42549</v>
      </c>
      <c r="G14" s="26">
        <v>0</v>
      </c>
      <c r="H14" s="21">
        <f>IF(I14&lt;=20000,$F$5+(I14/24),"error")</f>
        <v>44459.854166666664</v>
      </c>
      <c r="I14" s="22">
        <f t="shared" si="1"/>
        <v>-3123.5</v>
      </c>
      <c r="J14" s="16" t="str">
        <f t="shared" si="0"/>
        <v>OVERDUE</v>
      </c>
      <c r="K14" s="30"/>
      <c r="L14" s="19"/>
    </row>
    <row r="15" spans="1:12" ht="38.450000000000003" customHeight="1">
      <c r="A15" s="16" t="s">
        <v>3401</v>
      </c>
      <c r="B15" s="30" t="s">
        <v>1535</v>
      </c>
      <c r="C15" s="30" t="s">
        <v>1889</v>
      </c>
      <c r="D15" s="41">
        <v>20000</v>
      </c>
      <c r="E15" s="12">
        <v>42549</v>
      </c>
      <c r="F15" s="12">
        <v>42549</v>
      </c>
      <c r="G15" s="26">
        <v>0</v>
      </c>
      <c r="H15" s="21">
        <f>IF(I15&lt;=20000,$F$5+(I15/24),"error")</f>
        <v>44459.854166666664</v>
      </c>
      <c r="I15" s="22">
        <f t="shared" si="1"/>
        <v>-3123.5</v>
      </c>
      <c r="J15" s="16" t="str">
        <f t="shared" si="0"/>
        <v>OVERDUE</v>
      </c>
      <c r="K15" s="30" t="s">
        <v>1898</v>
      </c>
      <c r="L15" s="19"/>
    </row>
    <row r="16" spans="1:12" ht="26.45" customHeight="1">
      <c r="A16" s="16" t="s">
        <v>3402</v>
      </c>
      <c r="B16" s="30" t="s">
        <v>3845</v>
      </c>
      <c r="C16" s="30" t="s">
        <v>1891</v>
      </c>
      <c r="D16" s="41">
        <v>20000</v>
      </c>
      <c r="E16" s="12">
        <v>42549</v>
      </c>
      <c r="F16" s="12">
        <v>42549</v>
      </c>
      <c r="G16" s="26">
        <v>0</v>
      </c>
      <c r="H16" s="21">
        <f>IF(I16&lt;=20000,$F$5+(I16/24),"error")</f>
        <v>44459.854166666664</v>
      </c>
      <c r="I16" s="22">
        <f t="shared" si="1"/>
        <v>-3123.5</v>
      </c>
      <c r="J16" s="16" t="str">
        <f t="shared" si="0"/>
        <v>OVERDUE</v>
      </c>
      <c r="K16" s="30" t="s">
        <v>1899</v>
      </c>
      <c r="L16" s="19"/>
    </row>
    <row r="17" spans="1:12" ht="25.5">
      <c r="A17" s="16" t="s">
        <v>3403</v>
      </c>
      <c r="B17" s="30" t="s">
        <v>3841</v>
      </c>
      <c r="C17" s="30" t="s">
        <v>1893</v>
      </c>
      <c r="D17" s="41">
        <v>8000</v>
      </c>
      <c r="E17" s="12">
        <v>42549</v>
      </c>
      <c r="F17" s="12">
        <v>44051</v>
      </c>
      <c r="G17" s="26">
        <v>17693</v>
      </c>
      <c r="H17" s="21">
        <f>IF(I17&lt;=8000,$F$5+(I17/24),"error")</f>
        <v>44697.0625</v>
      </c>
      <c r="I17" s="22">
        <f t="shared" si="1"/>
        <v>2569.5</v>
      </c>
      <c r="J17" s="16" t="str">
        <f t="shared" si="0"/>
        <v>NOT DUE</v>
      </c>
      <c r="K17" s="30"/>
      <c r="L17" s="19"/>
    </row>
    <row r="18" spans="1:12" ht="15" customHeight="1">
      <c r="A18" s="16" t="s">
        <v>3404</v>
      </c>
      <c r="B18" s="30" t="s">
        <v>3842</v>
      </c>
      <c r="C18" s="30" t="s">
        <v>3843</v>
      </c>
      <c r="D18" s="41">
        <v>8000</v>
      </c>
      <c r="E18" s="12">
        <v>42549</v>
      </c>
      <c r="F18" s="12">
        <v>42549</v>
      </c>
      <c r="G18" s="26">
        <v>0</v>
      </c>
      <c r="H18" s="21">
        <f>IF(I18&lt;=8000,$F$5+(I18/24),"error")</f>
        <v>43959.854166666664</v>
      </c>
      <c r="I18" s="22">
        <f t="shared" si="1"/>
        <v>-15123.5</v>
      </c>
      <c r="J18" s="16" t="str">
        <f t="shared" si="0"/>
        <v>OVERDUE</v>
      </c>
      <c r="K18" s="30"/>
      <c r="L18" s="145" t="s">
        <v>3961</v>
      </c>
    </row>
    <row r="19" spans="1:12" ht="38.25">
      <c r="A19" s="16" t="s">
        <v>3405</v>
      </c>
      <c r="B19" s="30" t="s">
        <v>1390</v>
      </c>
      <c r="C19" s="30" t="s">
        <v>1391</v>
      </c>
      <c r="D19" s="41" t="s">
        <v>1</v>
      </c>
      <c r="E19" s="12">
        <v>42549</v>
      </c>
      <c r="F19" s="12">
        <v>44590</v>
      </c>
      <c r="G19" s="72"/>
      <c r="H19" s="14">
        <f>DATE(YEAR(F19),MONTH(F19),DAY(F19)+1)</f>
        <v>44591</v>
      </c>
      <c r="I19" s="15">
        <f t="shared" ref="I19:I36" ca="1" si="2">IF(ISBLANK(H19),"",H19-DATE(YEAR(NOW()),MONTH(NOW()),DAY(NOW())))</f>
        <v>-1</v>
      </c>
      <c r="J19" s="16" t="str">
        <f t="shared" ca="1" si="0"/>
        <v>OVERDUE</v>
      </c>
      <c r="K19" s="30" t="s">
        <v>1420</v>
      </c>
      <c r="L19" s="19"/>
    </row>
    <row r="20" spans="1:12" ht="38.25">
      <c r="A20" s="16" t="s">
        <v>3406</v>
      </c>
      <c r="B20" s="30" t="s">
        <v>1392</v>
      </c>
      <c r="C20" s="30" t="s">
        <v>1393</v>
      </c>
      <c r="D20" s="41" t="s">
        <v>1</v>
      </c>
      <c r="E20" s="12">
        <v>42549</v>
      </c>
      <c r="F20" s="12">
        <v>44590</v>
      </c>
      <c r="G20" s="72"/>
      <c r="H20" s="14">
        <f>DATE(YEAR(F20),MONTH(F20),DAY(F20)+1)</f>
        <v>44591</v>
      </c>
      <c r="I20" s="15">
        <f t="shared" ca="1" si="2"/>
        <v>-1</v>
      </c>
      <c r="J20" s="16" t="str">
        <f t="shared" ca="1" si="0"/>
        <v>OVERDUE</v>
      </c>
      <c r="K20" s="30" t="s">
        <v>1421</v>
      </c>
      <c r="L20" s="19"/>
    </row>
    <row r="21" spans="1:12" ht="38.25">
      <c r="A21" s="16" t="s">
        <v>3407</v>
      </c>
      <c r="B21" s="30" t="s">
        <v>1394</v>
      </c>
      <c r="C21" s="30" t="s">
        <v>1395</v>
      </c>
      <c r="D21" s="41" t="s">
        <v>1</v>
      </c>
      <c r="E21" s="12">
        <v>42549</v>
      </c>
      <c r="F21" s="12">
        <v>44590</v>
      </c>
      <c r="G21" s="72"/>
      <c r="H21" s="14">
        <f>DATE(YEAR(F21),MONTH(F21),DAY(F21)+1)</f>
        <v>44591</v>
      </c>
      <c r="I21" s="15">
        <f t="shared" ca="1" si="2"/>
        <v>-1</v>
      </c>
      <c r="J21" s="16" t="str">
        <f t="shared" ca="1" si="0"/>
        <v>OVERDUE</v>
      </c>
      <c r="K21" s="30" t="s">
        <v>1422</v>
      </c>
      <c r="L21" s="19"/>
    </row>
    <row r="22" spans="1:12" ht="38.450000000000003" customHeight="1">
      <c r="A22" s="16" t="s">
        <v>3408</v>
      </c>
      <c r="B22" s="30" t="s">
        <v>1396</v>
      </c>
      <c r="C22" s="30" t="s">
        <v>1397</v>
      </c>
      <c r="D22" s="41" t="s">
        <v>4</v>
      </c>
      <c r="E22" s="12">
        <v>42549</v>
      </c>
      <c r="F22" s="12">
        <v>44560</v>
      </c>
      <c r="G22" s="72"/>
      <c r="H22" s="14">
        <f>EDATE(F22-1,1)</f>
        <v>44590</v>
      </c>
      <c r="I22" s="15">
        <f t="shared" ca="1" si="2"/>
        <v>-2</v>
      </c>
      <c r="J22" s="16" t="str">
        <f t="shared" ca="1" si="0"/>
        <v>OVERDUE</v>
      </c>
      <c r="K22" s="30" t="s">
        <v>1423</v>
      </c>
      <c r="L22" s="19"/>
    </row>
    <row r="23" spans="1:12" ht="25.5">
      <c r="A23" s="16" t="s">
        <v>3409</v>
      </c>
      <c r="B23" s="30" t="s">
        <v>1398</v>
      </c>
      <c r="C23" s="30" t="s">
        <v>1399</v>
      </c>
      <c r="D23" s="41" t="s">
        <v>1</v>
      </c>
      <c r="E23" s="12">
        <v>42549</v>
      </c>
      <c r="F23" s="12">
        <v>44590</v>
      </c>
      <c r="G23" s="72"/>
      <c r="H23" s="14">
        <f>DATE(YEAR(F23),MONTH(F23),DAY(F23)+1)</f>
        <v>44591</v>
      </c>
      <c r="I23" s="15">
        <f t="shared" ca="1" si="2"/>
        <v>-1</v>
      </c>
      <c r="J23" s="16" t="str">
        <f t="shared" ca="1" si="0"/>
        <v>OVERDUE</v>
      </c>
      <c r="K23" s="30" t="s">
        <v>1424</v>
      </c>
      <c r="L23" s="19"/>
    </row>
    <row r="24" spans="1:12" ht="26.45" customHeight="1">
      <c r="A24" s="16" t="s">
        <v>3410</v>
      </c>
      <c r="B24" s="30" t="s">
        <v>1400</v>
      </c>
      <c r="C24" s="30" t="s">
        <v>1401</v>
      </c>
      <c r="D24" s="41" t="s">
        <v>1</v>
      </c>
      <c r="E24" s="12">
        <v>42549</v>
      </c>
      <c r="F24" s="12">
        <v>44590</v>
      </c>
      <c r="G24" s="72"/>
      <c r="H24" s="14">
        <f>DATE(YEAR(F24),MONTH(F24),DAY(F24)+1)</f>
        <v>44591</v>
      </c>
      <c r="I24" s="15">
        <f t="shared" ca="1" si="2"/>
        <v>-1</v>
      </c>
      <c r="J24" s="16" t="str">
        <f t="shared" ca="1" si="0"/>
        <v>OVERDUE</v>
      </c>
      <c r="K24" s="30" t="s">
        <v>1425</v>
      </c>
      <c r="L24" s="19"/>
    </row>
    <row r="25" spans="1:12" ht="26.45" customHeight="1">
      <c r="A25" s="16" t="s">
        <v>3411</v>
      </c>
      <c r="B25" s="30" t="s">
        <v>1402</v>
      </c>
      <c r="C25" s="30" t="s">
        <v>1403</v>
      </c>
      <c r="D25" s="41" t="s">
        <v>1</v>
      </c>
      <c r="E25" s="12">
        <v>42549</v>
      </c>
      <c r="F25" s="12">
        <v>44590</v>
      </c>
      <c r="G25" s="72"/>
      <c r="H25" s="14">
        <f>DATE(YEAR(F25),MONTH(F25),DAY(F25)+1)</f>
        <v>44591</v>
      </c>
      <c r="I25" s="15">
        <f t="shared" ca="1" si="2"/>
        <v>-1</v>
      </c>
      <c r="J25" s="16" t="str">
        <f t="shared" ca="1" si="0"/>
        <v>OVERDUE</v>
      </c>
      <c r="K25" s="30" t="s">
        <v>1425</v>
      </c>
      <c r="L25" s="19"/>
    </row>
    <row r="26" spans="1:12" ht="26.45" customHeight="1">
      <c r="A26" s="16" t="s">
        <v>3412</v>
      </c>
      <c r="B26" s="30" t="s">
        <v>1404</v>
      </c>
      <c r="C26" s="30" t="s">
        <v>1391</v>
      </c>
      <c r="D26" s="41" t="s">
        <v>1</v>
      </c>
      <c r="E26" s="12">
        <v>42549</v>
      </c>
      <c r="F26" s="12">
        <v>44590</v>
      </c>
      <c r="G26" s="72"/>
      <c r="H26" s="14">
        <f>DATE(YEAR(F26),MONTH(F26),DAY(F26)+1)</f>
        <v>44591</v>
      </c>
      <c r="I26" s="15">
        <f t="shared" ca="1" si="2"/>
        <v>-1</v>
      </c>
      <c r="J26" s="16" t="str">
        <f t="shared" ca="1" si="0"/>
        <v>OVERDUE</v>
      </c>
      <c r="K26" s="30" t="s">
        <v>1425</v>
      </c>
      <c r="L26" s="19"/>
    </row>
    <row r="27" spans="1:12" ht="26.45" customHeight="1">
      <c r="A27" s="16" t="s">
        <v>3413</v>
      </c>
      <c r="B27" s="30" t="s">
        <v>3849</v>
      </c>
      <c r="C27" s="30" t="s">
        <v>3889</v>
      </c>
      <c r="D27" s="41">
        <v>20000</v>
      </c>
      <c r="E27" s="12">
        <v>42549</v>
      </c>
      <c r="F27" s="12">
        <v>44412</v>
      </c>
      <c r="G27" s="26">
        <v>21477.4</v>
      </c>
      <c r="H27" s="21">
        <f>IF(I27&lt;=20000,$F$5+(I27/24),"error")</f>
        <v>45354.745833333334</v>
      </c>
      <c r="I27" s="22">
        <f t="shared" ref="I27:I28" si="3">D27-($F$4-G27)</f>
        <v>18353.900000000001</v>
      </c>
      <c r="J27" s="16" t="str">
        <f t="shared" ref="J27:J28" si="4">IF(I27="","",IF(I27&lt;0,"OVERDUE","NOT DUE"))</f>
        <v>NOT DUE</v>
      </c>
      <c r="K27" s="30" t="s">
        <v>3851</v>
      </c>
      <c r="L27" s="19"/>
    </row>
    <row r="28" spans="1:12" ht="25.5">
      <c r="A28" s="16" t="s">
        <v>3414</v>
      </c>
      <c r="B28" s="30" t="s">
        <v>3850</v>
      </c>
      <c r="C28" s="30" t="s">
        <v>3888</v>
      </c>
      <c r="D28" s="41">
        <v>20000</v>
      </c>
      <c r="E28" s="12">
        <v>42549</v>
      </c>
      <c r="F28" s="12">
        <v>44412</v>
      </c>
      <c r="G28" s="26">
        <v>21477.4</v>
      </c>
      <c r="H28" s="21">
        <f>IF(I28&lt;=20000,$F$5+(I28/24),"error")</f>
        <v>45354.745833333334</v>
      </c>
      <c r="I28" s="22">
        <f t="shared" si="3"/>
        <v>18353.900000000001</v>
      </c>
      <c r="J28" s="16" t="str">
        <f t="shared" si="4"/>
        <v>NOT DUE</v>
      </c>
      <c r="K28" s="30" t="s">
        <v>3851</v>
      </c>
      <c r="L28" s="19"/>
    </row>
    <row r="29" spans="1:12" ht="26.45" customHeight="1">
      <c r="A29" s="16" t="s">
        <v>3415</v>
      </c>
      <c r="B29" s="30" t="s">
        <v>1408</v>
      </c>
      <c r="C29" s="30" t="s">
        <v>1409</v>
      </c>
      <c r="D29" s="41" t="s">
        <v>0</v>
      </c>
      <c r="E29" s="12">
        <v>42549</v>
      </c>
      <c r="F29" s="12">
        <v>44561</v>
      </c>
      <c r="G29" s="72"/>
      <c r="H29" s="14">
        <f>DATE(YEAR(F29),MONTH(F29)+3,DAY(F29)-1)</f>
        <v>44650</v>
      </c>
      <c r="I29" s="15">
        <f t="shared" ca="1" si="2"/>
        <v>58</v>
      </c>
      <c r="J29" s="16" t="str">
        <f t="shared" ca="1" si="0"/>
        <v>NOT DUE</v>
      </c>
      <c r="K29" s="30" t="s">
        <v>1426</v>
      </c>
      <c r="L29" s="145"/>
    </row>
    <row r="30" spans="1:12" ht="15" customHeight="1">
      <c r="A30" s="16" t="s">
        <v>3416</v>
      </c>
      <c r="B30" s="30" t="s">
        <v>1894</v>
      </c>
      <c r="C30" s="30"/>
      <c r="D30" s="41" t="s">
        <v>1</v>
      </c>
      <c r="E30" s="12">
        <v>42549</v>
      </c>
      <c r="F30" s="12">
        <v>44590</v>
      </c>
      <c r="G30" s="72"/>
      <c r="H30" s="14">
        <f>DATE(YEAR(F30),MONTH(F30),DAY(F30)+1)</f>
        <v>44591</v>
      </c>
      <c r="I30" s="15">
        <f t="shared" ca="1" si="2"/>
        <v>-1</v>
      </c>
      <c r="J30" s="16" t="str">
        <f t="shared" ca="1" si="0"/>
        <v>OVERDUE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347</v>
      </c>
      <c r="J31" s="16" t="str">
        <f t="shared" ca="1" si="0"/>
        <v>NOT DUE</v>
      </c>
      <c r="K31" s="30" t="s">
        <v>1426</v>
      </c>
      <c r="L31" s="145"/>
    </row>
    <row r="32" spans="1:12" ht="25.5">
      <c r="A32" s="16" t="s">
        <v>3418</v>
      </c>
      <c r="B32" s="30" t="s">
        <v>1412</v>
      </c>
      <c r="C32" s="30" t="s">
        <v>1413</v>
      </c>
      <c r="D32" s="41" t="s">
        <v>381</v>
      </c>
      <c r="E32" s="12">
        <v>42549</v>
      </c>
      <c r="F32" s="12">
        <v>44575</v>
      </c>
      <c r="G32" s="72"/>
      <c r="H32" s="14">
        <f t="shared" si="5"/>
        <v>44939</v>
      </c>
      <c r="I32" s="15">
        <f t="shared" ca="1" si="2"/>
        <v>347</v>
      </c>
      <c r="J32" s="16" t="str">
        <f t="shared" ca="1" si="0"/>
        <v>NOT DUE</v>
      </c>
      <c r="K32" s="30" t="s">
        <v>1427</v>
      </c>
      <c r="L32" s="19"/>
    </row>
    <row r="33" spans="1:12" ht="25.5">
      <c r="A33" s="16" t="s">
        <v>3419</v>
      </c>
      <c r="B33" s="30" t="s">
        <v>1414</v>
      </c>
      <c r="C33" s="30" t="s">
        <v>1415</v>
      </c>
      <c r="D33" s="41" t="s">
        <v>381</v>
      </c>
      <c r="E33" s="12">
        <v>42549</v>
      </c>
      <c r="F33" s="12">
        <v>44575</v>
      </c>
      <c r="G33" s="72"/>
      <c r="H33" s="14">
        <f t="shared" si="5"/>
        <v>44939</v>
      </c>
      <c r="I33" s="15">
        <f t="shared" ca="1" si="2"/>
        <v>347</v>
      </c>
      <c r="J33" s="16" t="str">
        <f t="shared" ca="1" si="0"/>
        <v>NOT DUE</v>
      </c>
      <c r="K33" s="30" t="s">
        <v>1427</v>
      </c>
      <c r="L33" s="19"/>
    </row>
    <row r="34" spans="1:12" ht="25.5">
      <c r="A34" s="16" t="s">
        <v>3420</v>
      </c>
      <c r="B34" s="30" t="s">
        <v>1416</v>
      </c>
      <c r="C34" s="30" t="s">
        <v>1417</v>
      </c>
      <c r="D34" s="41" t="s">
        <v>381</v>
      </c>
      <c r="E34" s="12">
        <v>42549</v>
      </c>
      <c r="F34" s="12">
        <v>44575</v>
      </c>
      <c r="G34" s="72"/>
      <c r="H34" s="14">
        <f t="shared" si="5"/>
        <v>44939</v>
      </c>
      <c r="I34" s="15">
        <f t="shared" ca="1" si="2"/>
        <v>347</v>
      </c>
      <c r="J34" s="16" t="str">
        <f t="shared" ca="1" si="0"/>
        <v>NOT DUE</v>
      </c>
      <c r="K34" s="30" t="s">
        <v>1427</v>
      </c>
      <c r="L34" s="19"/>
    </row>
    <row r="35" spans="1:12" ht="25.5">
      <c r="A35" s="16" t="s">
        <v>3421</v>
      </c>
      <c r="B35" s="30" t="s">
        <v>1418</v>
      </c>
      <c r="C35" s="30" t="s">
        <v>1419</v>
      </c>
      <c r="D35" s="41" t="s">
        <v>381</v>
      </c>
      <c r="E35" s="12">
        <v>42549</v>
      </c>
      <c r="F35" s="12">
        <v>44575</v>
      </c>
      <c r="G35" s="72"/>
      <c r="H35" s="14">
        <f t="shared" si="5"/>
        <v>44939</v>
      </c>
      <c r="I35" s="15">
        <f t="shared" ca="1" si="2"/>
        <v>347</v>
      </c>
      <c r="J35" s="16" t="str">
        <f t="shared" ca="1" si="0"/>
        <v>NOT DUE</v>
      </c>
      <c r="K35" s="30" t="s">
        <v>1428</v>
      </c>
      <c r="L35" s="19"/>
    </row>
    <row r="36" spans="1:12" ht="15" customHeight="1">
      <c r="A36" s="16" t="s">
        <v>3422</v>
      </c>
      <c r="B36" s="30" t="s">
        <v>1429</v>
      </c>
      <c r="C36" s="30" t="s">
        <v>1430</v>
      </c>
      <c r="D36" s="41" t="s">
        <v>381</v>
      </c>
      <c r="E36" s="12">
        <v>42549</v>
      </c>
      <c r="F36" s="12">
        <v>44575</v>
      </c>
      <c r="G36" s="72"/>
      <c r="H36" s="14">
        <f t="shared" si="5"/>
        <v>44939</v>
      </c>
      <c r="I36" s="15">
        <f t="shared" ca="1" si="2"/>
        <v>347</v>
      </c>
      <c r="J36" s="16" t="str">
        <f t="shared" ca="1" si="0"/>
        <v>NOT DUE</v>
      </c>
      <c r="K36" s="30" t="s">
        <v>1428</v>
      </c>
      <c r="L36" s="19"/>
    </row>
    <row r="37" spans="1:12" ht="15" customHeight="1">
      <c r="A37" s="49"/>
      <c r="B37" s="50"/>
      <c r="C37" s="50"/>
      <c r="D37" s="51"/>
      <c r="E37" s="52"/>
      <c r="F37" s="52"/>
      <c r="G37" s="53"/>
      <c r="H37" s="54"/>
      <c r="I37" s="55"/>
      <c r="J37" s="49"/>
      <c r="K37" s="50"/>
      <c r="L37" s="56"/>
    </row>
    <row r="40" spans="1:12">
      <c r="B40" t="s">
        <v>4634</v>
      </c>
      <c r="G40" t="s">
        <v>4636</v>
      </c>
    </row>
    <row r="41" spans="1:12">
      <c r="C41" s="215" t="s">
        <v>5323</v>
      </c>
      <c r="H41" s="461" t="s">
        <v>5295</v>
      </c>
      <c r="I41" s="461"/>
      <c r="J41" s="461"/>
    </row>
    <row r="42" spans="1:12">
      <c r="D42" s="47" t="s">
        <v>4635</v>
      </c>
      <c r="E42" t="s">
        <v>5257</v>
      </c>
    </row>
    <row r="43" spans="1:12">
      <c r="E43" t="s">
        <v>5370</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85" zoomScaleNormal="85" workbookViewId="0">
      <selection activeCell="K36" sqref="K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1901</v>
      </c>
      <c r="D3" s="380" t="s">
        <v>12</v>
      </c>
      <c r="E3" s="380"/>
      <c r="F3" s="4" t="s">
        <v>3329</v>
      </c>
    </row>
    <row r="4" spans="1:12" ht="18" customHeight="1">
      <c r="A4" s="379" t="s">
        <v>77</v>
      </c>
      <c r="B4" s="379"/>
      <c r="C4" s="36" t="s">
        <v>3778</v>
      </c>
      <c r="D4" s="380" t="s">
        <v>14</v>
      </c>
      <c r="E4" s="380"/>
      <c r="F4" s="5">
        <f>'Running Hours'!B25</f>
        <v>25982.9</v>
      </c>
    </row>
    <row r="5" spans="1:12" ht="18" customHeight="1">
      <c r="A5" s="379" t="s">
        <v>78</v>
      </c>
      <c r="B5" s="379"/>
      <c r="C5" s="37" t="s">
        <v>3777</v>
      </c>
      <c r="D5" s="44"/>
      <c r="E5" s="252"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44412</v>
      </c>
      <c r="G8" s="72"/>
      <c r="H8" s="14">
        <f>DATE(YEAR(F8),MONTH(F8)+6,DAY(F8)-1)</f>
        <v>44595</v>
      </c>
      <c r="I8" s="15">
        <f t="shared" ref="I8" ca="1" si="0">IF(ISBLANK(H8),"",H8-DATE(YEAR(NOW()),MONTH(NOW()),DAY(NOW())))</f>
        <v>3</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44880.137499999997</v>
      </c>
      <c r="I9" s="22">
        <f>D9-($F$4-G9)</f>
        <v>6963.2999999999993</v>
      </c>
      <c r="J9" s="16" t="str">
        <f t="shared" si="1"/>
        <v>NOT DUE</v>
      </c>
      <c r="K9" s="30" t="s">
        <v>1896</v>
      </c>
      <c r="L9" s="145" t="s">
        <v>3961</v>
      </c>
    </row>
    <row r="10" spans="1:12" ht="24">
      <c r="A10" s="16" t="s">
        <v>3332</v>
      </c>
      <c r="B10" s="30" t="s">
        <v>1881</v>
      </c>
      <c r="C10" s="30" t="s">
        <v>1882</v>
      </c>
      <c r="D10" s="41">
        <v>8000</v>
      </c>
      <c r="E10" s="12">
        <v>42549</v>
      </c>
      <c r="F10" s="12">
        <v>44508</v>
      </c>
      <c r="G10" s="26">
        <v>24946.2</v>
      </c>
      <c r="H10" s="21">
        <f>IF(I10&lt;=8000,$F$5+(I10/24),"error")</f>
        <v>44880.137499999997</v>
      </c>
      <c r="I10" s="22">
        <f t="shared" ref="I10:I19" si="2">D10-($F$4-G10)</f>
        <v>6963.2999999999993</v>
      </c>
      <c r="J10" s="16" t="str">
        <f t="shared" si="1"/>
        <v>NOT DUE</v>
      </c>
      <c r="K10" s="30"/>
      <c r="L10" s="145" t="s">
        <v>3961</v>
      </c>
    </row>
    <row r="11" spans="1:12">
      <c r="A11" s="16" t="s">
        <v>3333</v>
      </c>
      <c r="B11" s="30" t="s">
        <v>1881</v>
      </c>
      <c r="C11" s="30" t="s">
        <v>1883</v>
      </c>
      <c r="D11" s="41">
        <v>20000</v>
      </c>
      <c r="E11" s="12">
        <v>42549</v>
      </c>
      <c r="F11" s="12">
        <v>44508</v>
      </c>
      <c r="G11" s="26">
        <v>24946.2</v>
      </c>
      <c r="H11" s="21">
        <f>IF(I11&lt;=20000,$F$5+(I11/24),"error")</f>
        <v>45380.137499999997</v>
      </c>
      <c r="I11" s="22">
        <f t="shared" si="2"/>
        <v>18963.3</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44880.137499999997</v>
      </c>
      <c r="I12" s="22">
        <f t="shared" si="2"/>
        <v>6963.2999999999993</v>
      </c>
      <c r="J12" s="16" t="str">
        <f t="shared" si="1"/>
        <v>NOT DUE</v>
      </c>
      <c r="K12" s="30" t="s">
        <v>1897</v>
      </c>
      <c r="L12" s="145" t="s">
        <v>3961</v>
      </c>
    </row>
    <row r="13" spans="1:12" ht="25.5">
      <c r="A13" s="16" t="s">
        <v>3335</v>
      </c>
      <c r="B13" s="30" t="s">
        <v>1884</v>
      </c>
      <c r="C13" s="30" t="s">
        <v>1886</v>
      </c>
      <c r="D13" s="41">
        <v>20000</v>
      </c>
      <c r="E13" s="12">
        <v>42549</v>
      </c>
      <c r="F13" s="12">
        <v>44508</v>
      </c>
      <c r="G13" s="26">
        <v>24946.2</v>
      </c>
      <c r="H13" s="21">
        <f>IF(I13&lt;=20000,$F$5+(I13/24),"error")</f>
        <v>45380.137499999997</v>
      </c>
      <c r="I13" s="22">
        <f t="shared" si="2"/>
        <v>18963.3</v>
      </c>
      <c r="J13" s="16" t="str">
        <f t="shared" si="1"/>
        <v>NOT DUE</v>
      </c>
      <c r="K13" s="30"/>
      <c r="L13" s="145" t="s">
        <v>3961</v>
      </c>
    </row>
    <row r="14" spans="1:12" ht="25.5">
      <c r="A14" s="16" t="s">
        <v>3336</v>
      </c>
      <c r="B14" s="30" t="s">
        <v>1887</v>
      </c>
      <c r="C14" s="30" t="s">
        <v>1888</v>
      </c>
      <c r="D14" s="41">
        <v>8000</v>
      </c>
      <c r="E14" s="12">
        <v>42549</v>
      </c>
      <c r="F14" s="12">
        <v>44508</v>
      </c>
      <c r="G14" s="26">
        <v>24946.2</v>
      </c>
      <c r="H14" s="21">
        <f>IF(I14&lt;=8000,$F$5+(I14/24),"error")</f>
        <v>44880.137499999997</v>
      </c>
      <c r="I14" s="22">
        <f t="shared" si="2"/>
        <v>6963.2999999999993</v>
      </c>
      <c r="J14" s="16" t="str">
        <f t="shared" si="1"/>
        <v>NOT DUE</v>
      </c>
      <c r="K14" s="30"/>
      <c r="L14" s="145" t="s">
        <v>3961</v>
      </c>
    </row>
    <row r="15" spans="1:12">
      <c r="A15" s="16" t="s">
        <v>3337</v>
      </c>
      <c r="B15" s="30" t="s">
        <v>1887</v>
      </c>
      <c r="C15" s="30" t="s">
        <v>1883</v>
      </c>
      <c r="D15" s="41">
        <v>20000</v>
      </c>
      <c r="E15" s="12">
        <v>42549</v>
      </c>
      <c r="F15" s="12">
        <v>44508</v>
      </c>
      <c r="G15" s="26">
        <v>24946.2</v>
      </c>
      <c r="H15" s="21">
        <f>IF(I15&lt;=20000,$F$5+(I15/24),"error")</f>
        <v>45380.137499999997</v>
      </c>
      <c r="I15" s="22">
        <f t="shared" si="2"/>
        <v>18963.3</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44880.137499999997</v>
      </c>
      <c r="I16" s="22">
        <f t="shared" si="2"/>
        <v>6963.2999999999993</v>
      </c>
      <c r="J16" s="16" t="str">
        <f t="shared" si="1"/>
        <v>NOT DUE</v>
      </c>
      <c r="K16" s="30" t="s">
        <v>1898</v>
      </c>
      <c r="L16" s="145" t="s">
        <v>3961</v>
      </c>
    </row>
    <row r="17" spans="1:12" ht="26.45" customHeight="1">
      <c r="A17" s="16" t="s">
        <v>3339</v>
      </c>
      <c r="B17" s="30" t="s">
        <v>3845</v>
      </c>
      <c r="C17" s="30" t="s">
        <v>1891</v>
      </c>
      <c r="D17" s="41">
        <v>8000</v>
      </c>
      <c r="E17" s="12">
        <v>42549</v>
      </c>
      <c r="F17" s="12">
        <v>44508</v>
      </c>
      <c r="G17" s="26">
        <v>24946.2</v>
      </c>
      <c r="H17" s="21">
        <f t="shared" ref="H17" si="3">IF(I17&lt;=8000,$F$5+(I17/24),"error")</f>
        <v>44880.137499999997</v>
      </c>
      <c r="I17" s="22">
        <f t="shared" si="2"/>
        <v>6963.2999999999993</v>
      </c>
      <c r="J17" s="16" t="str">
        <f t="shared" si="1"/>
        <v>NOT DUE</v>
      </c>
      <c r="K17" s="30" t="s">
        <v>1899</v>
      </c>
      <c r="L17" s="145" t="s">
        <v>3961</v>
      </c>
    </row>
    <row r="18" spans="1:12" ht="25.5">
      <c r="A18" s="16" t="s">
        <v>3340</v>
      </c>
      <c r="B18" s="30" t="s">
        <v>3840</v>
      </c>
      <c r="C18" s="30" t="s">
        <v>1893</v>
      </c>
      <c r="D18" s="41">
        <v>8000</v>
      </c>
      <c r="E18" s="12">
        <v>42549</v>
      </c>
      <c r="F18" s="12">
        <v>44508</v>
      </c>
      <c r="G18" s="26">
        <v>24946.2</v>
      </c>
      <c r="H18" s="21">
        <f>IF(I18&lt;=8000,$F$5+(I18/24),"error")</f>
        <v>44880.137499999997</v>
      </c>
      <c r="I18" s="22">
        <f t="shared" si="2"/>
        <v>6963.2999999999993</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44880.137499999997</v>
      </c>
      <c r="I19" s="22">
        <f t="shared" si="2"/>
        <v>6963.2999999999993</v>
      </c>
      <c r="J19" s="16" t="str">
        <f t="shared" si="1"/>
        <v>NOT DUE</v>
      </c>
      <c r="K19" s="30"/>
      <c r="L19" s="145" t="s">
        <v>3961</v>
      </c>
    </row>
    <row r="20" spans="1:12" ht="38.25">
      <c r="A20" s="16" t="s">
        <v>3342</v>
      </c>
      <c r="B20" s="30" t="s">
        <v>1390</v>
      </c>
      <c r="C20" s="30" t="s">
        <v>1391</v>
      </c>
      <c r="D20" s="41" t="s">
        <v>1</v>
      </c>
      <c r="E20" s="12">
        <v>42549</v>
      </c>
      <c r="F20" s="12">
        <v>44590</v>
      </c>
      <c r="G20" s="72"/>
      <c r="H20" s="14">
        <f>DATE(YEAR(F20),MONTH(F20),DAY(F20)+1)</f>
        <v>44591</v>
      </c>
      <c r="I20" s="15">
        <f t="shared" ref="I20:I41" ca="1" si="4">IF(ISBLANK(H20),"",H20-DATE(YEAR(NOW()),MONTH(NOW()),DAY(NOW())))</f>
        <v>-1</v>
      </c>
      <c r="J20" s="16" t="str">
        <f t="shared" ca="1" si="1"/>
        <v>OVERDUE</v>
      </c>
      <c r="K20" s="30" t="s">
        <v>1420</v>
      </c>
      <c r="L20" s="19"/>
    </row>
    <row r="21" spans="1:12" ht="38.25">
      <c r="A21" s="16" t="s">
        <v>3343</v>
      </c>
      <c r="B21" s="30" t="s">
        <v>1392</v>
      </c>
      <c r="C21" s="30" t="s">
        <v>1393</v>
      </c>
      <c r="D21" s="41" t="s">
        <v>1</v>
      </c>
      <c r="E21" s="12">
        <v>42549</v>
      </c>
      <c r="F21" s="12">
        <v>44590</v>
      </c>
      <c r="G21" s="72"/>
      <c r="H21" s="14">
        <f>DATE(YEAR(F21),MONTH(F21),DAY(F21)+1)</f>
        <v>44591</v>
      </c>
      <c r="I21" s="15">
        <f t="shared" ca="1" si="4"/>
        <v>-1</v>
      </c>
      <c r="J21" s="16" t="str">
        <f t="shared" ca="1" si="1"/>
        <v>OVERDUE</v>
      </c>
      <c r="K21" s="30" t="s">
        <v>1421</v>
      </c>
      <c r="L21" s="19"/>
    </row>
    <row r="22" spans="1:12" ht="38.25">
      <c r="A22" s="16" t="s">
        <v>3344</v>
      </c>
      <c r="B22" s="30" t="s">
        <v>1394</v>
      </c>
      <c r="C22" s="30" t="s">
        <v>1395</v>
      </c>
      <c r="D22" s="41" t="s">
        <v>1</v>
      </c>
      <c r="E22" s="12">
        <v>42549</v>
      </c>
      <c r="F22" s="12">
        <v>44590</v>
      </c>
      <c r="G22" s="72"/>
      <c r="H22" s="14">
        <f>DATE(YEAR(F22),MONTH(F22),DAY(F22)+1)</f>
        <v>44591</v>
      </c>
      <c r="I22" s="15">
        <f t="shared" ca="1" si="4"/>
        <v>-1</v>
      </c>
      <c r="J22" s="16" t="str">
        <f t="shared" ca="1" si="1"/>
        <v>OVERDUE</v>
      </c>
      <c r="K22" s="30" t="s">
        <v>1422</v>
      </c>
      <c r="L22" s="19"/>
    </row>
    <row r="23" spans="1:12" ht="38.450000000000003" customHeight="1">
      <c r="A23" s="16" t="s">
        <v>3345</v>
      </c>
      <c r="B23" s="30" t="s">
        <v>1396</v>
      </c>
      <c r="C23" s="30" t="s">
        <v>1397</v>
      </c>
      <c r="D23" s="41" t="s">
        <v>4</v>
      </c>
      <c r="E23" s="12">
        <v>42549</v>
      </c>
      <c r="F23" s="12">
        <v>44553</v>
      </c>
      <c r="G23" s="72"/>
      <c r="H23" s="14">
        <f>EDATE(F23-1,1)</f>
        <v>44583</v>
      </c>
      <c r="I23" s="15">
        <f t="shared" ca="1" si="4"/>
        <v>-9</v>
      </c>
      <c r="J23" s="16" t="str">
        <f t="shared" ca="1" si="1"/>
        <v>OVERDUE</v>
      </c>
      <c r="K23" s="30" t="s">
        <v>1423</v>
      </c>
      <c r="L23" s="19"/>
    </row>
    <row r="24" spans="1:12" ht="25.5">
      <c r="A24" s="16" t="s">
        <v>3346</v>
      </c>
      <c r="B24" s="30" t="s">
        <v>1398</v>
      </c>
      <c r="C24" s="30" t="s">
        <v>1399</v>
      </c>
      <c r="D24" s="41" t="s">
        <v>1</v>
      </c>
      <c r="E24" s="12">
        <v>42549</v>
      </c>
      <c r="F24" s="12">
        <v>44590</v>
      </c>
      <c r="G24" s="72"/>
      <c r="H24" s="14">
        <f>DATE(YEAR(F24),MONTH(F24),DAY(F24)+1)</f>
        <v>44591</v>
      </c>
      <c r="I24" s="15">
        <f t="shared" ca="1" si="4"/>
        <v>-1</v>
      </c>
      <c r="J24" s="16" t="str">
        <f t="shared" ca="1" si="1"/>
        <v>OVERDUE</v>
      </c>
      <c r="K24" s="30" t="s">
        <v>1424</v>
      </c>
      <c r="L24" s="19"/>
    </row>
    <row r="25" spans="1:12" ht="26.45" customHeight="1">
      <c r="A25" s="16" t="s">
        <v>3347</v>
      </c>
      <c r="B25" s="30" t="s">
        <v>1400</v>
      </c>
      <c r="C25" s="30" t="s">
        <v>1401</v>
      </c>
      <c r="D25" s="41" t="s">
        <v>1</v>
      </c>
      <c r="E25" s="12">
        <v>42549</v>
      </c>
      <c r="F25" s="12">
        <v>44590</v>
      </c>
      <c r="G25" s="72"/>
      <c r="H25" s="14">
        <f>DATE(YEAR(F25),MONTH(F25),DAY(F25)+1)</f>
        <v>44591</v>
      </c>
      <c r="I25" s="15">
        <f t="shared" ca="1" si="4"/>
        <v>-1</v>
      </c>
      <c r="J25" s="16" t="str">
        <f t="shared" ca="1" si="1"/>
        <v>OVERDUE</v>
      </c>
      <c r="K25" s="30" t="s">
        <v>1425</v>
      </c>
      <c r="L25" s="19"/>
    </row>
    <row r="26" spans="1:12" ht="26.45" customHeight="1">
      <c r="A26" s="16" t="s">
        <v>3348</v>
      </c>
      <c r="B26" s="30" t="s">
        <v>1402</v>
      </c>
      <c r="C26" s="30" t="s">
        <v>1403</v>
      </c>
      <c r="D26" s="41" t="s">
        <v>1</v>
      </c>
      <c r="E26" s="12">
        <v>42549</v>
      </c>
      <c r="F26" s="12">
        <v>44590</v>
      </c>
      <c r="G26" s="72"/>
      <c r="H26" s="14">
        <f>DATE(YEAR(F26),MONTH(F26),DAY(F26)+1)</f>
        <v>44591</v>
      </c>
      <c r="I26" s="15">
        <f t="shared" ca="1" si="4"/>
        <v>-1</v>
      </c>
      <c r="J26" s="16" t="str">
        <f t="shared" ca="1" si="1"/>
        <v>OVERDUE</v>
      </c>
      <c r="K26" s="30" t="s">
        <v>1425</v>
      </c>
      <c r="L26" s="19"/>
    </row>
    <row r="27" spans="1:12" ht="26.45" customHeight="1">
      <c r="A27" s="16" t="s">
        <v>3349</v>
      </c>
      <c r="B27" s="30" t="s">
        <v>1404</v>
      </c>
      <c r="C27" s="30" t="s">
        <v>1391</v>
      </c>
      <c r="D27" s="41" t="s">
        <v>1</v>
      </c>
      <c r="E27" s="12">
        <v>42549</v>
      </c>
      <c r="F27" s="12">
        <v>44590</v>
      </c>
      <c r="G27" s="72"/>
      <c r="H27" s="14">
        <f>DATE(YEAR(F27),MONTH(F27),DAY(F27)+1)</f>
        <v>44591</v>
      </c>
      <c r="I27" s="15">
        <f t="shared" ca="1" si="4"/>
        <v>-1</v>
      </c>
      <c r="J27" s="16" t="str">
        <f t="shared" ca="1" si="1"/>
        <v>OVERDUE</v>
      </c>
      <c r="K27" s="30" t="s">
        <v>1425</v>
      </c>
      <c r="L27" s="19"/>
    </row>
    <row r="28" spans="1:12" ht="26.45" customHeight="1">
      <c r="A28" s="16" t="s">
        <v>3350</v>
      </c>
      <c r="B28" s="30" t="s">
        <v>3886</v>
      </c>
      <c r="C28" s="30" t="s">
        <v>4874</v>
      </c>
      <c r="D28" s="41" t="s">
        <v>0</v>
      </c>
      <c r="E28" s="12">
        <v>42549</v>
      </c>
      <c r="F28" s="12">
        <v>44561</v>
      </c>
      <c r="G28" s="72"/>
      <c r="H28" s="14">
        <f>DATE(YEAR(F28),MONTH(F28)+3,DAY(F28)-1)</f>
        <v>44650</v>
      </c>
      <c r="I28" s="15">
        <f t="shared" ca="1" si="4"/>
        <v>58</v>
      </c>
      <c r="J28" s="16" t="str">
        <f t="shared" ca="1" si="1"/>
        <v>NOT DUE</v>
      </c>
      <c r="K28" s="30"/>
      <c r="L28" s="19"/>
    </row>
    <row r="29" spans="1:12" ht="26.45" customHeight="1">
      <c r="A29" s="16" t="s">
        <v>3351</v>
      </c>
      <c r="B29" s="30" t="s">
        <v>1405</v>
      </c>
      <c r="C29" s="30" t="s">
        <v>1406</v>
      </c>
      <c r="D29" s="41" t="s">
        <v>0</v>
      </c>
      <c r="E29" s="12">
        <v>42549</v>
      </c>
      <c r="F29" s="12">
        <v>44561</v>
      </c>
      <c r="G29" s="72"/>
      <c r="H29" s="14">
        <f>DATE(YEAR(F29),MONTH(F29)+3,DAY(F29)-1)</f>
        <v>44650</v>
      </c>
      <c r="I29" s="15">
        <f t="shared" ca="1" si="4"/>
        <v>58</v>
      </c>
      <c r="J29" s="16" t="str">
        <f t="shared" ca="1" si="1"/>
        <v>NOT DUE</v>
      </c>
      <c r="K29" s="30" t="s">
        <v>1425</v>
      </c>
      <c r="L29" s="19"/>
    </row>
    <row r="30" spans="1:12" ht="25.5">
      <c r="A30" s="16" t="s">
        <v>3352</v>
      </c>
      <c r="B30" s="30" t="s">
        <v>1407</v>
      </c>
      <c r="C30" s="30"/>
      <c r="D30" s="41" t="s">
        <v>4</v>
      </c>
      <c r="E30" s="12">
        <v>42549</v>
      </c>
      <c r="F30" s="12">
        <v>44553</v>
      </c>
      <c r="G30" s="72"/>
      <c r="H30" s="14">
        <f>EDATE(F30-1,1)</f>
        <v>44583</v>
      </c>
      <c r="I30" s="15">
        <f t="shared" ca="1" si="4"/>
        <v>-9</v>
      </c>
      <c r="J30" s="16" t="str">
        <f t="shared" ca="1" si="1"/>
        <v>OVERDUE</v>
      </c>
      <c r="K30" s="30"/>
      <c r="L30" s="19"/>
    </row>
    <row r="31" spans="1:12" ht="26.45" customHeight="1">
      <c r="A31" s="16" t="s">
        <v>3353</v>
      </c>
      <c r="B31" s="30" t="s">
        <v>3960</v>
      </c>
      <c r="C31" s="30" t="s">
        <v>1389</v>
      </c>
      <c r="D31" s="41">
        <v>20000</v>
      </c>
      <c r="E31" s="12">
        <v>42549</v>
      </c>
      <c r="F31" s="12">
        <v>44412</v>
      </c>
      <c r="G31" s="26">
        <v>23866.6</v>
      </c>
      <c r="H31" s="21">
        <f>IF(I31&lt;=20000,$F$5+(I31/24),"error")</f>
        <v>45335.154166666667</v>
      </c>
      <c r="I31" s="22">
        <f t="shared" ref="I31:I32" si="5">D31-($F$4-G31)</f>
        <v>17883.699999999997</v>
      </c>
      <c r="J31" s="16" t="str">
        <f t="shared" si="1"/>
        <v>NOT DUE</v>
      </c>
      <c r="K31" s="30" t="s">
        <v>3851</v>
      </c>
      <c r="L31" s="145" t="s">
        <v>3961</v>
      </c>
    </row>
    <row r="32" spans="1:12" ht="25.5">
      <c r="A32" s="16" t="s">
        <v>3354</v>
      </c>
      <c r="B32" s="30" t="s">
        <v>3955</v>
      </c>
      <c r="C32" s="30" t="s">
        <v>3888</v>
      </c>
      <c r="D32" s="41">
        <v>20000</v>
      </c>
      <c r="E32" s="12">
        <v>42549</v>
      </c>
      <c r="F32" s="12">
        <v>44412</v>
      </c>
      <c r="G32" s="26">
        <v>23866.6</v>
      </c>
      <c r="H32" s="21">
        <f>IF(I32&lt;=20000,$F$5+(I32/24),"error")</f>
        <v>45335.154166666667</v>
      </c>
      <c r="I32" s="22">
        <f t="shared" si="5"/>
        <v>17883.699999999997</v>
      </c>
      <c r="J32" s="16" t="str">
        <f t="shared" si="1"/>
        <v>NOT DUE</v>
      </c>
      <c r="K32" s="30" t="s">
        <v>3851</v>
      </c>
      <c r="L32" s="145" t="s">
        <v>3961</v>
      </c>
    </row>
    <row r="33" spans="1:12" ht="26.45" customHeight="1">
      <c r="A33" s="16" t="s">
        <v>3355</v>
      </c>
      <c r="B33" s="30" t="s">
        <v>1408</v>
      </c>
      <c r="C33" s="30" t="s">
        <v>1409</v>
      </c>
      <c r="D33" s="41" t="s">
        <v>0</v>
      </c>
      <c r="E33" s="12">
        <v>42549</v>
      </c>
      <c r="F33" s="12">
        <v>44561</v>
      </c>
      <c r="G33" s="72"/>
      <c r="H33" s="14">
        <f>DATE(YEAR(F33),MONTH(F33)+3,DAY(F33)-1)</f>
        <v>44650</v>
      </c>
      <c r="I33" s="15">
        <f t="shared" ca="1" si="4"/>
        <v>58</v>
      </c>
      <c r="J33" s="16" t="str">
        <f t="shared" ca="1" si="1"/>
        <v>NOT DUE</v>
      </c>
      <c r="K33" s="30" t="s">
        <v>1426</v>
      </c>
      <c r="L33" s="145"/>
    </row>
    <row r="34" spans="1:12" ht="15" customHeight="1">
      <c r="A34" s="16" t="s">
        <v>3356</v>
      </c>
      <c r="B34" s="30" t="s">
        <v>1894</v>
      </c>
      <c r="C34" s="30"/>
      <c r="D34" s="41" t="s">
        <v>1</v>
      </c>
      <c r="E34" s="12">
        <v>42549</v>
      </c>
      <c r="F34" s="12">
        <v>44590</v>
      </c>
      <c r="G34" s="72"/>
      <c r="H34" s="14">
        <f>DATE(YEAR(F34),MONTH(F34),DAY(F34)+1)</f>
        <v>44591</v>
      </c>
      <c r="I34" s="15">
        <f t="shared" ca="1" si="4"/>
        <v>-1</v>
      </c>
      <c r="J34" s="16" t="str">
        <f t="shared" ca="1" si="1"/>
        <v>OVERDUE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347</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347</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347</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347</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347</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347</v>
      </c>
      <c r="J40" s="16" t="str">
        <f t="shared" ca="1" si="1"/>
        <v>NOT DUE</v>
      </c>
      <c r="K40" s="30" t="s">
        <v>1428</v>
      </c>
      <c r="L40" s="19"/>
    </row>
    <row r="41" spans="1:12" ht="22.5" customHeight="1">
      <c r="A41" s="16" t="s">
        <v>4878</v>
      </c>
      <c r="B41" s="30" t="s">
        <v>3998</v>
      </c>
      <c r="C41" s="30" t="s">
        <v>3999</v>
      </c>
      <c r="D41" s="41" t="s">
        <v>4</v>
      </c>
      <c r="E41" s="12">
        <v>42549</v>
      </c>
      <c r="F41" s="12">
        <v>44553</v>
      </c>
      <c r="G41" s="72"/>
      <c r="H41" s="14">
        <f>EDATE(F41-1,1)</f>
        <v>44583</v>
      </c>
      <c r="I41" s="15">
        <f t="shared" ca="1" si="4"/>
        <v>-9</v>
      </c>
      <c r="J41" s="16" t="str">
        <f t="shared" ca="1" si="1"/>
        <v>OVERDUE</v>
      </c>
      <c r="K41" s="30" t="s">
        <v>1428</v>
      </c>
      <c r="L41" s="145"/>
    </row>
    <row r="42" spans="1:12" ht="15" customHeight="1">
      <c r="A42" s="49"/>
      <c r="B42" s="50"/>
      <c r="C42" s="50"/>
      <c r="D42" s="51"/>
      <c r="E42" s="52"/>
      <c r="F42" s="52"/>
      <c r="G42" s="53"/>
      <c r="H42" s="54"/>
      <c r="I42" s="55"/>
      <c r="J42" s="49"/>
      <c r="K42" s="50"/>
      <c r="L42" s="56"/>
    </row>
    <row r="45" spans="1:12">
      <c r="B45" t="s">
        <v>4634</v>
      </c>
      <c r="G45" t="s">
        <v>4636</v>
      </c>
    </row>
    <row r="46" spans="1:12">
      <c r="C46" s="215" t="s">
        <v>5323</v>
      </c>
      <c r="H46" s="461" t="s">
        <v>5295</v>
      </c>
      <c r="I46" s="461"/>
      <c r="J46" s="461"/>
    </row>
    <row r="47" spans="1:12">
      <c r="D47" s="47" t="s">
        <v>4635</v>
      </c>
      <c r="E47" t="s">
        <v>5257</v>
      </c>
    </row>
    <row r="48" spans="1:12">
      <c r="E48" t="s">
        <v>5376</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K37" sqref="K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1902</v>
      </c>
      <c r="D3" s="380" t="s">
        <v>12</v>
      </c>
      <c r="E3" s="380"/>
      <c r="F3" s="4" t="s">
        <v>3361</v>
      </c>
    </row>
    <row r="4" spans="1:12" ht="18" customHeight="1">
      <c r="A4" s="379" t="s">
        <v>77</v>
      </c>
      <c r="B4" s="379"/>
      <c r="C4" s="36" t="s">
        <v>3779</v>
      </c>
      <c r="D4" s="380" t="s">
        <v>14</v>
      </c>
      <c r="E4" s="380"/>
      <c r="F4" s="5">
        <f>'Running Hours'!B26</f>
        <v>23461.200000000001</v>
      </c>
    </row>
    <row r="5" spans="1:12" ht="18" customHeight="1">
      <c r="A5" s="379" t="s">
        <v>78</v>
      </c>
      <c r="B5" s="379"/>
      <c r="C5" s="37" t="s">
        <v>3777</v>
      </c>
      <c r="D5" s="44"/>
      <c r="E5" s="25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44412</v>
      </c>
      <c r="G8" s="72"/>
      <c r="H8" s="14">
        <f>DATE(YEAR(F8),MONTH(F8)+6,DAY(F8)-1)</f>
        <v>44595</v>
      </c>
      <c r="I8" s="15">
        <f t="shared" ref="I8" ca="1" si="0">IF(ISBLANK(H8),"",H8-DATE(YEAR(NOW()),MONTH(NOW()),DAY(NOW())))</f>
        <v>3</v>
      </c>
      <c r="J8" s="16" t="str">
        <f t="shared" ref="J8:J41" ca="1" si="1">IF(I8="","",IF(I8&lt;0,"OVERDUE","NOT DUE"))</f>
        <v>NOT DUE</v>
      </c>
      <c r="K8" s="30" t="s">
        <v>1895</v>
      </c>
      <c r="L8" s="145" t="s">
        <v>4769</v>
      </c>
    </row>
    <row r="9" spans="1:12" ht="26.45" customHeight="1">
      <c r="A9" s="16" t="s">
        <v>3363</v>
      </c>
      <c r="B9" s="30" t="s">
        <v>1877</v>
      </c>
      <c r="C9" s="30" t="s">
        <v>1878</v>
      </c>
      <c r="D9" s="41">
        <v>8000</v>
      </c>
      <c r="E9" s="12">
        <v>42549</v>
      </c>
      <c r="F9" s="12">
        <v>42549</v>
      </c>
      <c r="G9" s="26">
        <v>0</v>
      </c>
      <c r="H9" s="21">
        <f>IF(I9&lt;=8000,$F$5+(I9/24),"error")</f>
        <v>43945.783333333333</v>
      </c>
      <c r="I9" s="22">
        <f>D9-($F$4-G9)</f>
        <v>-15461.2</v>
      </c>
      <c r="J9" s="16" t="str">
        <f t="shared" si="1"/>
        <v>OVERDUE</v>
      </c>
      <c r="K9" s="30" t="s">
        <v>1896</v>
      </c>
      <c r="L9" s="145" t="s">
        <v>3961</v>
      </c>
    </row>
    <row r="10" spans="1:12" ht="24">
      <c r="A10" s="16" t="s">
        <v>3364</v>
      </c>
      <c r="B10" s="30" t="s">
        <v>1881</v>
      </c>
      <c r="C10" s="30" t="s">
        <v>1882</v>
      </c>
      <c r="D10" s="41">
        <v>8000</v>
      </c>
      <c r="E10" s="12">
        <v>42549</v>
      </c>
      <c r="F10" s="12">
        <v>42549</v>
      </c>
      <c r="G10" s="26">
        <v>0</v>
      </c>
      <c r="H10" s="21">
        <f>IF(I10&lt;=8000,$F$5+(I10/24),"error")</f>
        <v>43945.783333333333</v>
      </c>
      <c r="I10" s="22">
        <f t="shared" ref="I10:I16" si="2">D10-($F$4-G10)</f>
        <v>-15461.2</v>
      </c>
      <c r="J10" s="16" t="str">
        <f t="shared" si="1"/>
        <v>OVERDUE</v>
      </c>
      <c r="K10" s="30"/>
      <c r="L10" s="145" t="s">
        <v>3961</v>
      </c>
    </row>
    <row r="11" spans="1:12">
      <c r="A11" s="16" t="s">
        <v>3365</v>
      </c>
      <c r="B11" s="30" t="s">
        <v>1881</v>
      </c>
      <c r="C11" s="30" t="s">
        <v>1883</v>
      </c>
      <c r="D11" s="41">
        <v>20000</v>
      </c>
      <c r="E11" s="12">
        <v>42549</v>
      </c>
      <c r="F11" s="12">
        <v>42549</v>
      </c>
      <c r="G11" s="26">
        <v>0</v>
      </c>
      <c r="H11" s="21">
        <f>IF(I11&lt;=20000,$F$5+(I11/24),"error")</f>
        <v>44445.783333333333</v>
      </c>
      <c r="I11" s="22">
        <f t="shared" si="2"/>
        <v>-3461.2000000000007</v>
      </c>
      <c r="J11" s="16" t="str">
        <f t="shared" si="1"/>
        <v>OVERDUE</v>
      </c>
      <c r="K11" s="30"/>
      <c r="L11" s="19"/>
    </row>
    <row r="12" spans="1:12" ht="26.45" customHeight="1">
      <c r="A12" s="16" t="s">
        <v>3366</v>
      </c>
      <c r="B12" s="30" t="s">
        <v>1884</v>
      </c>
      <c r="C12" s="30" t="s">
        <v>1885</v>
      </c>
      <c r="D12" s="41">
        <v>8000</v>
      </c>
      <c r="E12" s="12">
        <v>42549</v>
      </c>
      <c r="F12" s="12">
        <v>42549</v>
      </c>
      <c r="G12" s="26">
        <v>0</v>
      </c>
      <c r="H12" s="21">
        <f>IF(I12&lt;=8000,$F$5+(I12/24),"error")</f>
        <v>43945.783333333333</v>
      </c>
      <c r="I12" s="22">
        <f t="shared" si="2"/>
        <v>-15461.2</v>
      </c>
      <c r="J12" s="16" t="str">
        <f t="shared" si="1"/>
        <v>OVERDUE</v>
      </c>
      <c r="K12" s="30" t="s">
        <v>1897</v>
      </c>
      <c r="L12" s="145" t="s">
        <v>3961</v>
      </c>
    </row>
    <row r="13" spans="1:12" ht="25.5">
      <c r="A13" s="16" t="s">
        <v>3367</v>
      </c>
      <c r="B13" s="30" t="s">
        <v>1884</v>
      </c>
      <c r="C13" s="30" t="s">
        <v>1886</v>
      </c>
      <c r="D13" s="41">
        <v>20000</v>
      </c>
      <c r="E13" s="12">
        <v>42549</v>
      </c>
      <c r="F13" s="12">
        <v>42549</v>
      </c>
      <c r="G13" s="26">
        <v>0</v>
      </c>
      <c r="H13" s="21">
        <f>IF(I13&lt;=20000,$F$5+(I13/24),"error")</f>
        <v>44445.783333333333</v>
      </c>
      <c r="I13" s="22">
        <f t="shared" si="2"/>
        <v>-3461.2000000000007</v>
      </c>
      <c r="J13" s="16" t="str">
        <f t="shared" si="1"/>
        <v>OVERDUE</v>
      </c>
      <c r="K13" s="30"/>
      <c r="L13" s="19"/>
    </row>
    <row r="14" spans="1:12" ht="25.5">
      <c r="A14" s="16" t="s">
        <v>3368</v>
      </c>
      <c r="B14" s="30" t="s">
        <v>1887</v>
      </c>
      <c r="C14" s="30" t="s">
        <v>1888</v>
      </c>
      <c r="D14" s="41">
        <v>8000</v>
      </c>
      <c r="E14" s="12">
        <v>42549</v>
      </c>
      <c r="F14" s="12">
        <v>42549</v>
      </c>
      <c r="G14" s="26">
        <v>0</v>
      </c>
      <c r="H14" s="21">
        <f>IF(I14&lt;=8000,$F$5+(I14/24),"error")</f>
        <v>43945.783333333333</v>
      </c>
      <c r="I14" s="22">
        <f t="shared" si="2"/>
        <v>-15461.2</v>
      </c>
      <c r="J14" s="16" t="str">
        <f t="shared" si="1"/>
        <v>OVERDUE</v>
      </c>
      <c r="K14" s="30"/>
      <c r="L14" s="145" t="s">
        <v>3961</v>
      </c>
    </row>
    <row r="15" spans="1:12">
      <c r="A15" s="16" t="s">
        <v>3369</v>
      </c>
      <c r="B15" s="30" t="s">
        <v>1887</v>
      </c>
      <c r="C15" s="30" t="s">
        <v>1883</v>
      </c>
      <c r="D15" s="41">
        <v>20000</v>
      </c>
      <c r="E15" s="12">
        <v>42549</v>
      </c>
      <c r="F15" s="12">
        <v>42549</v>
      </c>
      <c r="G15" s="26">
        <v>0</v>
      </c>
      <c r="H15" s="21">
        <f>IF(I15&lt;=20000,$F$5+(I15/24),"error")</f>
        <v>44445.783333333333</v>
      </c>
      <c r="I15" s="22">
        <f t="shared" si="2"/>
        <v>-3461.2000000000007</v>
      </c>
      <c r="J15" s="16" t="str">
        <f t="shared" si="1"/>
        <v>OVERDUE</v>
      </c>
      <c r="K15" s="30"/>
      <c r="L15" s="19"/>
    </row>
    <row r="16" spans="1:12" ht="38.450000000000003" customHeight="1">
      <c r="A16" s="16" t="s">
        <v>3370</v>
      </c>
      <c r="B16" s="30" t="s">
        <v>1535</v>
      </c>
      <c r="C16" s="30" t="s">
        <v>1889</v>
      </c>
      <c r="D16" s="41">
        <v>8000</v>
      </c>
      <c r="E16" s="12">
        <v>42549</v>
      </c>
      <c r="F16" s="12">
        <v>42549</v>
      </c>
      <c r="G16" s="26">
        <v>0</v>
      </c>
      <c r="H16" s="21">
        <f>IF(I16&lt;=8000,$F$5+(I16/24),"error")</f>
        <v>43945.783333333333</v>
      </c>
      <c r="I16" s="22">
        <f t="shared" si="2"/>
        <v>-15461.2</v>
      </c>
      <c r="J16" s="16" t="str">
        <f t="shared" si="1"/>
        <v>OVERDUE</v>
      </c>
      <c r="K16" s="30" t="s">
        <v>1898</v>
      </c>
      <c r="L16" s="145" t="s">
        <v>3961</v>
      </c>
    </row>
    <row r="17" spans="1:12" ht="26.45" customHeight="1">
      <c r="A17" s="16" t="s">
        <v>3371</v>
      </c>
      <c r="B17" s="30" t="s">
        <v>3845</v>
      </c>
      <c r="C17" s="30" t="s">
        <v>1891</v>
      </c>
      <c r="D17" s="41">
        <v>8000</v>
      </c>
      <c r="E17" s="12">
        <v>42549</v>
      </c>
      <c r="F17" s="12">
        <v>42549</v>
      </c>
      <c r="G17" s="26">
        <v>0</v>
      </c>
      <c r="H17" s="21">
        <f t="shared" ref="H17" si="3">IF(I17&lt;=8000,$F$5+(I17/24),"error")</f>
        <v>43945.783333333333</v>
      </c>
      <c r="I17" s="22">
        <f>D17-($F$4-G17)</f>
        <v>-15461.2</v>
      </c>
      <c r="J17" s="16" t="str">
        <f t="shared" si="1"/>
        <v>OVERDUE</v>
      </c>
      <c r="K17" s="30" t="s">
        <v>1899</v>
      </c>
      <c r="L17" s="145" t="s">
        <v>3961</v>
      </c>
    </row>
    <row r="18" spans="1:12" ht="25.5">
      <c r="A18" s="16" t="s">
        <v>3372</v>
      </c>
      <c r="B18" s="30" t="s">
        <v>3840</v>
      </c>
      <c r="C18" s="30" t="s">
        <v>1893</v>
      </c>
      <c r="D18" s="41">
        <v>8000</v>
      </c>
      <c r="E18" s="12">
        <v>42549</v>
      </c>
      <c r="F18" s="12">
        <v>42549</v>
      </c>
      <c r="G18" s="26">
        <v>21723</v>
      </c>
      <c r="H18" s="21">
        <f>IF(I18&lt;=8000,$F$5+(I18/24),"error")</f>
        <v>44850.908333333333</v>
      </c>
      <c r="I18" s="22">
        <f>D18-($F$4-G18)</f>
        <v>6261.7999999999993</v>
      </c>
      <c r="J18" s="16" t="str">
        <f t="shared" si="1"/>
        <v>NOT DUE</v>
      </c>
      <c r="K18" s="30"/>
      <c r="L18" s="19"/>
    </row>
    <row r="19" spans="1:12" ht="15" customHeight="1">
      <c r="A19" s="16" t="s">
        <v>3373</v>
      </c>
      <c r="B19" s="30" t="s">
        <v>3842</v>
      </c>
      <c r="C19" s="30" t="s">
        <v>3843</v>
      </c>
      <c r="D19" s="41">
        <v>8000</v>
      </c>
      <c r="E19" s="12">
        <v>42549</v>
      </c>
      <c r="F19" s="12">
        <v>42549</v>
      </c>
      <c r="G19" s="26">
        <v>0</v>
      </c>
      <c r="H19" s="21">
        <f>IF(I19&lt;=8000,$F$5+(I19/24),"error")</f>
        <v>43945.783333333333</v>
      </c>
      <c r="I19" s="22">
        <f>D19-($F$4-G19)</f>
        <v>-15461.2</v>
      </c>
      <c r="J19" s="16" t="str">
        <f t="shared" si="1"/>
        <v>OVERDUE</v>
      </c>
      <c r="K19" s="30"/>
      <c r="L19" s="145" t="s">
        <v>3961</v>
      </c>
    </row>
    <row r="20" spans="1:12" ht="38.25">
      <c r="A20" s="16" t="s">
        <v>3374</v>
      </c>
      <c r="B20" s="30" t="s">
        <v>1390</v>
      </c>
      <c r="C20" s="30" t="s">
        <v>1391</v>
      </c>
      <c r="D20" s="41" t="s">
        <v>1</v>
      </c>
      <c r="E20" s="12">
        <v>42549</v>
      </c>
      <c r="F20" s="12">
        <v>44590</v>
      </c>
      <c r="G20" s="72"/>
      <c r="H20" s="14">
        <f>DATE(YEAR(F20),MONTH(F20),DAY(F20)+1)</f>
        <v>44591</v>
      </c>
      <c r="I20" s="15">
        <f ca="1">IF(ISBLANK(H20),"",H20-DATE(YEAR(NOW()),MONTH(NOW()),DAY(NOW())))</f>
        <v>-1</v>
      </c>
      <c r="J20" s="16" t="str">
        <f t="shared" ca="1" si="1"/>
        <v>OVERDUE</v>
      </c>
      <c r="K20" s="30" t="s">
        <v>1420</v>
      </c>
      <c r="L20" s="19"/>
    </row>
    <row r="21" spans="1:12" ht="38.25">
      <c r="A21" s="16" t="s">
        <v>3375</v>
      </c>
      <c r="B21" s="30" t="s">
        <v>1392</v>
      </c>
      <c r="C21" s="30" t="s">
        <v>1393</v>
      </c>
      <c r="D21" s="41" t="s">
        <v>1</v>
      </c>
      <c r="E21" s="12">
        <v>42549</v>
      </c>
      <c r="F21" s="12">
        <v>44590</v>
      </c>
      <c r="G21" s="72"/>
      <c r="H21" s="14">
        <f>DATE(YEAR(F21),MONTH(F21),DAY(F21)+1)</f>
        <v>44591</v>
      </c>
      <c r="I21" s="15">
        <f t="shared" ref="I21:I41" ca="1" si="4">IF(ISBLANK(H21),"",H21-DATE(YEAR(NOW()),MONTH(NOW()),DAY(NOW())))</f>
        <v>-1</v>
      </c>
      <c r="J21" s="16" t="str">
        <f t="shared" ca="1" si="1"/>
        <v>OVERDUE</v>
      </c>
      <c r="K21" s="30" t="s">
        <v>1421</v>
      </c>
      <c r="L21" s="19"/>
    </row>
    <row r="22" spans="1:12" ht="38.25">
      <c r="A22" s="16" t="s">
        <v>3376</v>
      </c>
      <c r="B22" s="30" t="s">
        <v>1394</v>
      </c>
      <c r="C22" s="30" t="s">
        <v>1395</v>
      </c>
      <c r="D22" s="41" t="s">
        <v>1</v>
      </c>
      <c r="E22" s="12">
        <v>42549</v>
      </c>
      <c r="F22" s="12">
        <v>44590</v>
      </c>
      <c r="G22" s="72"/>
      <c r="H22" s="14">
        <f>DATE(YEAR(F22),MONTH(F22),DAY(F22)+1)</f>
        <v>44591</v>
      </c>
      <c r="I22" s="15">
        <f t="shared" ca="1" si="4"/>
        <v>-1</v>
      </c>
      <c r="J22" s="16" t="str">
        <f t="shared" ca="1" si="1"/>
        <v>OVERDUE</v>
      </c>
      <c r="K22" s="30" t="s">
        <v>1422</v>
      </c>
      <c r="L22" s="19"/>
    </row>
    <row r="23" spans="1:12" ht="38.450000000000003" customHeight="1">
      <c r="A23" s="16" t="s">
        <v>3377</v>
      </c>
      <c r="B23" s="30" t="s">
        <v>1396</v>
      </c>
      <c r="C23" s="30" t="s">
        <v>1397</v>
      </c>
      <c r="D23" s="41" t="s">
        <v>4</v>
      </c>
      <c r="E23" s="12">
        <v>42549</v>
      </c>
      <c r="F23" s="12">
        <v>44553</v>
      </c>
      <c r="G23" s="72"/>
      <c r="H23" s="14">
        <f>EDATE(F23-1,1)</f>
        <v>44583</v>
      </c>
      <c r="I23" s="15">
        <f t="shared" ca="1" si="4"/>
        <v>-9</v>
      </c>
      <c r="J23" s="16" t="str">
        <f t="shared" ca="1" si="1"/>
        <v>OVERDUE</v>
      </c>
      <c r="K23" s="30" t="s">
        <v>1423</v>
      </c>
      <c r="L23" s="19"/>
    </row>
    <row r="24" spans="1:12" ht="25.5">
      <c r="A24" s="16" t="s">
        <v>3378</v>
      </c>
      <c r="B24" s="30" t="s">
        <v>1398</v>
      </c>
      <c r="C24" s="30" t="s">
        <v>1399</v>
      </c>
      <c r="D24" s="41" t="s">
        <v>1</v>
      </c>
      <c r="E24" s="12">
        <v>42549</v>
      </c>
      <c r="F24" s="12">
        <v>44590</v>
      </c>
      <c r="G24" s="72"/>
      <c r="H24" s="14">
        <f>DATE(YEAR(F24),MONTH(F24),DAY(F24)+1)</f>
        <v>44591</v>
      </c>
      <c r="I24" s="15">
        <f t="shared" ca="1" si="4"/>
        <v>-1</v>
      </c>
      <c r="J24" s="16" t="str">
        <f t="shared" ca="1" si="1"/>
        <v>OVERDUE</v>
      </c>
      <c r="K24" s="30" t="s">
        <v>1424</v>
      </c>
      <c r="L24" s="19"/>
    </row>
    <row r="25" spans="1:12" ht="26.45" customHeight="1">
      <c r="A25" s="16" t="s">
        <v>3379</v>
      </c>
      <c r="B25" s="30" t="s">
        <v>1400</v>
      </c>
      <c r="C25" s="30" t="s">
        <v>1401</v>
      </c>
      <c r="D25" s="41" t="s">
        <v>1</v>
      </c>
      <c r="E25" s="12">
        <v>42549</v>
      </c>
      <c r="F25" s="12">
        <v>44590</v>
      </c>
      <c r="G25" s="72"/>
      <c r="H25" s="14">
        <f>DATE(YEAR(F25),MONTH(F25),DAY(F25)+1)</f>
        <v>44591</v>
      </c>
      <c r="I25" s="15">
        <f t="shared" ca="1" si="4"/>
        <v>-1</v>
      </c>
      <c r="J25" s="16" t="str">
        <f t="shared" ca="1" si="1"/>
        <v>OVERDUE</v>
      </c>
      <c r="K25" s="30" t="s">
        <v>1425</v>
      </c>
      <c r="L25" s="19"/>
    </row>
    <row r="26" spans="1:12" ht="26.45" customHeight="1">
      <c r="A26" s="16" t="s">
        <v>3380</v>
      </c>
      <c r="B26" s="30" t="s">
        <v>1402</v>
      </c>
      <c r="C26" s="30" t="s">
        <v>1403</v>
      </c>
      <c r="D26" s="41" t="s">
        <v>1</v>
      </c>
      <c r="E26" s="12">
        <v>42549</v>
      </c>
      <c r="F26" s="12">
        <v>44590</v>
      </c>
      <c r="G26" s="72"/>
      <c r="H26" s="14">
        <f>DATE(YEAR(F26),MONTH(F26),DAY(F26)+1)</f>
        <v>44591</v>
      </c>
      <c r="I26" s="15">
        <f t="shared" ca="1" si="4"/>
        <v>-1</v>
      </c>
      <c r="J26" s="16" t="str">
        <f t="shared" ca="1" si="1"/>
        <v>OVERDUE</v>
      </c>
      <c r="K26" s="30" t="s">
        <v>1425</v>
      </c>
      <c r="L26" s="19"/>
    </row>
    <row r="27" spans="1:12" ht="26.45" customHeight="1">
      <c r="A27" s="16" t="s">
        <v>3381</v>
      </c>
      <c r="B27" s="30" t="s">
        <v>1404</v>
      </c>
      <c r="C27" s="30" t="s">
        <v>1391</v>
      </c>
      <c r="D27" s="41" t="s">
        <v>1</v>
      </c>
      <c r="E27" s="12">
        <v>42549</v>
      </c>
      <c r="F27" s="12">
        <v>44590</v>
      </c>
      <c r="G27" s="72"/>
      <c r="H27" s="14">
        <f>DATE(YEAR(F27),MONTH(F27),DAY(F27)+1)</f>
        <v>44591</v>
      </c>
      <c r="I27" s="15">
        <f t="shared" ca="1" si="4"/>
        <v>-1</v>
      </c>
      <c r="J27" s="16" t="str">
        <f t="shared" ca="1" si="1"/>
        <v>OVERDUE</v>
      </c>
      <c r="K27" s="30" t="s">
        <v>1425</v>
      </c>
      <c r="L27" s="19"/>
    </row>
    <row r="28" spans="1:12" ht="26.45" customHeight="1">
      <c r="A28" s="16" t="s">
        <v>3382</v>
      </c>
      <c r="B28" s="30" t="s">
        <v>3886</v>
      </c>
      <c r="C28" s="30" t="s">
        <v>4874</v>
      </c>
      <c r="D28" s="41" t="s">
        <v>0</v>
      </c>
      <c r="E28" s="12">
        <v>42549</v>
      </c>
      <c r="F28" s="12">
        <v>44561</v>
      </c>
      <c r="G28" s="72"/>
      <c r="H28" s="14">
        <f>DATE(YEAR(F28),MONTH(F28)+3,DAY(F28)-1)</f>
        <v>44650</v>
      </c>
      <c r="I28" s="15">
        <f t="shared" ca="1" si="4"/>
        <v>58</v>
      </c>
      <c r="J28" s="16" t="str">
        <f t="shared" ca="1" si="1"/>
        <v>NOT DUE</v>
      </c>
      <c r="K28" s="30"/>
      <c r="L28" s="19"/>
    </row>
    <row r="29" spans="1:12" ht="26.45" customHeight="1">
      <c r="A29" s="16" t="s">
        <v>3383</v>
      </c>
      <c r="B29" s="30" t="s">
        <v>1405</v>
      </c>
      <c r="C29" s="30" t="s">
        <v>1406</v>
      </c>
      <c r="D29" s="41" t="s">
        <v>0</v>
      </c>
      <c r="E29" s="12">
        <v>42549</v>
      </c>
      <c r="F29" s="12">
        <v>44561</v>
      </c>
      <c r="G29" s="72"/>
      <c r="H29" s="14">
        <f>DATE(YEAR(F29),MONTH(F29)+3,DAY(F29)-1)</f>
        <v>44650</v>
      </c>
      <c r="I29" s="15">
        <f t="shared" ca="1" si="4"/>
        <v>58</v>
      </c>
      <c r="J29" s="16" t="str">
        <f t="shared" ca="1" si="1"/>
        <v>NOT DUE</v>
      </c>
      <c r="K29" s="30" t="s">
        <v>1425</v>
      </c>
      <c r="L29" s="19"/>
    </row>
    <row r="30" spans="1:12" ht="25.5">
      <c r="A30" s="16" t="s">
        <v>3384</v>
      </c>
      <c r="B30" s="30" t="s">
        <v>1407</v>
      </c>
      <c r="C30" s="30" t="s">
        <v>3751</v>
      </c>
      <c r="D30" s="41" t="s">
        <v>4</v>
      </c>
      <c r="E30" s="12">
        <v>42549</v>
      </c>
      <c r="F30" s="12">
        <v>44553</v>
      </c>
      <c r="G30" s="72"/>
      <c r="H30" s="14">
        <f>EDATE(F30-1,1)</f>
        <v>44583</v>
      </c>
      <c r="I30" s="15">
        <f t="shared" ca="1" si="4"/>
        <v>-9</v>
      </c>
      <c r="J30" s="16" t="str">
        <f t="shared" ca="1" si="1"/>
        <v>OVERDUE</v>
      </c>
      <c r="K30" s="30"/>
      <c r="L30" s="19"/>
    </row>
    <row r="31" spans="1:12" ht="26.45" customHeight="1">
      <c r="A31" s="16" t="s">
        <v>3385</v>
      </c>
      <c r="B31" s="30" t="s">
        <v>3960</v>
      </c>
      <c r="C31" s="30" t="s">
        <v>1389</v>
      </c>
      <c r="D31" s="41">
        <v>20000</v>
      </c>
      <c r="E31" s="12">
        <v>42549</v>
      </c>
      <c r="F31" s="12">
        <v>44412</v>
      </c>
      <c r="G31" s="26">
        <v>21405.599999999999</v>
      </c>
      <c r="H31" s="21">
        <f>IF(I31&lt;=20000,$F$5+(I31/24),"error")</f>
        <v>45337.683333333334</v>
      </c>
      <c r="I31" s="22">
        <f t="shared" ref="I31:I32" si="5">D31-($F$4-G31)</f>
        <v>17944.399999999998</v>
      </c>
      <c r="J31" s="16" t="str">
        <f t="shared" si="1"/>
        <v>NOT DUE</v>
      </c>
      <c r="K31" s="30" t="s">
        <v>3851</v>
      </c>
      <c r="L31" s="19"/>
    </row>
    <row r="32" spans="1:12" ht="25.5">
      <c r="A32" s="16" t="s">
        <v>3386</v>
      </c>
      <c r="B32" s="30" t="s">
        <v>3955</v>
      </c>
      <c r="C32" s="30" t="s">
        <v>3888</v>
      </c>
      <c r="D32" s="41">
        <v>20000</v>
      </c>
      <c r="E32" s="12">
        <v>42549</v>
      </c>
      <c r="F32" s="12">
        <v>44412</v>
      </c>
      <c r="G32" s="26">
        <v>21405.599999999999</v>
      </c>
      <c r="H32" s="21">
        <f>IF(I32&lt;=20000,$F$5+(I32/24),"error")</f>
        <v>45337.683333333334</v>
      </c>
      <c r="I32" s="22">
        <f t="shared" si="5"/>
        <v>17944.399999999998</v>
      </c>
      <c r="J32" s="16" t="str">
        <f t="shared" si="1"/>
        <v>NOT DUE</v>
      </c>
      <c r="K32" s="30" t="s">
        <v>3851</v>
      </c>
      <c r="L32" s="19"/>
    </row>
    <row r="33" spans="1:12" ht="26.45" customHeight="1">
      <c r="A33" s="16" t="s">
        <v>3387</v>
      </c>
      <c r="B33" s="30" t="s">
        <v>1408</v>
      </c>
      <c r="C33" s="30" t="s">
        <v>1409</v>
      </c>
      <c r="D33" s="41" t="s">
        <v>0</v>
      </c>
      <c r="E33" s="12">
        <v>42549</v>
      </c>
      <c r="F33" s="12">
        <v>44561</v>
      </c>
      <c r="G33" s="72"/>
      <c r="H33" s="14">
        <f>DATE(YEAR(F33),MONTH(F33)+3,DAY(F33)-1)</f>
        <v>44650</v>
      </c>
      <c r="I33" s="15">
        <f t="shared" ca="1" si="4"/>
        <v>58</v>
      </c>
      <c r="J33" s="16" t="str">
        <f t="shared" ca="1" si="1"/>
        <v>NOT DUE</v>
      </c>
      <c r="K33" s="30" t="s">
        <v>1426</v>
      </c>
      <c r="L33" s="145"/>
    </row>
    <row r="34" spans="1:12" ht="15" customHeight="1">
      <c r="A34" s="16" t="s">
        <v>3388</v>
      </c>
      <c r="B34" s="30" t="s">
        <v>1894</v>
      </c>
      <c r="C34" s="30"/>
      <c r="D34" s="41" t="s">
        <v>1</v>
      </c>
      <c r="E34" s="12">
        <v>42549</v>
      </c>
      <c r="F34" s="12">
        <v>44590</v>
      </c>
      <c r="G34" s="72"/>
      <c r="H34" s="14">
        <f>DATE(YEAR(F34),MONTH(F34),DAY(F34)+1)</f>
        <v>44591</v>
      </c>
      <c r="I34" s="15">
        <f t="shared" ca="1" si="4"/>
        <v>-1</v>
      </c>
      <c r="J34" s="16" t="str">
        <f t="shared" ca="1" si="1"/>
        <v>OVERDUE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347</v>
      </c>
      <c r="J35" s="16" t="str">
        <f t="shared" ca="1" si="1"/>
        <v>NOT DUE</v>
      </c>
      <c r="K35" s="30" t="s">
        <v>1426</v>
      </c>
      <c r="L35" s="145"/>
    </row>
    <row r="36" spans="1:12" ht="25.5">
      <c r="A36" s="16" t="s">
        <v>3390</v>
      </c>
      <c r="B36" s="30" t="s">
        <v>1412</v>
      </c>
      <c r="C36" s="30" t="s">
        <v>1413</v>
      </c>
      <c r="D36" s="41" t="s">
        <v>381</v>
      </c>
      <c r="E36" s="12">
        <v>42549</v>
      </c>
      <c r="F36" s="12">
        <v>44575</v>
      </c>
      <c r="G36" s="72"/>
      <c r="H36" s="14">
        <f t="shared" si="6"/>
        <v>44939</v>
      </c>
      <c r="I36" s="15">
        <f t="shared" ca="1" si="4"/>
        <v>347</v>
      </c>
      <c r="J36" s="16" t="str">
        <f t="shared" ca="1" si="1"/>
        <v>NOT DUE</v>
      </c>
      <c r="K36" s="30" t="s">
        <v>1427</v>
      </c>
      <c r="L36" s="19"/>
    </row>
    <row r="37" spans="1:12" ht="25.5">
      <c r="A37" s="16" t="s">
        <v>3391</v>
      </c>
      <c r="B37" s="30" t="s">
        <v>1414</v>
      </c>
      <c r="C37" s="30" t="s">
        <v>1415</v>
      </c>
      <c r="D37" s="41" t="s">
        <v>381</v>
      </c>
      <c r="E37" s="12">
        <v>42549</v>
      </c>
      <c r="F37" s="12">
        <v>44575</v>
      </c>
      <c r="G37" s="72"/>
      <c r="H37" s="14">
        <f t="shared" si="6"/>
        <v>44939</v>
      </c>
      <c r="I37" s="15">
        <f t="shared" ca="1" si="4"/>
        <v>347</v>
      </c>
      <c r="J37" s="16" t="str">
        <f t="shared" ca="1" si="1"/>
        <v>NOT DUE</v>
      </c>
      <c r="K37" s="30" t="s">
        <v>1427</v>
      </c>
      <c r="L37" s="19"/>
    </row>
    <row r="38" spans="1:12" ht="25.5">
      <c r="A38" s="16" t="s">
        <v>3392</v>
      </c>
      <c r="B38" s="30" t="s">
        <v>1416</v>
      </c>
      <c r="C38" s="30" t="s">
        <v>1417</v>
      </c>
      <c r="D38" s="41" t="s">
        <v>381</v>
      </c>
      <c r="E38" s="12">
        <v>42549</v>
      </c>
      <c r="F38" s="12">
        <v>44575</v>
      </c>
      <c r="G38" s="72"/>
      <c r="H38" s="14">
        <f t="shared" si="6"/>
        <v>44939</v>
      </c>
      <c r="I38" s="15">
        <f t="shared" ca="1" si="4"/>
        <v>347</v>
      </c>
      <c r="J38" s="16" t="str">
        <f t="shared" ca="1" si="1"/>
        <v>NOT DUE</v>
      </c>
      <c r="K38" s="30" t="s">
        <v>1427</v>
      </c>
      <c r="L38" s="19"/>
    </row>
    <row r="39" spans="1:12" ht="25.5">
      <c r="A39" s="16" t="s">
        <v>3854</v>
      </c>
      <c r="B39" s="30" t="s">
        <v>1418</v>
      </c>
      <c r="C39" s="30" t="s">
        <v>1419</v>
      </c>
      <c r="D39" s="41" t="s">
        <v>381</v>
      </c>
      <c r="E39" s="12">
        <v>42549</v>
      </c>
      <c r="F39" s="12">
        <v>44575</v>
      </c>
      <c r="G39" s="72"/>
      <c r="H39" s="14">
        <f t="shared" si="6"/>
        <v>44939</v>
      </c>
      <c r="I39" s="15">
        <f t="shared" ca="1" si="4"/>
        <v>347</v>
      </c>
      <c r="J39" s="16" t="str">
        <f t="shared" ca="1" si="1"/>
        <v>NOT DUE</v>
      </c>
      <c r="K39" s="30" t="s">
        <v>1428</v>
      </c>
      <c r="L39" s="19"/>
    </row>
    <row r="40" spans="1:12" ht="15" customHeight="1">
      <c r="A40" s="16" t="s">
        <v>3855</v>
      </c>
      <c r="B40" s="30" t="s">
        <v>1429</v>
      </c>
      <c r="C40" s="30" t="s">
        <v>1430</v>
      </c>
      <c r="D40" s="41" t="s">
        <v>381</v>
      </c>
      <c r="E40" s="12">
        <v>42549</v>
      </c>
      <c r="F40" s="12">
        <v>44575</v>
      </c>
      <c r="G40" s="72"/>
      <c r="H40" s="14">
        <f t="shared" si="6"/>
        <v>44939</v>
      </c>
      <c r="I40" s="15">
        <f t="shared" ca="1" si="4"/>
        <v>347</v>
      </c>
      <c r="J40" s="16" t="str">
        <f t="shared" ca="1" si="1"/>
        <v>NOT DUE</v>
      </c>
      <c r="K40" s="30" t="s">
        <v>1428</v>
      </c>
      <c r="L40" s="19"/>
    </row>
    <row r="41" spans="1:12" ht="21.75" customHeight="1">
      <c r="A41" s="16" t="s">
        <v>4877</v>
      </c>
      <c r="B41" s="30" t="s">
        <v>3998</v>
      </c>
      <c r="C41" s="30" t="s">
        <v>3999</v>
      </c>
      <c r="D41" s="41" t="s">
        <v>4</v>
      </c>
      <c r="E41" s="12">
        <v>42549</v>
      </c>
      <c r="F41" s="12">
        <v>44553</v>
      </c>
      <c r="G41" s="72"/>
      <c r="H41" s="14">
        <f>EDATE(F41-1,1)</f>
        <v>44583</v>
      </c>
      <c r="I41" s="15">
        <f t="shared" ca="1" si="4"/>
        <v>-9</v>
      </c>
      <c r="J41" s="16" t="str">
        <f t="shared" ca="1" si="1"/>
        <v>OVERDUE</v>
      </c>
      <c r="K41" s="30" t="s">
        <v>1428</v>
      </c>
      <c r="L41" s="145"/>
    </row>
    <row r="42" spans="1:12" ht="15" customHeight="1">
      <c r="A42" s="49"/>
      <c r="B42" s="50"/>
      <c r="C42" s="50"/>
      <c r="D42" s="51"/>
      <c r="E42" s="52"/>
      <c r="F42" s="52"/>
      <c r="G42" s="53"/>
      <c r="H42" s="54"/>
      <c r="I42" s="55"/>
      <c r="J42" s="49"/>
      <c r="K42" s="50"/>
      <c r="L42" s="56"/>
    </row>
    <row r="45" spans="1:12">
      <c r="B45" t="s">
        <v>4634</v>
      </c>
      <c r="G45" t="s">
        <v>4636</v>
      </c>
    </row>
    <row r="46" spans="1:12">
      <c r="C46" s="215" t="s">
        <v>5323</v>
      </c>
      <c r="H46" s="461" t="s">
        <v>5295</v>
      </c>
      <c r="I46" s="461"/>
      <c r="J46" s="461"/>
    </row>
    <row r="47" spans="1:12">
      <c r="D47" s="47" t="s">
        <v>4635</v>
      </c>
      <c r="E47" t="s">
        <v>5257</v>
      </c>
    </row>
    <row r="48" spans="1:12">
      <c r="E48" t="s">
        <v>5370</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J33" sqref="J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1903</v>
      </c>
      <c r="D3" s="380" t="s">
        <v>12</v>
      </c>
      <c r="E3" s="380"/>
      <c r="F3" s="4" t="s">
        <v>3267</v>
      </c>
    </row>
    <row r="4" spans="1:12" ht="18" customHeight="1">
      <c r="A4" s="379" t="s">
        <v>77</v>
      </c>
      <c r="B4" s="379"/>
      <c r="C4" s="36" t="s">
        <v>3780</v>
      </c>
      <c r="D4" s="380" t="s">
        <v>14</v>
      </c>
      <c r="E4" s="380"/>
      <c r="F4" s="5">
        <f>'Running Hours'!B33</f>
        <v>3482.3</v>
      </c>
    </row>
    <row r="5" spans="1:12" ht="18" customHeight="1">
      <c r="A5" s="379" t="s">
        <v>78</v>
      </c>
      <c r="B5" s="379"/>
      <c r="C5" s="37" t="s">
        <v>3777</v>
      </c>
      <c r="D5" s="44"/>
      <c r="E5" s="25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44778.237500000003</v>
      </c>
      <c r="I8" s="22">
        <f>D8-($F$4-G8)</f>
        <v>4517.7</v>
      </c>
      <c r="J8" s="16" t="str">
        <f t="shared" ref="J8:J37" si="0">IF(I8="","",IF(I8&lt;0,"OVERDUE","NOT DUE"))</f>
        <v>NOT DUE</v>
      </c>
      <c r="K8" s="30" t="s">
        <v>1896</v>
      </c>
      <c r="L8" s="19"/>
    </row>
    <row r="9" spans="1:12" ht="25.5">
      <c r="A9" s="16" t="s">
        <v>3270</v>
      </c>
      <c r="B9" s="30" t="s">
        <v>1879</v>
      </c>
      <c r="C9" s="30" t="s">
        <v>1880</v>
      </c>
      <c r="D9" s="41" t="s">
        <v>0</v>
      </c>
      <c r="E9" s="12">
        <v>42549</v>
      </c>
      <c r="F9" s="12">
        <v>44561</v>
      </c>
      <c r="G9" s="72"/>
      <c r="H9" s="14">
        <f>DATE(YEAR(F9),MONTH(F9)+3,DAY(F9)-1)</f>
        <v>44650</v>
      </c>
      <c r="I9" s="15">
        <f t="shared" ref="I9" ca="1" si="1">IF(ISBLANK(H9),"",H9-DATE(YEAR(NOW()),MONTH(NOW()),DAY(NOW())))</f>
        <v>58</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44778.237500000003</v>
      </c>
      <c r="I10" s="22">
        <f t="shared" ref="I10:I19" si="2">D10-($F$4-G10)</f>
        <v>4517.7</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45278.237500000003</v>
      </c>
      <c r="I11" s="22">
        <f t="shared" si="2"/>
        <v>16517.7</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44778.237500000003</v>
      </c>
      <c r="I12" s="22">
        <f t="shared" si="2"/>
        <v>4517.7</v>
      </c>
      <c r="J12" s="16" t="str">
        <f t="shared" si="0"/>
        <v>NOT DUE</v>
      </c>
      <c r="K12" s="30"/>
      <c r="L12" s="19"/>
    </row>
    <row r="13" spans="1:12">
      <c r="A13" s="16" t="s">
        <v>3274</v>
      </c>
      <c r="B13" s="30" t="s">
        <v>3848</v>
      </c>
      <c r="C13" s="30" t="s">
        <v>1883</v>
      </c>
      <c r="D13" s="41">
        <v>20000</v>
      </c>
      <c r="E13" s="12">
        <v>42549</v>
      </c>
      <c r="F13" s="12">
        <v>42549</v>
      </c>
      <c r="G13" s="26">
        <v>0</v>
      </c>
      <c r="H13" s="21">
        <f>IF(I13&lt;=20000,$F$5+(I13/24),"error")</f>
        <v>45278.237500000003</v>
      </c>
      <c r="I13" s="22">
        <f t="shared" si="2"/>
        <v>16517.7</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45278.237500000003</v>
      </c>
      <c r="I14" s="22">
        <f t="shared" si="2"/>
        <v>16517.7</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45278.237500000003</v>
      </c>
      <c r="I15" s="22">
        <f t="shared" si="2"/>
        <v>16517.7</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45278.237500000003</v>
      </c>
      <c r="I16" s="22">
        <f t="shared" si="2"/>
        <v>16517.7</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45278.237500000003</v>
      </c>
      <c r="I17" s="22">
        <f t="shared" si="2"/>
        <v>16517.7</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44853.933333333334</v>
      </c>
      <c r="I18" s="22">
        <f t="shared" si="2"/>
        <v>6334.4</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44778.237500000003</v>
      </c>
      <c r="I19" s="22">
        <f t="shared" si="2"/>
        <v>4517.7</v>
      </c>
      <c r="J19" s="16" t="str">
        <f t="shared" si="0"/>
        <v>NOT DUE</v>
      </c>
      <c r="K19" s="30"/>
      <c r="L19" s="19"/>
    </row>
    <row r="20" spans="1:12" ht="38.25">
      <c r="A20" s="16" t="s">
        <v>3281</v>
      </c>
      <c r="B20" s="30" t="s">
        <v>1390</v>
      </c>
      <c r="C20" s="30" t="s">
        <v>1391</v>
      </c>
      <c r="D20" s="41" t="s">
        <v>1</v>
      </c>
      <c r="E20" s="12">
        <v>42549</v>
      </c>
      <c r="F20" s="12">
        <v>44590</v>
      </c>
      <c r="G20" s="72"/>
      <c r="H20" s="14">
        <f>DATE(YEAR(F20),MONTH(F20),DAY(F20)+1)</f>
        <v>44591</v>
      </c>
      <c r="I20" s="15">
        <f t="shared" ref="I20:I37" ca="1" si="4">IF(ISBLANK(H20),"",H20-DATE(YEAR(NOW()),MONTH(NOW()),DAY(NOW())))</f>
        <v>-1</v>
      </c>
      <c r="J20" s="16" t="str">
        <f t="shared" ca="1" si="0"/>
        <v>OVERDUE</v>
      </c>
      <c r="K20" s="30" t="s">
        <v>1420</v>
      </c>
      <c r="L20" s="19"/>
    </row>
    <row r="21" spans="1:12" ht="38.25">
      <c r="A21" s="16" t="s">
        <v>3282</v>
      </c>
      <c r="B21" s="30" t="s">
        <v>1392</v>
      </c>
      <c r="C21" s="30" t="s">
        <v>1393</v>
      </c>
      <c r="D21" s="41" t="s">
        <v>1</v>
      </c>
      <c r="E21" s="12">
        <v>42549</v>
      </c>
      <c r="F21" s="12">
        <v>44590</v>
      </c>
      <c r="G21" s="72"/>
      <c r="H21" s="14">
        <f>DATE(YEAR(F21),MONTH(F21),DAY(F21)+1)</f>
        <v>44591</v>
      </c>
      <c r="I21" s="15">
        <f t="shared" ca="1" si="4"/>
        <v>-1</v>
      </c>
      <c r="J21" s="16" t="str">
        <f t="shared" ca="1" si="0"/>
        <v>OVERDUE</v>
      </c>
      <c r="K21" s="30" t="s">
        <v>1421</v>
      </c>
      <c r="L21" s="19"/>
    </row>
    <row r="22" spans="1:12" ht="38.25">
      <c r="A22" s="16" t="s">
        <v>3283</v>
      </c>
      <c r="B22" s="30" t="s">
        <v>1394</v>
      </c>
      <c r="C22" s="30" t="s">
        <v>1395</v>
      </c>
      <c r="D22" s="41" t="s">
        <v>1</v>
      </c>
      <c r="E22" s="12">
        <v>42549</v>
      </c>
      <c r="F22" s="12">
        <v>44590</v>
      </c>
      <c r="G22" s="72"/>
      <c r="H22" s="14">
        <f>DATE(YEAR(F22),MONTH(F22),DAY(F22)+1)</f>
        <v>44591</v>
      </c>
      <c r="I22" s="15">
        <f t="shared" ca="1" si="4"/>
        <v>-1</v>
      </c>
      <c r="J22" s="16" t="str">
        <f t="shared" ca="1" si="0"/>
        <v>OVERDUE</v>
      </c>
      <c r="K22" s="30" t="s">
        <v>1422</v>
      </c>
      <c r="L22" s="19"/>
    </row>
    <row r="23" spans="1:12" ht="38.450000000000003" customHeight="1">
      <c r="A23" s="16" t="s">
        <v>3284</v>
      </c>
      <c r="B23" s="30" t="s">
        <v>1396</v>
      </c>
      <c r="C23" s="30" t="s">
        <v>1397</v>
      </c>
      <c r="D23" s="41" t="s">
        <v>4</v>
      </c>
      <c r="E23" s="12">
        <v>42549</v>
      </c>
      <c r="F23" s="12">
        <v>44553</v>
      </c>
      <c r="G23" s="72"/>
      <c r="H23" s="14">
        <f>EDATE(F23-1,1)</f>
        <v>44583</v>
      </c>
      <c r="I23" s="15">
        <f t="shared" ca="1" si="4"/>
        <v>-9</v>
      </c>
      <c r="J23" s="16" t="str">
        <f t="shared" ca="1" si="0"/>
        <v>OVERDUE</v>
      </c>
      <c r="K23" s="30" t="s">
        <v>1423</v>
      </c>
      <c r="L23" s="19"/>
    </row>
    <row r="24" spans="1:12" ht="25.5">
      <c r="A24" s="16" t="s">
        <v>3285</v>
      </c>
      <c r="B24" s="30" t="s">
        <v>1398</v>
      </c>
      <c r="C24" s="30" t="s">
        <v>1399</v>
      </c>
      <c r="D24" s="41" t="s">
        <v>1</v>
      </c>
      <c r="E24" s="12">
        <v>42549</v>
      </c>
      <c r="F24" s="12">
        <v>44590</v>
      </c>
      <c r="G24" s="72"/>
      <c r="H24" s="14">
        <f>DATE(YEAR(F24),MONTH(F24),DAY(F24)+1)</f>
        <v>44591</v>
      </c>
      <c r="I24" s="15">
        <f t="shared" ca="1" si="4"/>
        <v>-1</v>
      </c>
      <c r="J24" s="16" t="str">
        <f t="shared" ca="1" si="0"/>
        <v>OVERDUE</v>
      </c>
      <c r="K24" s="30" t="s">
        <v>1424</v>
      </c>
      <c r="L24" s="19"/>
    </row>
    <row r="25" spans="1:12" ht="26.45" customHeight="1">
      <c r="A25" s="16" t="s">
        <v>3286</v>
      </c>
      <c r="B25" s="30" t="s">
        <v>1400</v>
      </c>
      <c r="C25" s="30" t="s">
        <v>1401</v>
      </c>
      <c r="D25" s="41" t="s">
        <v>1</v>
      </c>
      <c r="E25" s="12">
        <v>42549</v>
      </c>
      <c r="F25" s="12">
        <v>44590</v>
      </c>
      <c r="G25" s="72"/>
      <c r="H25" s="14">
        <f>DATE(YEAR(F25),MONTH(F25),DAY(F25)+1)</f>
        <v>44591</v>
      </c>
      <c r="I25" s="15">
        <f t="shared" ca="1" si="4"/>
        <v>-1</v>
      </c>
      <c r="J25" s="16" t="str">
        <f t="shared" ca="1" si="0"/>
        <v>OVERDUE</v>
      </c>
      <c r="K25" s="30" t="s">
        <v>1425</v>
      </c>
      <c r="L25" s="19"/>
    </row>
    <row r="26" spans="1:12" ht="26.45" customHeight="1">
      <c r="A26" s="16" t="s">
        <v>3287</v>
      </c>
      <c r="B26" s="30" t="s">
        <v>1402</v>
      </c>
      <c r="C26" s="30" t="s">
        <v>1403</v>
      </c>
      <c r="D26" s="41" t="s">
        <v>1</v>
      </c>
      <c r="E26" s="12">
        <v>42549</v>
      </c>
      <c r="F26" s="12">
        <v>44590</v>
      </c>
      <c r="G26" s="72"/>
      <c r="H26" s="14">
        <f>DATE(YEAR(F26),MONTH(F26),DAY(F26)+1)</f>
        <v>44591</v>
      </c>
      <c r="I26" s="15">
        <f t="shared" ca="1" si="4"/>
        <v>-1</v>
      </c>
      <c r="J26" s="16" t="str">
        <f t="shared" ca="1" si="0"/>
        <v>OVERDUE</v>
      </c>
      <c r="K26" s="30" t="s">
        <v>1425</v>
      </c>
      <c r="L26" s="19"/>
    </row>
    <row r="27" spans="1:12" ht="26.45" customHeight="1">
      <c r="A27" s="16" t="s">
        <v>3288</v>
      </c>
      <c r="B27" s="30" t="s">
        <v>1404</v>
      </c>
      <c r="C27" s="30" t="s">
        <v>1391</v>
      </c>
      <c r="D27" s="41" t="s">
        <v>1</v>
      </c>
      <c r="E27" s="12">
        <v>42549</v>
      </c>
      <c r="F27" s="12">
        <v>44590</v>
      </c>
      <c r="G27" s="72"/>
      <c r="H27" s="14">
        <f>DATE(YEAR(F27),MONTH(F27),DAY(F27)+1)</f>
        <v>44591</v>
      </c>
      <c r="I27" s="15">
        <f t="shared" ca="1" si="4"/>
        <v>-1</v>
      </c>
      <c r="J27" s="16" t="str">
        <f t="shared" ca="1" si="0"/>
        <v>OVERDUE</v>
      </c>
      <c r="K27" s="30" t="s">
        <v>1425</v>
      </c>
      <c r="L27" s="19"/>
    </row>
    <row r="28" spans="1:12" ht="26.45" customHeight="1">
      <c r="A28" s="16" t="s">
        <v>3289</v>
      </c>
      <c r="B28" s="30" t="s">
        <v>3960</v>
      </c>
      <c r="C28" s="30" t="s">
        <v>1389</v>
      </c>
      <c r="D28" s="41">
        <v>20000</v>
      </c>
      <c r="E28" s="12">
        <v>42549</v>
      </c>
      <c r="F28" s="12">
        <v>42549</v>
      </c>
      <c r="G28" s="26">
        <v>0</v>
      </c>
      <c r="H28" s="21">
        <f>IF(I28&lt;=20000,$F$5+(I28/24),"error")</f>
        <v>45278.237500000003</v>
      </c>
      <c r="I28" s="22">
        <f t="shared" ref="I28:I29" si="5">D28-($F$4-G28)</f>
        <v>16517.7</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45278.237500000003</v>
      </c>
      <c r="I29" s="22">
        <f t="shared" si="5"/>
        <v>16517.7</v>
      </c>
      <c r="J29" s="16" t="str">
        <f t="shared" si="6"/>
        <v>NOT DUE</v>
      </c>
      <c r="K29" s="30" t="s">
        <v>3851</v>
      </c>
      <c r="L29" s="19"/>
    </row>
    <row r="30" spans="1:12" ht="26.45" customHeight="1">
      <c r="A30" s="16" t="s">
        <v>3291</v>
      </c>
      <c r="B30" s="30" t="s">
        <v>1408</v>
      </c>
      <c r="C30" s="30" t="s">
        <v>1409</v>
      </c>
      <c r="D30" s="41" t="s">
        <v>0</v>
      </c>
      <c r="E30" s="12">
        <v>42549</v>
      </c>
      <c r="F30" s="12">
        <v>44561</v>
      </c>
      <c r="G30" s="72"/>
      <c r="H30" s="14">
        <f>DATE(YEAR(F30),MONTH(F30)+3,DAY(F30)-1)</f>
        <v>44650</v>
      </c>
      <c r="I30" s="15">
        <f t="shared" ca="1" si="4"/>
        <v>58</v>
      </c>
      <c r="J30" s="16" t="str">
        <f t="shared" ca="1" si="0"/>
        <v>NOT DUE</v>
      </c>
      <c r="K30" s="30" t="s">
        <v>1426</v>
      </c>
      <c r="L30" s="145"/>
    </row>
    <row r="31" spans="1:12" ht="15" customHeight="1">
      <c r="A31" s="16" t="s">
        <v>3292</v>
      </c>
      <c r="B31" s="30" t="s">
        <v>1894</v>
      </c>
      <c r="C31" s="30"/>
      <c r="D31" s="41" t="s">
        <v>1</v>
      </c>
      <c r="E31" s="12">
        <v>42549</v>
      </c>
      <c r="F31" s="12">
        <v>44590</v>
      </c>
      <c r="G31" s="72"/>
      <c r="H31" s="14">
        <f>DATE(YEAR(F31),MONTH(F31),DAY(F31)+1)</f>
        <v>44591</v>
      </c>
      <c r="I31" s="15">
        <f t="shared" ca="1" si="4"/>
        <v>-1</v>
      </c>
      <c r="J31" s="16" t="str">
        <f t="shared" ca="1" si="0"/>
        <v>OVERDUE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347</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347</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347</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347</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347</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347</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4634</v>
      </c>
      <c r="G42" t="s">
        <v>4636</v>
      </c>
    </row>
    <row r="43" spans="1:12">
      <c r="C43" s="215" t="s">
        <v>5323</v>
      </c>
      <c r="D43" s="47" t="s">
        <v>4635</v>
      </c>
      <c r="E43" t="s">
        <v>5257</v>
      </c>
      <c r="H43" s="461" t="s">
        <v>5295</v>
      </c>
      <c r="I43" s="461"/>
      <c r="J43" s="461"/>
    </row>
    <row r="44" spans="1:12">
      <c r="E44" t="s">
        <v>5370</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I31" sqref="I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1904</v>
      </c>
      <c r="D3" s="380" t="s">
        <v>12</v>
      </c>
      <c r="E3" s="380"/>
      <c r="F3" s="4" t="s">
        <v>3268</v>
      </c>
    </row>
    <row r="4" spans="1:12" ht="18" customHeight="1">
      <c r="A4" s="379" t="s">
        <v>77</v>
      </c>
      <c r="B4" s="379"/>
      <c r="C4" s="36" t="s">
        <v>3780</v>
      </c>
      <c r="D4" s="380" t="s">
        <v>14</v>
      </c>
      <c r="E4" s="380"/>
      <c r="F4" s="5">
        <f>'Running Hours'!B34</f>
        <v>3966.7</v>
      </c>
    </row>
    <row r="5" spans="1:12" ht="18" customHeight="1">
      <c r="A5" s="379" t="s">
        <v>78</v>
      </c>
      <c r="B5" s="379"/>
      <c r="C5" s="37" t="s">
        <v>3777</v>
      </c>
      <c r="D5" s="44"/>
      <c r="E5" s="25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44758.054166666669</v>
      </c>
      <c r="I8" s="22">
        <f>D8-($F$4-G8)</f>
        <v>4033.3</v>
      </c>
      <c r="J8" s="16" t="str">
        <f t="shared" ref="J8:J37" si="0">IF(I8="","",IF(I8&lt;0,"OVERDUE","NOT DUE"))</f>
        <v>NOT DUE</v>
      </c>
      <c r="K8" s="30" t="s">
        <v>1896</v>
      </c>
      <c r="L8" s="19"/>
    </row>
    <row r="9" spans="1:12" ht="25.5">
      <c r="A9" s="16" t="s">
        <v>3300</v>
      </c>
      <c r="B9" s="30" t="s">
        <v>1879</v>
      </c>
      <c r="C9" s="30" t="s">
        <v>1880</v>
      </c>
      <c r="D9" s="41" t="s">
        <v>0</v>
      </c>
      <c r="E9" s="12">
        <v>42549</v>
      </c>
      <c r="F9" s="12">
        <v>44561</v>
      </c>
      <c r="G9" s="72"/>
      <c r="H9" s="14">
        <f>DATE(YEAR(F9),MONTH(F9)+3,DAY(F9)-1)</f>
        <v>44650</v>
      </c>
      <c r="I9" s="15">
        <f t="shared" ref="I9" ca="1" si="1">IF(ISBLANK(H9),"",H9-DATE(YEAR(NOW()),MONTH(NOW()),DAY(NOW())))</f>
        <v>58</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44758.054166666669</v>
      </c>
      <c r="I10" s="22">
        <f t="shared" ref="I10:I19" si="2">D10-($F$4-G10)</f>
        <v>4033.3</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45258.054166666669</v>
      </c>
      <c r="I11" s="22">
        <f t="shared" si="2"/>
        <v>16033.3</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44758.054166666669</v>
      </c>
      <c r="I12" s="22">
        <f t="shared" si="2"/>
        <v>4033.3</v>
      </c>
      <c r="J12" s="16" t="str">
        <f t="shared" si="0"/>
        <v>NOT DUE</v>
      </c>
      <c r="K12" s="30"/>
      <c r="L12" s="19"/>
    </row>
    <row r="13" spans="1:12">
      <c r="A13" s="16" t="s">
        <v>3304</v>
      </c>
      <c r="B13" s="30" t="s">
        <v>3848</v>
      </c>
      <c r="C13" s="30" t="s">
        <v>1883</v>
      </c>
      <c r="D13" s="41">
        <v>20000</v>
      </c>
      <c r="E13" s="12">
        <v>42549</v>
      </c>
      <c r="F13" s="12">
        <v>42549</v>
      </c>
      <c r="G13" s="26">
        <v>0</v>
      </c>
      <c r="H13" s="21">
        <f>IF(I13&lt;=20000,$F$5+(I13/24),"error")</f>
        <v>45258.054166666669</v>
      </c>
      <c r="I13" s="22">
        <f t="shared" si="2"/>
        <v>16033.3</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45258.054166666669</v>
      </c>
      <c r="I14" s="22">
        <f t="shared" si="2"/>
        <v>16033.3</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45258.054166666669</v>
      </c>
      <c r="I15" s="22">
        <f t="shared" si="2"/>
        <v>16033.3</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45258.054166666669</v>
      </c>
      <c r="I16" s="22">
        <f t="shared" si="2"/>
        <v>16033.3</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45258.054166666669</v>
      </c>
      <c r="I17" s="22">
        <f t="shared" si="2"/>
        <v>16033.3</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44758.054166666669</v>
      </c>
      <c r="I18" s="22">
        <f t="shared" si="2"/>
        <v>4033.3</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44758.054166666669</v>
      </c>
      <c r="I19" s="22">
        <f t="shared" si="2"/>
        <v>4033.3</v>
      </c>
      <c r="J19" s="16" t="str">
        <f t="shared" si="0"/>
        <v>NOT DUE</v>
      </c>
      <c r="K19" s="30"/>
      <c r="L19" s="19"/>
    </row>
    <row r="20" spans="1:12" ht="38.25">
      <c r="A20" s="16" t="s">
        <v>3311</v>
      </c>
      <c r="B20" s="30" t="s">
        <v>1390</v>
      </c>
      <c r="C20" s="30" t="s">
        <v>1391</v>
      </c>
      <c r="D20" s="41" t="s">
        <v>1</v>
      </c>
      <c r="E20" s="12">
        <v>42549</v>
      </c>
      <c r="F20" s="12">
        <v>44590</v>
      </c>
      <c r="G20" s="72"/>
      <c r="H20" s="14">
        <f>DATE(YEAR(F20),MONTH(F20),DAY(F20)+1)</f>
        <v>44591</v>
      </c>
      <c r="I20" s="15">
        <f t="shared" ref="I20:I37" ca="1" si="4">IF(ISBLANK(H20),"",H20-DATE(YEAR(NOW()),MONTH(NOW()),DAY(NOW())))</f>
        <v>-1</v>
      </c>
      <c r="J20" s="16" t="str">
        <f t="shared" ca="1" si="0"/>
        <v>OVERDUE</v>
      </c>
      <c r="K20" s="30" t="s">
        <v>1420</v>
      </c>
      <c r="L20" s="19"/>
    </row>
    <row r="21" spans="1:12" ht="38.25">
      <c r="A21" s="16" t="s">
        <v>3312</v>
      </c>
      <c r="B21" s="30" t="s">
        <v>1392</v>
      </c>
      <c r="C21" s="30" t="s">
        <v>1393</v>
      </c>
      <c r="D21" s="41" t="s">
        <v>1</v>
      </c>
      <c r="E21" s="12">
        <v>42549</v>
      </c>
      <c r="F21" s="12">
        <v>44590</v>
      </c>
      <c r="G21" s="72"/>
      <c r="H21" s="14">
        <f>DATE(YEAR(F21),MONTH(F21),DAY(F21)+1)</f>
        <v>44591</v>
      </c>
      <c r="I21" s="15">
        <f t="shared" ca="1" si="4"/>
        <v>-1</v>
      </c>
      <c r="J21" s="16" t="str">
        <f t="shared" ca="1" si="0"/>
        <v>OVERDUE</v>
      </c>
      <c r="K21" s="30" t="s">
        <v>1421</v>
      </c>
      <c r="L21" s="19"/>
    </row>
    <row r="22" spans="1:12" ht="38.25">
      <c r="A22" s="16" t="s">
        <v>3313</v>
      </c>
      <c r="B22" s="30" t="s">
        <v>1394</v>
      </c>
      <c r="C22" s="30" t="s">
        <v>1395</v>
      </c>
      <c r="D22" s="41" t="s">
        <v>1</v>
      </c>
      <c r="E22" s="12">
        <v>42549</v>
      </c>
      <c r="F22" s="12">
        <v>44590</v>
      </c>
      <c r="G22" s="72"/>
      <c r="H22" s="14">
        <f>DATE(YEAR(F22),MONTH(F22),DAY(F22)+1)</f>
        <v>44591</v>
      </c>
      <c r="I22" s="15">
        <f t="shared" ca="1" si="4"/>
        <v>-1</v>
      </c>
      <c r="J22" s="16" t="str">
        <f t="shared" ca="1" si="0"/>
        <v>OVERDUE</v>
      </c>
      <c r="K22" s="30" t="s">
        <v>1422</v>
      </c>
      <c r="L22" s="19"/>
    </row>
    <row r="23" spans="1:12" ht="38.450000000000003" customHeight="1">
      <c r="A23" s="16" t="s">
        <v>3314</v>
      </c>
      <c r="B23" s="30" t="s">
        <v>1396</v>
      </c>
      <c r="C23" s="30" t="s">
        <v>1397</v>
      </c>
      <c r="D23" s="41" t="s">
        <v>4</v>
      </c>
      <c r="E23" s="12">
        <v>42549</v>
      </c>
      <c r="F23" s="12">
        <v>44553</v>
      </c>
      <c r="G23" s="72"/>
      <c r="H23" s="14">
        <f>EDATE(F23-1,1)</f>
        <v>44583</v>
      </c>
      <c r="I23" s="15">
        <f t="shared" ca="1" si="4"/>
        <v>-9</v>
      </c>
      <c r="J23" s="16" t="str">
        <f t="shared" ca="1" si="0"/>
        <v>OVERDUE</v>
      </c>
      <c r="K23" s="30" t="s">
        <v>1423</v>
      </c>
      <c r="L23" s="19"/>
    </row>
    <row r="24" spans="1:12" ht="25.5">
      <c r="A24" s="16" t="s">
        <v>3315</v>
      </c>
      <c r="B24" s="30" t="s">
        <v>1398</v>
      </c>
      <c r="C24" s="30" t="s">
        <v>1399</v>
      </c>
      <c r="D24" s="41" t="s">
        <v>1</v>
      </c>
      <c r="E24" s="12">
        <v>42549</v>
      </c>
      <c r="F24" s="12">
        <v>44590</v>
      </c>
      <c r="G24" s="72"/>
      <c r="H24" s="14">
        <f>DATE(YEAR(F24),MONTH(F24),DAY(F24)+1)</f>
        <v>44591</v>
      </c>
      <c r="I24" s="15">
        <f t="shared" ca="1" si="4"/>
        <v>-1</v>
      </c>
      <c r="J24" s="16" t="str">
        <f t="shared" ca="1" si="0"/>
        <v>OVERDUE</v>
      </c>
      <c r="K24" s="30" t="s">
        <v>1424</v>
      </c>
      <c r="L24" s="19"/>
    </row>
    <row r="25" spans="1:12" ht="26.45" customHeight="1">
      <c r="A25" s="16" t="s">
        <v>3316</v>
      </c>
      <c r="B25" s="30" t="s">
        <v>1400</v>
      </c>
      <c r="C25" s="30" t="s">
        <v>1401</v>
      </c>
      <c r="D25" s="41" t="s">
        <v>1</v>
      </c>
      <c r="E25" s="12">
        <v>42549</v>
      </c>
      <c r="F25" s="12">
        <v>44590</v>
      </c>
      <c r="G25" s="72"/>
      <c r="H25" s="14">
        <f>DATE(YEAR(F25),MONTH(F25),DAY(F25)+1)</f>
        <v>44591</v>
      </c>
      <c r="I25" s="15">
        <f t="shared" ca="1" si="4"/>
        <v>-1</v>
      </c>
      <c r="J25" s="16" t="str">
        <f t="shared" ca="1" si="0"/>
        <v>OVERDUE</v>
      </c>
      <c r="K25" s="30" t="s">
        <v>1425</v>
      </c>
      <c r="L25" s="19"/>
    </row>
    <row r="26" spans="1:12" ht="26.45" customHeight="1">
      <c r="A26" s="16" t="s">
        <v>3317</v>
      </c>
      <c r="B26" s="30" t="s">
        <v>1402</v>
      </c>
      <c r="C26" s="30" t="s">
        <v>1403</v>
      </c>
      <c r="D26" s="41" t="s">
        <v>1</v>
      </c>
      <c r="E26" s="12">
        <v>42549</v>
      </c>
      <c r="F26" s="12">
        <v>44590</v>
      </c>
      <c r="G26" s="72"/>
      <c r="H26" s="14">
        <f>DATE(YEAR(F26),MONTH(F26),DAY(F26)+1)</f>
        <v>44591</v>
      </c>
      <c r="I26" s="15">
        <f t="shared" ca="1" si="4"/>
        <v>-1</v>
      </c>
      <c r="J26" s="16" t="str">
        <f t="shared" ca="1" si="0"/>
        <v>OVERDUE</v>
      </c>
      <c r="K26" s="30" t="s">
        <v>1425</v>
      </c>
      <c r="L26" s="19"/>
    </row>
    <row r="27" spans="1:12" ht="26.45" customHeight="1">
      <c r="A27" s="16" t="s">
        <v>3318</v>
      </c>
      <c r="B27" s="30" t="s">
        <v>1404</v>
      </c>
      <c r="C27" s="30" t="s">
        <v>1391</v>
      </c>
      <c r="D27" s="41" t="s">
        <v>1</v>
      </c>
      <c r="E27" s="12">
        <v>42549</v>
      </c>
      <c r="F27" s="12">
        <v>44590</v>
      </c>
      <c r="G27" s="72"/>
      <c r="H27" s="14">
        <f>DATE(YEAR(F27),MONTH(F27),DAY(F27)+1)</f>
        <v>44591</v>
      </c>
      <c r="I27" s="15">
        <f t="shared" ca="1" si="4"/>
        <v>-1</v>
      </c>
      <c r="J27" s="16" t="str">
        <f t="shared" ca="1" si="0"/>
        <v>OVERDUE</v>
      </c>
      <c r="K27" s="30" t="s">
        <v>1425</v>
      </c>
      <c r="L27" s="19"/>
    </row>
    <row r="28" spans="1:12" ht="26.45" customHeight="1">
      <c r="A28" s="16" t="s">
        <v>3319</v>
      </c>
      <c r="B28" s="30" t="s">
        <v>3960</v>
      </c>
      <c r="C28" s="30" t="s">
        <v>1389</v>
      </c>
      <c r="D28" s="41">
        <v>20000</v>
      </c>
      <c r="E28" s="12">
        <v>42549</v>
      </c>
      <c r="F28" s="12">
        <v>42549</v>
      </c>
      <c r="G28" s="26">
        <v>0</v>
      </c>
      <c r="H28" s="21">
        <f>IF(I28&lt;=20000,$F$5+(I28/24),"error")</f>
        <v>45258.054166666669</v>
      </c>
      <c r="I28" s="22">
        <f t="shared" ref="I28:I29" si="5">D28-($F$4-G28)</f>
        <v>16033.3</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45258.054166666669</v>
      </c>
      <c r="I29" s="22">
        <f t="shared" si="5"/>
        <v>16033.3</v>
      </c>
      <c r="J29" s="16" t="str">
        <f t="shared" si="6"/>
        <v>NOT DUE</v>
      </c>
      <c r="K29" s="30" t="s">
        <v>3851</v>
      </c>
      <c r="L29" s="19"/>
    </row>
    <row r="30" spans="1:12" ht="26.45" customHeight="1">
      <c r="A30" s="16" t="s">
        <v>3321</v>
      </c>
      <c r="B30" s="30" t="s">
        <v>1408</v>
      </c>
      <c r="C30" s="30" t="s">
        <v>1409</v>
      </c>
      <c r="D30" s="41" t="s">
        <v>0</v>
      </c>
      <c r="E30" s="12">
        <v>42549</v>
      </c>
      <c r="F30" s="12">
        <v>44561</v>
      </c>
      <c r="G30" s="72"/>
      <c r="H30" s="14">
        <f>DATE(YEAR(F30),MONTH(F30)+3,DAY(F30)-1)</f>
        <v>44650</v>
      </c>
      <c r="I30" s="15">
        <f t="shared" ca="1" si="4"/>
        <v>58</v>
      </c>
      <c r="J30" s="16" t="str">
        <f t="shared" ca="1" si="0"/>
        <v>NOT DUE</v>
      </c>
      <c r="K30" s="30" t="s">
        <v>1426</v>
      </c>
      <c r="L30" s="145"/>
    </row>
    <row r="31" spans="1:12" ht="15" customHeight="1">
      <c r="A31" s="16" t="s">
        <v>3322</v>
      </c>
      <c r="B31" s="30" t="s">
        <v>1894</v>
      </c>
      <c r="C31" s="30"/>
      <c r="D31" s="41" t="s">
        <v>1</v>
      </c>
      <c r="E31" s="12">
        <v>42549</v>
      </c>
      <c r="F31" s="12">
        <v>44590</v>
      </c>
      <c r="G31" s="72"/>
      <c r="H31" s="14">
        <f>DATE(YEAR(F31),MONTH(F31),DAY(F31)+1)</f>
        <v>44591</v>
      </c>
      <c r="I31" s="15">
        <f t="shared" ca="1" si="4"/>
        <v>-1</v>
      </c>
      <c r="J31" s="16" t="str">
        <f t="shared" ca="1" si="0"/>
        <v>OVERDUE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347</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347</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347</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347</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347</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347</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4634</v>
      </c>
      <c r="G41" t="s">
        <v>4636</v>
      </c>
    </row>
    <row r="42" spans="1:12">
      <c r="C42" s="215" t="s">
        <v>5323</v>
      </c>
      <c r="H42" s="461" t="s">
        <v>5295</v>
      </c>
      <c r="I42" s="461"/>
      <c r="J42" s="461"/>
    </row>
    <row r="43" spans="1:12">
      <c r="D43" s="47" t="s">
        <v>4635</v>
      </c>
      <c r="E43" t="s">
        <v>5257</v>
      </c>
    </row>
    <row r="44" spans="1:12">
      <c r="E44" t="s">
        <v>5370</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I34" sqref="I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1906</v>
      </c>
      <c r="D3" s="380" t="s">
        <v>12</v>
      </c>
      <c r="E3" s="380"/>
      <c r="F3" s="4" t="s">
        <v>3203</v>
      </c>
    </row>
    <row r="4" spans="1:12" ht="18" customHeight="1">
      <c r="A4" s="379" t="s">
        <v>77</v>
      </c>
      <c r="B4" s="379"/>
      <c r="C4" s="36" t="s">
        <v>3781</v>
      </c>
      <c r="D4" s="380" t="s">
        <v>14</v>
      </c>
      <c r="E4" s="380"/>
      <c r="F4" s="5">
        <f>'Running Hours'!B13</f>
        <v>1082.5</v>
      </c>
    </row>
    <row r="5" spans="1:12" ht="18" customHeight="1">
      <c r="A5" s="379" t="s">
        <v>78</v>
      </c>
      <c r="B5" s="379"/>
      <c r="C5" s="37" t="s">
        <v>3777</v>
      </c>
      <c r="D5" s="44"/>
      <c r="E5" s="25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100</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44878.229166666664</v>
      </c>
      <c r="I9" s="22">
        <f>D9-($F$4-G9)</f>
        <v>6917.5</v>
      </c>
      <c r="J9" s="16" t="str">
        <f t="shared" si="1"/>
        <v>NOT DUE</v>
      </c>
      <c r="K9" s="30" t="s">
        <v>1896</v>
      </c>
      <c r="L9" s="19"/>
    </row>
    <row r="10" spans="1:12" ht="25.5">
      <c r="A10" s="16" t="s">
        <v>3206</v>
      </c>
      <c r="B10" s="30" t="s">
        <v>1879</v>
      </c>
      <c r="C10" s="30" t="s">
        <v>1880</v>
      </c>
      <c r="D10" s="41" t="s">
        <v>0</v>
      </c>
      <c r="E10" s="12">
        <v>42547</v>
      </c>
      <c r="F10" s="12">
        <v>44561</v>
      </c>
      <c r="G10" s="72"/>
      <c r="H10" s="14">
        <f>DATE(YEAR(F10),MONTH(F10)+3,DAY(F10)-1)</f>
        <v>44650</v>
      </c>
      <c r="I10" s="15">
        <f t="shared" ref="I10" ca="1" si="2">IF(ISBLANK(H10),"",H10-DATE(YEAR(NOW()),MONTH(NOW()),DAY(NOW())))</f>
        <v>58</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44878.229166666664</v>
      </c>
      <c r="I11" s="22">
        <f t="shared" ref="I11:I18" si="3">D11-($F$4-G11)</f>
        <v>6917.5</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45378.229166666664</v>
      </c>
      <c r="I12" s="22">
        <f t="shared" si="3"/>
        <v>18917.5</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44878.229166666664</v>
      </c>
      <c r="I13" s="22">
        <f t="shared" si="3"/>
        <v>6917.5</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45378.229166666664</v>
      </c>
      <c r="I14" s="22">
        <f t="shared" si="3"/>
        <v>18917.5</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44878.229166666664</v>
      </c>
      <c r="I15" s="22">
        <f t="shared" si="3"/>
        <v>6917.5</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44878.229166666664</v>
      </c>
      <c r="I16" s="22">
        <f t="shared" si="3"/>
        <v>6917.5</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44878.229166666664</v>
      </c>
      <c r="I17" s="22">
        <f t="shared" si="3"/>
        <v>6917.5</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44878.229166666664</v>
      </c>
      <c r="I18" s="22">
        <f t="shared" si="3"/>
        <v>6917.5</v>
      </c>
      <c r="J18" s="16" t="str">
        <f t="shared" si="1"/>
        <v>NOT DUE</v>
      </c>
      <c r="K18" s="30"/>
      <c r="L18" s="19"/>
    </row>
    <row r="19" spans="1:12" ht="38.25">
      <c r="A19" s="16" t="s">
        <v>3215</v>
      </c>
      <c r="B19" s="30" t="s">
        <v>1390</v>
      </c>
      <c r="C19" s="30" t="s">
        <v>1391</v>
      </c>
      <c r="D19" s="41" t="s">
        <v>1</v>
      </c>
      <c r="E19" s="12">
        <v>42547</v>
      </c>
      <c r="F19" s="12">
        <v>44590</v>
      </c>
      <c r="G19" s="72"/>
      <c r="H19" s="14">
        <f>DATE(YEAR(F19),MONTH(F19),DAY(F19)+1)</f>
        <v>44591</v>
      </c>
      <c r="I19" s="15">
        <f t="shared" ref="I19:I40" ca="1" si="5">IF(ISBLANK(H19),"",H19-DATE(YEAR(NOW()),MONTH(NOW()),DAY(NOW())))</f>
        <v>-1</v>
      </c>
      <c r="J19" s="16" t="str">
        <f t="shared" ca="1" si="1"/>
        <v>OVERDUE</v>
      </c>
      <c r="K19" s="30" t="s">
        <v>1420</v>
      </c>
      <c r="L19" s="19"/>
    </row>
    <row r="20" spans="1:12" ht="38.25">
      <c r="A20" s="16" t="s">
        <v>3216</v>
      </c>
      <c r="B20" s="30" t="s">
        <v>1392</v>
      </c>
      <c r="C20" s="30" t="s">
        <v>1393</v>
      </c>
      <c r="D20" s="41" t="s">
        <v>1</v>
      </c>
      <c r="E20" s="12">
        <v>42547</v>
      </c>
      <c r="F20" s="12">
        <v>44590</v>
      </c>
      <c r="G20" s="72"/>
      <c r="H20" s="14">
        <f>DATE(YEAR(F20),MONTH(F20),DAY(F20)+1)</f>
        <v>44591</v>
      </c>
      <c r="I20" s="15">
        <f t="shared" ca="1" si="5"/>
        <v>-1</v>
      </c>
      <c r="J20" s="16" t="str">
        <f t="shared" ca="1" si="1"/>
        <v>OVERDUE</v>
      </c>
      <c r="K20" s="30" t="s">
        <v>1421</v>
      </c>
      <c r="L20" s="19"/>
    </row>
    <row r="21" spans="1:12" ht="38.25">
      <c r="A21" s="16" t="s">
        <v>3217</v>
      </c>
      <c r="B21" s="30" t="s">
        <v>1394</v>
      </c>
      <c r="C21" s="30" t="s">
        <v>1395</v>
      </c>
      <c r="D21" s="41" t="s">
        <v>1</v>
      </c>
      <c r="E21" s="12">
        <v>42547</v>
      </c>
      <c r="F21" s="12">
        <v>44590</v>
      </c>
      <c r="G21" s="72"/>
      <c r="H21" s="14">
        <f>DATE(YEAR(F21),MONTH(F21),DAY(F21)+1)</f>
        <v>44591</v>
      </c>
      <c r="I21" s="15">
        <f t="shared" ca="1" si="5"/>
        <v>-1</v>
      </c>
      <c r="J21" s="16" t="str">
        <f t="shared" ca="1" si="1"/>
        <v>OVERDUE</v>
      </c>
      <c r="K21" s="30" t="s">
        <v>1422</v>
      </c>
      <c r="L21" s="19"/>
    </row>
    <row r="22" spans="1:12" ht="38.450000000000003" customHeight="1">
      <c r="A22" s="16" t="s">
        <v>3218</v>
      </c>
      <c r="B22" s="30" t="s">
        <v>1396</v>
      </c>
      <c r="C22" s="30" t="s">
        <v>1397</v>
      </c>
      <c r="D22" s="41" t="s">
        <v>4</v>
      </c>
      <c r="E22" s="12">
        <v>42547</v>
      </c>
      <c r="F22" s="12">
        <v>44559</v>
      </c>
      <c r="G22" s="72"/>
      <c r="H22" s="14">
        <f>EDATE(F22-1,1)</f>
        <v>44589</v>
      </c>
      <c r="I22" s="15">
        <f t="shared" ca="1" si="5"/>
        <v>-3</v>
      </c>
      <c r="J22" s="16" t="str">
        <f t="shared" ca="1" si="1"/>
        <v>OVERDUE</v>
      </c>
      <c r="K22" s="30" t="s">
        <v>1423</v>
      </c>
      <c r="L22" s="19"/>
    </row>
    <row r="23" spans="1:12" ht="25.5">
      <c r="A23" s="16" t="s">
        <v>3219</v>
      </c>
      <c r="B23" s="30" t="s">
        <v>1398</v>
      </c>
      <c r="C23" s="30" t="s">
        <v>1399</v>
      </c>
      <c r="D23" s="41" t="s">
        <v>1</v>
      </c>
      <c r="E23" s="12">
        <v>42547</v>
      </c>
      <c r="F23" s="12">
        <v>44590</v>
      </c>
      <c r="G23" s="72"/>
      <c r="H23" s="14">
        <f>DATE(YEAR(F23),MONTH(F23),DAY(F23)+1)</f>
        <v>44591</v>
      </c>
      <c r="I23" s="15">
        <f t="shared" ca="1" si="5"/>
        <v>-1</v>
      </c>
      <c r="J23" s="16" t="str">
        <f t="shared" ca="1" si="1"/>
        <v>OVERDUE</v>
      </c>
      <c r="K23" s="30" t="s">
        <v>1424</v>
      </c>
      <c r="L23" s="19"/>
    </row>
    <row r="24" spans="1:12" ht="26.45" customHeight="1">
      <c r="A24" s="16" t="s">
        <v>3220</v>
      </c>
      <c r="B24" s="30" t="s">
        <v>1400</v>
      </c>
      <c r="C24" s="30" t="s">
        <v>1401</v>
      </c>
      <c r="D24" s="41" t="s">
        <v>1</v>
      </c>
      <c r="E24" s="12">
        <v>42547</v>
      </c>
      <c r="F24" s="12">
        <v>44590</v>
      </c>
      <c r="G24" s="72"/>
      <c r="H24" s="14">
        <f>DATE(YEAR(F24),MONTH(F24),DAY(F24)+1)</f>
        <v>44591</v>
      </c>
      <c r="I24" s="15">
        <f t="shared" ca="1" si="5"/>
        <v>-1</v>
      </c>
      <c r="J24" s="16" t="str">
        <f t="shared" ca="1" si="1"/>
        <v>OVERDUE</v>
      </c>
      <c r="K24" s="30" t="s">
        <v>1425</v>
      </c>
      <c r="L24" s="19"/>
    </row>
    <row r="25" spans="1:12" ht="26.45" customHeight="1">
      <c r="A25" s="16" t="s">
        <v>3221</v>
      </c>
      <c r="B25" s="30" t="s">
        <v>1402</v>
      </c>
      <c r="C25" s="30" t="s">
        <v>1403</v>
      </c>
      <c r="D25" s="41" t="s">
        <v>1</v>
      </c>
      <c r="E25" s="12">
        <v>42547</v>
      </c>
      <c r="F25" s="12">
        <v>44590</v>
      </c>
      <c r="G25" s="72"/>
      <c r="H25" s="14">
        <f>DATE(YEAR(F25),MONTH(F25),DAY(F25)+1)</f>
        <v>44591</v>
      </c>
      <c r="I25" s="15">
        <f t="shared" ca="1" si="5"/>
        <v>-1</v>
      </c>
      <c r="J25" s="16" t="str">
        <f t="shared" ca="1" si="1"/>
        <v>OVERDUE</v>
      </c>
      <c r="K25" s="30" t="s">
        <v>1425</v>
      </c>
      <c r="L25" s="19"/>
    </row>
    <row r="26" spans="1:12" ht="26.45" customHeight="1">
      <c r="A26" s="16" t="s">
        <v>3222</v>
      </c>
      <c r="B26" s="30" t="s">
        <v>1404</v>
      </c>
      <c r="C26" s="30" t="s">
        <v>1391</v>
      </c>
      <c r="D26" s="41" t="s">
        <v>1</v>
      </c>
      <c r="E26" s="12">
        <v>42547</v>
      </c>
      <c r="F26" s="12">
        <v>44590</v>
      </c>
      <c r="G26" s="72"/>
      <c r="H26" s="14">
        <f>DATE(YEAR(F26),MONTH(F26),DAY(F26)+1)</f>
        <v>44591</v>
      </c>
      <c r="I26" s="15">
        <f t="shared" ca="1" si="5"/>
        <v>-1</v>
      </c>
      <c r="J26" s="16" t="str">
        <f t="shared" ca="1" si="1"/>
        <v>OVERDUE</v>
      </c>
      <c r="K26" s="30" t="s">
        <v>1425</v>
      </c>
      <c r="L26" s="19"/>
    </row>
    <row r="27" spans="1:12" ht="26.45" customHeight="1">
      <c r="A27" s="16" t="s">
        <v>3223</v>
      </c>
      <c r="B27" s="30" t="s">
        <v>3886</v>
      </c>
      <c r="C27" s="30" t="s">
        <v>4874</v>
      </c>
      <c r="D27" s="41" t="s">
        <v>0</v>
      </c>
      <c r="E27" s="12">
        <v>42549</v>
      </c>
      <c r="F27" s="12">
        <v>44561</v>
      </c>
      <c r="G27" s="72"/>
      <c r="H27" s="14">
        <f>DATE(YEAR(F27),MONTH(F27)+3,DAY(F27)-1)</f>
        <v>44650</v>
      </c>
      <c r="I27" s="15">
        <f t="shared" ca="1" si="5"/>
        <v>58</v>
      </c>
      <c r="J27" s="16" t="str">
        <f t="shared" ca="1" si="1"/>
        <v>NOT DUE</v>
      </c>
      <c r="K27" s="30"/>
      <c r="L27" s="239"/>
    </row>
    <row r="28" spans="1:12" ht="26.45" customHeight="1">
      <c r="A28" s="16" t="s">
        <v>3224</v>
      </c>
      <c r="B28" s="30" t="s">
        <v>1405</v>
      </c>
      <c r="C28" s="30" t="s">
        <v>1406</v>
      </c>
      <c r="D28" s="41" t="s">
        <v>0</v>
      </c>
      <c r="E28" s="12">
        <v>42547</v>
      </c>
      <c r="F28" s="12">
        <v>44561</v>
      </c>
      <c r="G28" s="72"/>
      <c r="H28" s="14">
        <f>DATE(YEAR(F28),MONTH(F28)+3,DAY(F28)-1)</f>
        <v>44650</v>
      </c>
      <c r="I28" s="15">
        <f t="shared" ca="1" si="5"/>
        <v>58</v>
      </c>
      <c r="J28" s="16" t="str">
        <f t="shared" ca="1" si="1"/>
        <v>NOT DUE</v>
      </c>
      <c r="K28" s="30" t="s">
        <v>1425</v>
      </c>
      <c r="L28" s="239"/>
    </row>
    <row r="29" spans="1:12" ht="25.5">
      <c r="A29" s="16" t="s">
        <v>3225</v>
      </c>
      <c r="B29" s="30" t="s">
        <v>1407</v>
      </c>
      <c r="C29" s="30"/>
      <c r="D29" s="41" t="s">
        <v>4</v>
      </c>
      <c r="E29" s="12">
        <v>42547</v>
      </c>
      <c r="F29" s="12">
        <v>44559</v>
      </c>
      <c r="G29" s="72"/>
      <c r="H29" s="14">
        <f>EDATE(F29-1,1)</f>
        <v>44589</v>
      </c>
      <c r="I29" s="15">
        <f t="shared" ca="1" si="5"/>
        <v>-3</v>
      </c>
      <c r="J29" s="16" t="str">
        <f t="shared" ca="1" si="1"/>
        <v>OVERDUE</v>
      </c>
      <c r="K29" s="30"/>
      <c r="L29" s="19"/>
    </row>
    <row r="30" spans="1:12" ht="26.45" customHeight="1">
      <c r="A30" s="16" t="s">
        <v>3226</v>
      </c>
      <c r="B30" s="30" t="s">
        <v>3960</v>
      </c>
      <c r="C30" s="30" t="s">
        <v>1389</v>
      </c>
      <c r="D30" s="41">
        <v>20000</v>
      </c>
      <c r="E30" s="12">
        <v>42547</v>
      </c>
      <c r="F30" s="12">
        <v>42547</v>
      </c>
      <c r="G30" s="26">
        <v>0</v>
      </c>
      <c r="H30" s="21">
        <f>IF(I30&lt;=20000,$F$5+(I30/24),"error")</f>
        <v>45378.229166666664</v>
      </c>
      <c r="I30" s="22">
        <f t="shared" ref="I30:I31" si="6">D30-($F$4-G30)</f>
        <v>18917.5</v>
      </c>
      <c r="J30" s="16" t="str">
        <f t="shared" si="1"/>
        <v>NOT DUE</v>
      </c>
      <c r="K30" s="30" t="s">
        <v>3851</v>
      </c>
      <c r="L30" s="19"/>
    </row>
    <row r="31" spans="1:12" ht="25.5">
      <c r="A31" s="16" t="s">
        <v>3227</v>
      </c>
      <c r="B31" s="30" t="s">
        <v>3955</v>
      </c>
      <c r="C31" s="30" t="s">
        <v>3888</v>
      </c>
      <c r="D31" s="41">
        <v>20000</v>
      </c>
      <c r="E31" s="12">
        <v>42547</v>
      </c>
      <c r="F31" s="12">
        <v>42547</v>
      </c>
      <c r="G31" s="26">
        <v>0</v>
      </c>
      <c r="H31" s="21">
        <f>IF(I31&lt;=20000,$F$5+(I31/24),"error")</f>
        <v>45378.229166666664</v>
      </c>
      <c r="I31" s="22">
        <f t="shared" si="6"/>
        <v>18917.5</v>
      </c>
      <c r="J31" s="16" t="str">
        <f t="shared" si="1"/>
        <v>NOT DUE</v>
      </c>
      <c r="K31" s="30" t="s">
        <v>3851</v>
      </c>
      <c r="L31" s="19"/>
    </row>
    <row r="32" spans="1:12" ht="26.45" customHeight="1">
      <c r="A32" s="16" t="s">
        <v>3228</v>
      </c>
      <c r="B32" s="30" t="s">
        <v>1408</v>
      </c>
      <c r="C32" s="30" t="s">
        <v>1409</v>
      </c>
      <c r="D32" s="41" t="s">
        <v>0</v>
      </c>
      <c r="E32" s="12">
        <v>42547</v>
      </c>
      <c r="F32" s="12">
        <v>44561</v>
      </c>
      <c r="G32" s="72"/>
      <c r="H32" s="14">
        <f>DATE(YEAR(F32),MONTH(F32)+3,DAY(F32)-1)</f>
        <v>44650</v>
      </c>
      <c r="I32" s="15">
        <f t="shared" ca="1" si="5"/>
        <v>58</v>
      </c>
      <c r="J32" s="16" t="str">
        <f t="shared" ca="1" si="1"/>
        <v>NOT DUE</v>
      </c>
      <c r="K32" s="30" t="s">
        <v>1426</v>
      </c>
      <c r="L32" s="239"/>
    </row>
    <row r="33" spans="1:12" ht="15" customHeight="1">
      <c r="A33" s="16" t="s">
        <v>3229</v>
      </c>
      <c r="B33" s="30" t="s">
        <v>1894</v>
      </c>
      <c r="C33" s="30"/>
      <c r="D33" s="41" t="s">
        <v>1</v>
      </c>
      <c r="E33" s="12">
        <v>42547</v>
      </c>
      <c r="F33" s="12">
        <v>44590</v>
      </c>
      <c r="G33" s="72"/>
      <c r="H33" s="14">
        <f>DATE(YEAR(F33),MONTH(F33),DAY(F33)+1)</f>
        <v>44591</v>
      </c>
      <c r="I33" s="15">
        <f t="shared" ca="1" si="5"/>
        <v>-1</v>
      </c>
      <c r="J33" s="16" t="str">
        <f t="shared" ca="1" si="1"/>
        <v>OVERDUE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347</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347</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347</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347</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347</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347</v>
      </c>
      <c r="J39" s="16" t="str">
        <f t="shared" ca="1" si="1"/>
        <v>NOT DUE</v>
      </c>
      <c r="K39" s="30" t="s">
        <v>1428</v>
      </c>
      <c r="L39" s="19"/>
    </row>
    <row r="40" spans="1:12" ht="24" customHeight="1">
      <c r="A40" s="16" t="s">
        <v>4875</v>
      </c>
      <c r="B40" s="30" t="s">
        <v>3998</v>
      </c>
      <c r="C40" s="30" t="s">
        <v>3999</v>
      </c>
      <c r="D40" s="41" t="s">
        <v>4</v>
      </c>
      <c r="E40" s="12">
        <v>42547</v>
      </c>
      <c r="F40" s="12">
        <v>44559</v>
      </c>
      <c r="G40" s="72"/>
      <c r="H40" s="14">
        <f>EDATE(F40-1,1)</f>
        <v>44589</v>
      </c>
      <c r="I40" s="15">
        <f t="shared" ca="1" si="5"/>
        <v>-3</v>
      </c>
      <c r="J40" s="16" t="str">
        <f t="shared" ca="1" si="1"/>
        <v>OVERDUE</v>
      </c>
      <c r="K40" s="30"/>
      <c r="L40" s="239"/>
    </row>
    <row r="41" spans="1:12" ht="15" customHeight="1">
      <c r="A41" s="49"/>
      <c r="B41" s="50"/>
      <c r="C41" s="50"/>
      <c r="D41" s="51"/>
      <c r="E41" s="52"/>
      <c r="F41" s="52"/>
      <c r="G41" s="53"/>
      <c r="H41" s="54"/>
      <c r="I41" s="55"/>
      <c r="J41" s="49"/>
      <c r="K41" s="50"/>
      <c r="L41" s="56"/>
    </row>
    <row r="45" spans="1:12">
      <c r="B45" t="s">
        <v>4634</v>
      </c>
      <c r="D45" s="47" t="s">
        <v>4635</v>
      </c>
      <c r="E45" t="s">
        <v>5257</v>
      </c>
      <c r="G45" t="s">
        <v>4636</v>
      </c>
    </row>
    <row r="46" spans="1:12">
      <c r="C46" s="215" t="s">
        <v>5323</v>
      </c>
      <c r="E46" t="s">
        <v>5370</v>
      </c>
      <c r="H46" s="461" t="s">
        <v>5295</v>
      </c>
      <c r="I46" s="461"/>
      <c r="J46" s="461"/>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I34" sqref="I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1907</v>
      </c>
      <c r="D3" s="380" t="s">
        <v>12</v>
      </c>
      <c r="E3" s="380"/>
      <c r="F3" s="4" t="s">
        <v>3235</v>
      </c>
    </row>
    <row r="4" spans="1:12" ht="18" customHeight="1">
      <c r="A4" s="379" t="s">
        <v>77</v>
      </c>
      <c r="B4" s="379"/>
      <c r="C4" s="36" t="s">
        <v>3781</v>
      </c>
      <c r="D4" s="380" t="s">
        <v>14</v>
      </c>
      <c r="E4" s="380"/>
      <c r="F4" s="5">
        <f>'Running Hours'!B14</f>
        <v>1412.7</v>
      </c>
    </row>
    <row r="5" spans="1:12" ht="18" customHeight="1">
      <c r="A5" s="379" t="s">
        <v>78</v>
      </c>
      <c r="B5" s="379"/>
      <c r="C5" s="37" t="s">
        <v>3777</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100</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44864.470833333333</v>
      </c>
      <c r="I9" s="22">
        <f>D9-($F$4-G9)</f>
        <v>6587.3</v>
      </c>
      <c r="J9" s="16" t="str">
        <f t="shared" si="1"/>
        <v>NOT DUE</v>
      </c>
      <c r="K9" s="30" t="s">
        <v>1896</v>
      </c>
      <c r="L9" s="19"/>
    </row>
    <row r="10" spans="1:12" ht="25.5">
      <c r="A10" s="16" t="s">
        <v>3238</v>
      </c>
      <c r="B10" s="30" t="s">
        <v>1879</v>
      </c>
      <c r="C10" s="30" t="s">
        <v>1880</v>
      </c>
      <c r="D10" s="41" t="s">
        <v>0</v>
      </c>
      <c r="E10" s="12">
        <v>42549</v>
      </c>
      <c r="F10" s="12">
        <v>44561</v>
      </c>
      <c r="G10" s="72"/>
      <c r="H10" s="14">
        <f>DATE(YEAR(F10),MONTH(F10)+3,DAY(F10)-1)</f>
        <v>44650</v>
      </c>
      <c r="I10" s="15">
        <f t="shared" ref="I10" ca="1" si="2">IF(ISBLANK(H10),"",H10-DATE(YEAR(NOW()),MONTH(NOW()),DAY(NOW())))</f>
        <v>58</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44864.470833333333</v>
      </c>
      <c r="I11" s="22">
        <f t="shared" ref="I11:I18" si="3">D11-($F$4-G11)</f>
        <v>6587.3</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45364.470833333333</v>
      </c>
      <c r="I12" s="22">
        <f t="shared" si="3"/>
        <v>18587.3</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44864.470833333333</v>
      </c>
      <c r="I13" s="22">
        <f t="shared" si="3"/>
        <v>6587.3</v>
      </c>
      <c r="J13" s="16" t="str">
        <f t="shared" si="1"/>
        <v>NOT DUE</v>
      </c>
      <c r="K13" s="30"/>
      <c r="L13" s="19"/>
    </row>
    <row r="14" spans="1:12">
      <c r="A14" s="16" t="s">
        <v>3242</v>
      </c>
      <c r="B14" s="30" t="s">
        <v>1887</v>
      </c>
      <c r="C14" s="30" t="s">
        <v>1883</v>
      </c>
      <c r="D14" s="41">
        <v>20000</v>
      </c>
      <c r="E14" s="12">
        <v>42549</v>
      </c>
      <c r="F14" s="12">
        <v>42549</v>
      </c>
      <c r="G14" s="26">
        <v>0</v>
      </c>
      <c r="H14" s="21">
        <f>IF(I14&lt;=20000,$F$5+(I14/24),"error")</f>
        <v>45364.470833333333</v>
      </c>
      <c r="I14" s="22">
        <f t="shared" si="3"/>
        <v>18587.3</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44864.470833333333</v>
      </c>
      <c r="I15" s="22">
        <f t="shared" si="3"/>
        <v>6587.3</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44864.470833333333</v>
      </c>
      <c r="I16" s="22">
        <f t="shared" si="3"/>
        <v>6587.3</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44864.470833333333</v>
      </c>
      <c r="I17" s="22">
        <f t="shared" si="3"/>
        <v>6587.3</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44864.470833333333</v>
      </c>
      <c r="I18" s="22">
        <f t="shared" si="3"/>
        <v>6587.3</v>
      </c>
      <c r="J18" s="16" t="str">
        <f t="shared" si="1"/>
        <v>NOT DUE</v>
      </c>
      <c r="K18" s="30"/>
      <c r="L18" s="19"/>
    </row>
    <row r="19" spans="1:12" ht="38.25">
      <c r="A19" s="16" t="s">
        <v>3247</v>
      </c>
      <c r="B19" s="30" t="s">
        <v>1390</v>
      </c>
      <c r="C19" s="30" t="s">
        <v>1391</v>
      </c>
      <c r="D19" s="41" t="s">
        <v>1</v>
      </c>
      <c r="E19" s="12">
        <v>42549</v>
      </c>
      <c r="F19" s="12">
        <v>44590</v>
      </c>
      <c r="G19" s="72"/>
      <c r="H19" s="14">
        <f>DATE(YEAR(F19),MONTH(F19),DAY(F19)+1)</f>
        <v>44591</v>
      </c>
      <c r="I19" s="15">
        <f t="shared" ref="I19:I40" ca="1" si="5">IF(ISBLANK(H19),"",H19-DATE(YEAR(NOW()),MONTH(NOW()),DAY(NOW())))</f>
        <v>-1</v>
      </c>
      <c r="J19" s="16" t="str">
        <f t="shared" ca="1" si="1"/>
        <v>OVERDUE</v>
      </c>
      <c r="K19" s="30" t="s">
        <v>1420</v>
      </c>
      <c r="L19" s="19"/>
    </row>
    <row r="20" spans="1:12" ht="38.25">
      <c r="A20" s="16" t="s">
        <v>3248</v>
      </c>
      <c r="B20" s="30" t="s">
        <v>1392</v>
      </c>
      <c r="C20" s="30" t="s">
        <v>1393</v>
      </c>
      <c r="D20" s="41" t="s">
        <v>1</v>
      </c>
      <c r="E20" s="12">
        <v>42549</v>
      </c>
      <c r="F20" s="12">
        <v>44590</v>
      </c>
      <c r="G20" s="72"/>
      <c r="H20" s="14">
        <f>DATE(YEAR(F20),MONTH(F20),DAY(F20)+1)</f>
        <v>44591</v>
      </c>
      <c r="I20" s="15">
        <f t="shared" ca="1" si="5"/>
        <v>-1</v>
      </c>
      <c r="J20" s="16" t="str">
        <f t="shared" ca="1" si="1"/>
        <v>OVERDUE</v>
      </c>
      <c r="K20" s="30" t="s">
        <v>1421</v>
      </c>
      <c r="L20" s="19"/>
    </row>
    <row r="21" spans="1:12" ht="38.25">
      <c r="A21" s="16" t="s">
        <v>3249</v>
      </c>
      <c r="B21" s="30" t="s">
        <v>1394</v>
      </c>
      <c r="C21" s="30" t="s">
        <v>1395</v>
      </c>
      <c r="D21" s="41" t="s">
        <v>1</v>
      </c>
      <c r="E21" s="12">
        <v>42549</v>
      </c>
      <c r="F21" s="12">
        <v>44590</v>
      </c>
      <c r="G21" s="72"/>
      <c r="H21" s="14">
        <f>DATE(YEAR(F21),MONTH(F21),DAY(F21)+1)</f>
        <v>44591</v>
      </c>
      <c r="I21" s="15">
        <f t="shared" ca="1" si="5"/>
        <v>-1</v>
      </c>
      <c r="J21" s="16" t="str">
        <f t="shared" ca="1" si="1"/>
        <v>OVERDUE</v>
      </c>
      <c r="K21" s="30" t="s">
        <v>1422</v>
      </c>
      <c r="L21" s="19"/>
    </row>
    <row r="22" spans="1:12" ht="38.450000000000003" customHeight="1">
      <c r="A22" s="16" t="s">
        <v>3250</v>
      </c>
      <c r="B22" s="30" t="s">
        <v>1396</v>
      </c>
      <c r="C22" s="30" t="s">
        <v>1397</v>
      </c>
      <c r="D22" s="41" t="s">
        <v>4</v>
      </c>
      <c r="E22" s="12">
        <v>42549</v>
      </c>
      <c r="F22" s="12">
        <v>44559</v>
      </c>
      <c r="G22" s="72"/>
      <c r="H22" s="14">
        <f>EDATE(F22-1,1)</f>
        <v>44589</v>
      </c>
      <c r="I22" s="15">
        <f t="shared" ca="1" si="5"/>
        <v>-3</v>
      </c>
      <c r="J22" s="16" t="str">
        <f t="shared" ca="1" si="1"/>
        <v>OVERDUE</v>
      </c>
      <c r="K22" s="30" t="s">
        <v>1423</v>
      </c>
      <c r="L22" s="239"/>
    </row>
    <row r="23" spans="1:12" ht="25.5">
      <c r="A23" s="16" t="s">
        <v>3251</v>
      </c>
      <c r="B23" s="30" t="s">
        <v>1398</v>
      </c>
      <c r="C23" s="30" t="s">
        <v>1399</v>
      </c>
      <c r="D23" s="41" t="s">
        <v>1</v>
      </c>
      <c r="E23" s="12">
        <v>42549</v>
      </c>
      <c r="F23" s="12">
        <v>44590</v>
      </c>
      <c r="G23" s="72"/>
      <c r="H23" s="14">
        <f>DATE(YEAR(F23),MONTH(F23),DAY(F23)+1)</f>
        <v>44591</v>
      </c>
      <c r="I23" s="15">
        <f t="shared" ca="1" si="5"/>
        <v>-1</v>
      </c>
      <c r="J23" s="16" t="str">
        <f t="shared" ca="1" si="1"/>
        <v>OVERDUE</v>
      </c>
      <c r="K23" s="30" t="s">
        <v>1424</v>
      </c>
      <c r="L23" s="19"/>
    </row>
    <row r="24" spans="1:12" ht="26.45" customHeight="1">
      <c r="A24" s="16" t="s">
        <v>3252</v>
      </c>
      <c r="B24" s="30" t="s">
        <v>1400</v>
      </c>
      <c r="C24" s="30" t="s">
        <v>1401</v>
      </c>
      <c r="D24" s="41" t="s">
        <v>1</v>
      </c>
      <c r="E24" s="12">
        <v>42549</v>
      </c>
      <c r="F24" s="12">
        <v>44590</v>
      </c>
      <c r="G24" s="72"/>
      <c r="H24" s="14">
        <f>DATE(YEAR(F24),MONTH(F24),DAY(F24)+1)</f>
        <v>44591</v>
      </c>
      <c r="I24" s="15">
        <f t="shared" ca="1" si="5"/>
        <v>-1</v>
      </c>
      <c r="J24" s="16" t="str">
        <f t="shared" ca="1" si="1"/>
        <v>OVERDUE</v>
      </c>
      <c r="K24" s="30" t="s">
        <v>1425</v>
      </c>
      <c r="L24" s="19"/>
    </row>
    <row r="25" spans="1:12" ht="26.45" customHeight="1">
      <c r="A25" s="16" t="s">
        <v>3253</v>
      </c>
      <c r="B25" s="30" t="s">
        <v>1402</v>
      </c>
      <c r="C25" s="30" t="s">
        <v>1403</v>
      </c>
      <c r="D25" s="41" t="s">
        <v>1</v>
      </c>
      <c r="E25" s="12">
        <v>42549</v>
      </c>
      <c r="F25" s="12">
        <v>44590</v>
      </c>
      <c r="G25" s="72"/>
      <c r="H25" s="14">
        <f>DATE(YEAR(F25),MONTH(F25),DAY(F25)+1)</f>
        <v>44591</v>
      </c>
      <c r="I25" s="15">
        <f t="shared" ca="1" si="5"/>
        <v>-1</v>
      </c>
      <c r="J25" s="16" t="str">
        <f t="shared" ca="1" si="1"/>
        <v>OVERDUE</v>
      </c>
      <c r="K25" s="30" t="s">
        <v>1425</v>
      </c>
      <c r="L25" s="19"/>
    </row>
    <row r="26" spans="1:12" ht="26.45" customHeight="1">
      <c r="A26" s="16" t="s">
        <v>3254</v>
      </c>
      <c r="B26" s="30" t="s">
        <v>1404</v>
      </c>
      <c r="C26" s="30" t="s">
        <v>1391</v>
      </c>
      <c r="D26" s="41" t="s">
        <v>1</v>
      </c>
      <c r="E26" s="12">
        <v>42549</v>
      </c>
      <c r="F26" s="12">
        <v>44590</v>
      </c>
      <c r="G26" s="72"/>
      <c r="H26" s="14">
        <f>DATE(YEAR(F26),MONTH(F26),DAY(F26)+1)</f>
        <v>44591</v>
      </c>
      <c r="I26" s="15">
        <f t="shared" ca="1" si="5"/>
        <v>-1</v>
      </c>
      <c r="J26" s="16" t="str">
        <f t="shared" ca="1" si="1"/>
        <v>OVERDUE</v>
      </c>
      <c r="K26" s="30" t="s">
        <v>1425</v>
      </c>
      <c r="L26" s="19"/>
    </row>
    <row r="27" spans="1:12" ht="26.45" customHeight="1">
      <c r="A27" s="16" t="s">
        <v>3255</v>
      </c>
      <c r="B27" s="30" t="s">
        <v>3886</v>
      </c>
      <c r="C27" s="30" t="s">
        <v>4874</v>
      </c>
      <c r="D27" s="41" t="s">
        <v>0</v>
      </c>
      <c r="E27" s="12">
        <v>42549</v>
      </c>
      <c r="F27" s="12">
        <v>44561</v>
      </c>
      <c r="G27" s="72"/>
      <c r="H27" s="14">
        <f>DATE(YEAR(F27),MONTH(F27)+3,DAY(F27)-1)</f>
        <v>44650</v>
      </c>
      <c r="I27" s="15">
        <f t="shared" ca="1" si="5"/>
        <v>58</v>
      </c>
      <c r="J27" s="16" t="str">
        <f t="shared" ca="1" si="1"/>
        <v>NOT DUE</v>
      </c>
      <c r="K27" s="30"/>
      <c r="L27" s="239"/>
    </row>
    <row r="28" spans="1:12" ht="26.45" customHeight="1">
      <c r="A28" s="16" t="s">
        <v>3256</v>
      </c>
      <c r="B28" s="30" t="s">
        <v>1405</v>
      </c>
      <c r="C28" s="30" t="s">
        <v>1406</v>
      </c>
      <c r="D28" s="41" t="s">
        <v>0</v>
      </c>
      <c r="E28" s="12">
        <v>42549</v>
      </c>
      <c r="F28" s="12">
        <v>44561</v>
      </c>
      <c r="G28" s="72"/>
      <c r="H28" s="14">
        <f>DATE(YEAR(F28),MONTH(F28)+3,DAY(F28)-1)</f>
        <v>44650</v>
      </c>
      <c r="I28" s="15">
        <f t="shared" ca="1" si="5"/>
        <v>58</v>
      </c>
      <c r="J28" s="16" t="str">
        <f t="shared" ca="1" si="1"/>
        <v>NOT DUE</v>
      </c>
      <c r="K28" s="30" t="s">
        <v>1425</v>
      </c>
      <c r="L28" s="239"/>
    </row>
    <row r="29" spans="1:12" ht="25.5">
      <c r="A29" s="16" t="s">
        <v>3257</v>
      </c>
      <c r="B29" s="30" t="s">
        <v>1407</v>
      </c>
      <c r="C29" s="30"/>
      <c r="D29" s="41" t="s">
        <v>4</v>
      </c>
      <c r="E29" s="12">
        <v>42549</v>
      </c>
      <c r="F29" s="12">
        <v>44559</v>
      </c>
      <c r="G29" s="72"/>
      <c r="H29" s="14">
        <f>EDATE(F29-1,1)</f>
        <v>44589</v>
      </c>
      <c r="I29" s="15">
        <f t="shared" ca="1" si="5"/>
        <v>-3</v>
      </c>
      <c r="J29" s="16" t="str">
        <f t="shared" ca="1" si="1"/>
        <v>OVERDUE</v>
      </c>
      <c r="K29" s="30"/>
      <c r="L29" s="19"/>
    </row>
    <row r="30" spans="1:12" ht="26.45" customHeight="1">
      <c r="A30" s="16" t="s">
        <v>3258</v>
      </c>
      <c r="B30" s="30" t="s">
        <v>3960</v>
      </c>
      <c r="C30" s="30" t="s">
        <v>1389</v>
      </c>
      <c r="D30" s="41">
        <v>20000</v>
      </c>
      <c r="E30" s="12">
        <v>42549</v>
      </c>
      <c r="F30" s="12">
        <v>42549</v>
      </c>
      <c r="G30" s="26">
        <v>0</v>
      </c>
      <c r="H30" s="21">
        <f>IF(I30&lt;=20000,$F$5+(I30/24),"error")</f>
        <v>45364.470833333333</v>
      </c>
      <c r="I30" s="22">
        <f t="shared" ref="I30:I31" si="6">D30-($F$4-G30)</f>
        <v>18587.3</v>
      </c>
      <c r="J30" s="16" t="str">
        <f t="shared" si="1"/>
        <v>NOT DUE</v>
      </c>
      <c r="K30" s="30" t="s">
        <v>3851</v>
      </c>
      <c r="L30" s="19"/>
    </row>
    <row r="31" spans="1:12" ht="25.5">
      <c r="A31" s="16" t="s">
        <v>3259</v>
      </c>
      <c r="B31" s="30" t="s">
        <v>3955</v>
      </c>
      <c r="C31" s="30" t="s">
        <v>3888</v>
      </c>
      <c r="D31" s="41">
        <v>20000</v>
      </c>
      <c r="E31" s="12">
        <v>42549</v>
      </c>
      <c r="F31" s="12">
        <v>42549</v>
      </c>
      <c r="G31" s="26">
        <v>0</v>
      </c>
      <c r="H31" s="21">
        <f>IF(I31&lt;=20000,$F$5+(I31/24),"error")</f>
        <v>45364.470833333333</v>
      </c>
      <c r="I31" s="22">
        <f t="shared" si="6"/>
        <v>18587.3</v>
      </c>
      <c r="J31" s="16" t="str">
        <f t="shared" si="1"/>
        <v>NOT DUE</v>
      </c>
      <c r="K31" s="30" t="s">
        <v>3851</v>
      </c>
      <c r="L31" s="19"/>
    </row>
    <row r="32" spans="1:12" ht="26.45" customHeight="1">
      <c r="A32" s="16" t="s">
        <v>3260</v>
      </c>
      <c r="B32" s="30" t="s">
        <v>1408</v>
      </c>
      <c r="C32" s="30" t="s">
        <v>1409</v>
      </c>
      <c r="D32" s="41" t="s">
        <v>0</v>
      </c>
      <c r="E32" s="12">
        <v>42549</v>
      </c>
      <c r="F32" s="12">
        <v>44561</v>
      </c>
      <c r="G32" s="72"/>
      <c r="H32" s="14">
        <f>DATE(YEAR(F32),MONTH(F32)+3,DAY(F32)-1)</f>
        <v>44650</v>
      </c>
      <c r="I32" s="15">
        <f t="shared" ca="1" si="5"/>
        <v>58</v>
      </c>
      <c r="J32" s="16" t="str">
        <f t="shared" ca="1" si="1"/>
        <v>NOT DUE</v>
      </c>
      <c r="K32" s="30" t="s">
        <v>1426</v>
      </c>
      <c r="L32" s="239"/>
    </row>
    <row r="33" spans="1:12" ht="15" customHeight="1">
      <c r="A33" s="16" t="s">
        <v>3261</v>
      </c>
      <c r="B33" s="30" t="s">
        <v>1894</v>
      </c>
      <c r="C33" s="30"/>
      <c r="D33" s="41" t="s">
        <v>1</v>
      </c>
      <c r="E33" s="12">
        <v>42549</v>
      </c>
      <c r="F33" s="12">
        <v>44590</v>
      </c>
      <c r="G33" s="72"/>
      <c r="H33" s="14">
        <f>DATE(YEAR(F33),MONTH(F33),DAY(F33)+1)</f>
        <v>44591</v>
      </c>
      <c r="I33" s="15">
        <f t="shared" ca="1" si="5"/>
        <v>-1</v>
      </c>
      <c r="J33" s="16" t="str">
        <f t="shared" ca="1" si="1"/>
        <v>OVERDUE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347</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347</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347</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347</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347</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347</v>
      </c>
      <c r="J39" s="16" t="str">
        <f t="shared" ca="1" si="1"/>
        <v>NOT DUE</v>
      </c>
      <c r="K39" s="30" t="s">
        <v>1428</v>
      </c>
      <c r="L39" s="19"/>
    </row>
    <row r="40" spans="1:12" ht="27" customHeight="1">
      <c r="A40" s="16" t="s">
        <v>4876</v>
      </c>
      <c r="B40" s="30" t="s">
        <v>3998</v>
      </c>
      <c r="C40" s="30" t="s">
        <v>3999</v>
      </c>
      <c r="D40" s="41" t="s">
        <v>4</v>
      </c>
      <c r="E40" s="12">
        <v>42549</v>
      </c>
      <c r="F40" s="12">
        <v>44559</v>
      </c>
      <c r="G40" s="72"/>
      <c r="H40" s="14">
        <f>EDATE(F40-1,1)</f>
        <v>44589</v>
      </c>
      <c r="I40" s="15">
        <f t="shared" ca="1" si="5"/>
        <v>-3</v>
      </c>
      <c r="J40" s="16" t="str">
        <f t="shared" ca="1" si="1"/>
        <v>OVERDUE</v>
      </c>
      <c r="K40" s="30"/>
      <c r="L40" s="239"/>
    </row>
    <row r="41" spans="1:12" ht="15" customHeight="1">
      <c r="A41" s="49"/>
      <c r="B41" s="50"/>
      <c r="C41" s="50"/>
      <c r="D41" s="51"/>
      <c r="E41" s="52"/>
      <c r="F41" s="52"/>
      <c r="G41" s="53"/>
      <c r="H41" s="54"/>
      <c r="I41" s="55"/>
      <c r="J41" s="49"/>
      <c r="K41" s="50"/>
      <c r="L41" s="56"/>
    </row>
    <row r="45" spans="1:12">
      <c r="B45" t="s">
        <v>4634</v>
      </c>
      <c r="D45" s="47" t="s">
        <v>4635</v>
      </c>
      <c r="E45" t="s">
        <v>5257</v>
      </c>
      <c r="G45" t="s">
        <v>4636</v>
      </c>
    </row>
    <row r="46" spans="1:12">
      <c r="C46" s="215" t="s">
        <v>5323</v>
      </c>
      <c r="E46" t="s">
        <v>5370</v>
      </c>
      <c r="H46" s="461" t="s">
        <v>5296</v>
      </c>
      <c r="I46" s="461"/>
      <c r="J46" s="461"/>
    </row>
  </sheetData>
  <sheetProtection selectLockedCells="1"/>
  <autoFilter ref="A7:L40"/>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I33" sqref="I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1908</v>
      </c>
      <c r="D3" s="380" t="s">
        <v>12</v>
      </c>
      <c r="E3" s="380"/>
      <c r="F3" s="4" t="s">
        <v>2552</v>
      </c>
    </row>
    <row r="4" spans="1:12" ht="18" customHeight="1">
      <c r="A4" s="379" t="s">
        <v>77</v>
      </c>
      <c r="B4" s="379"/>
      <c r="C4" s="36" t="s">
        <v>3782</v>
      </c>
      <c r="D4" s="380" t="s">
        <v>14</v>
      </c>
      <c r="E4" s="380"/>
      <c r="F4" s="5">
        <f>'Running Hours'!B35</f>
        <v>3783.7</v>
      </c>
    </row>
    <row r="5" spans="1:12" ht="18" customHeight="1">
      <c r="A5" s="379" t="s">
        <v>78</v>
      </c>
      <c r="B5" s="379"/>
      <c r="C5" s="37" t="s">
        <v>3777</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43279</v>
      </c>
      <c r="G8" s="26">
        <v>0</v>
      </c>
      <c r="H8" s="21">
        <f>IF(I8&lt;=8000,$F$5+(I8/24),"error")</f>
        <v>44765.679166666669</v>
      </c>
      <c r="I8" s="22">
        <f>D8-($F$4-G8)</f>
        <v>4216.3</v>
      </c>
      <c r="J8" s="16" t="str">
        <f t="shared" ref="J8:J38" si="0">IF(I8="","",IF(I8&lt;0,"OVERDUE","NOT DUE"))</f>
        <v>NOT DUE</v>
      </c>
      <c r="K8" s="30" t="s">
        <v>1896</v>
      </c>
      <c r="L8" s="19"/>
    </row>
    <row r="9" spans="1:12" ht="25.5">
      <c r="A9" s="16" t="s">
        <v>3142</v>
      </c>
      <c r="B9" s="30" t="s">
        <v>1879</v>
      </c>
      <c r="C9" s="30" t="s">
        <v>1880</v>
      </c>
      <c r="D9" s="41" t="s">
        <v>0</v>
      </c>
      <c r="E9" s="12">
        <v>42549</v>
      </c>
      <c r="F9" s="12">
        <v>44567</v>
      </c>
      <c r="G9" s="72"/>
      <c r="H9" s="14">
        <f>DATE(YEAR(F9),MONTH(F9)+3,DAY(F9)-1)</f>
        <v>44656</v>
      </c>
      <c r="I9" s="15">
        <f t="shared" ref="I9" ca="1" si="1">IF(ISBLANK(H9),"",H9-DATE(YEAR(NOW()),MONTH(NOW()),DAY(NOW())))</f>
        <v>64</v>
      </c>
      <c r="J9" s="16" t="str">
        <f t="shared" ca="1" si="0"/>
        <v>NOT DUE</v>
      </c>
      <c r="K9" s="30"/>
      <c r="L9" s="145"/>
    </row>
    <row r="10" spans="1:12" ht="26.45" customHeight="1">
      <c r="A10" s="16" t="s">
        <v>3143</v>
      </c>
      <c r="B10" s="30" t="s">
        <v>1884</v>
      </c>
      <c r="C10" s="30" t="s">
        <v>1885</v>
      </c>
      <c r="D10" s="41">
        <v>8000</v>
      </c>
      <c r="E10" s="12">
        <v>42549</v>
      </c>
      <c r="F10" s="12">
        <v>43279</v>
      </c>
      <c r="G10" s="26">
        <v>0</v>
      </c>
      <c r="H10" s="21">
        <f>IF(I10&lt;=8000,$F$5+(I10/24),"error")</f>
        <v>44765.679166666669</v>
      </c>
      <c r="I10" s="22">
        <f t="shared" ref="I10:I17" si="2">D10-($F$4-G10)</f>
        <v>4216.3</v>
      </c>
      <c r="J10" s="16" t="str">
        <f t="shared" si="0"/>
        <v>NOT DUE</v>
      </c>
      <c r="K10" s="30" t="s">
        <v>1897</v>
      </c>
      <c r="L10" s="19"/>
    </row>
    <row r="11" spans="1:12" ht="25.5">
      <c r="A11" s="16" t="s">
        <v>3144</v>
      </c>
      <c r="B11" s="30" t="s">
        <v>1884</v>
      </c>
      <c r="C11" s="30" t="s">
        <v>1886</v>
      </c>
      <c r="D11" s="41">
        <v>20000</v>
      </c>
      <c r="E11" s="12">
        <v>42549</v>
      </c>
      <c r="F11" s="12">
        <v>43279</v>
      </c>
      <c r="G11" s="26">
        <v>0</v>
      </c>
      <c r="H11" s="21">
        <f>IF(I11&lt;=20000,$F$5+(I11/24),"error")</f>
        <v>45265.679166666669</v>
      </c>
      <c r="I11" s="22">
        <f t="shared" si="2"/>
        <v>16216.3</v>
      </c>
      <c r="J11" s="16" t="str">
        <f t="shared" si="0"/>
        <v>NOT DUE</v>
      </c>
      <c r="K11" s="30"/>
      <c r="L11" s="19"/>
    </row>
    <row r="12" spans="1:12" ht="25.5">
      <c r="A12" s="16" t="s">
        <v>3145</v>
      </c>
      <c r="B12" s="30" t="s">
        <v>1887</v>
      </c>
      <c r="C12" s="30" t="s">
        <v>1888</v>
      </c>
      <c r="D12" s="41">
        <v>8000</v>
      </c>
      <c r="E12" s="12">
        <v>42549</v>
      </c>
      <c r="F12" s="12">
        <v>43279</v>
      </c>
      <c r="G12" s="26">
        <v>0</v>
      </c>
      <c r="H12" s="21">
        <f>IF(I12&lt;=8000,$F$5+(I12/24),"error")</f>
        <v>44765.679166666669</v>
      </c>
      <c r="I12" s="22">
        <f t="shared" si="2"/>
        <v>4216.3</v>
      </c>
      <c r="J12" s="16" t="str">
        <f t="shared" si="0"/>
        <v>NOT DUE</v>
      </c>
      <c r="K12" s="30"/>
      <c r="L12" s="19"/>
    </row>
    <row r="13" spans="1:12">
      <c r="A13" s="16" t="s">
        <v>3146</v>
      </c>
      <c r="B13" s="30" t="s">
        <v>1887</v>
      </c>
      <c r="C13" s="30" t="s">
        <v>1883</v>
      </c>
      <c r="D13" s="41">
        <v>20000</v>
      </c>
      <c r="E13" s="12">
        <v>42549</v>
      </c>
      <c r="F13" s="12">
        <v>43279</v>
      </c>
      <c r="G13" s="26">
        <v>0</v>
      </c>
      <c r="H13" s="21">
        <f>IF(I13&lt;=20000,$F$5+(I13/24),"error")</f>
        <v>45265.679166666669</v>
      </c>
      <c r="I13" s="22">
        <f t="shared" si="2"/>
        <v>16216.3</v>
      </c>
      <c r="J13" s="16" t="str">
        <f t="shared" si="0"/>
        <v>NOT DUE</v>
      </c>
      <c r="K13" s="30"/>
      <c r="L13" s="19"/>
    </row>
    <row r="14" spans="1:12" ht="38.450000000000003" customHeight="1">
      <c r="A14" s="16" t="s">
        <v>3147</v>
      </c>
      <c r="B14" s="30" t="s">
        <v>1535</v>
      </c>
      <c r="C14" s="30" t="s">
        <v>1889</v>
      </c>
      <c r="D14" s="41">
        <v>8000</v>
      </c>
      <c r="E14" s="12">
        <v>42549</v>
      </c>
      <c r="F14" s="12">
        <v>43279</v>
      </c>
      <c r="G14" s="26">
        <v>0</v>
      </c>
      <c r="H14" s="21">
        <f>IF(I14&lt;=8000,$F$5+(I14/24),"error")</f>
        <v>44765.679166666669</v>
      </c>
      <c r="I14" s="22">
        <f t="shared" si="2"/>
        <v>4216.3</v>
      </c>
      <c r="J14" s="16" t="str">
        <f t="shared" si="0"/>
        <v>NOT DUE</v>
      </c>
      <c r="K14" s="30" t="s">
        <v>1898</v>
      </c>
      <c r="L14" s="19"/>
    </row>
    <row r="15" spans="1:12" ht="26.45" customHeight="1">
      <c r="A15" s="16" t="s">
        <v>3148</v>
      </c>
      <c r="B15" s="30" t="s">
        <v>3846</v>
      </c>
      <c r="C15" s="30" t="s">
        <v>1891</v>
      </c>
      <c r="D15" s="41">
        <v>8000</v>
      </c>
      <c r="E15" s="12">
        <v>42549</v>
      </c>
      <c r="F15" s="12">
        <v>43279</v>
      </c>
      <c r="G15" s="26">
        <v>0</v>
      </c>
      <c r="H15" s="21">
        <f t="shared" ref="H15:H17" si="3">IF(I15&lt;=8000,$F$5+(I15/24),"error")</f>
        <v>44765.679166666669</v>
      </c>
      <c r="I15" s="22">
        <f t="shared" si="2"/>
        <v>4216.3</v>
      </c>
      <c r="J15" s="16" t="str">
        <f t="shared" si="0"/>
        <v>NOT DUE</v>
      </c>
      <c r="K15" s="30" t="s">
        <v>1899</v>
      </c>
      <c r="L15" s="19"/>
    </row>
    <row r="16" spans="1:12" ht="26.45" customHeight="1">
      <c r="A16" s="16" t="s">
        <v>3149</v>
      </c>
      <c r="B16" s="30" t="s">
        <v>1890</v>
      </c>
      <c r="C16" s="30" t="s">
        <v>1891</v>
      </c>
      <c r="D16" s="41">
        <v>8000</v>
      </c>
      <c r="E16" s="12">
        <v>42549</v>
      </c>
      <c r="F16" s="12">
        <v>43279</v>
      </c>
      <c r="G16" s="26">
        <v>0</v>
      </c>
      <c r="H16" s="21">
        <f t="shared" si="3"/>
        <v>44765.679166666669</v>
      </c>
      <c r="I16" s="22">
        <f t="shared" si="2"/>
        <v>4216.3</v>
      </c>
      <c r="J16" s="16" t="str">
        <f t="shared" si="0"/>
        <v>NOT DUE</v>
      </c>
      <c r="K16" s="30" t="s">
        <v>1899</v>
      </c>
      <c r="L16" s="19"/>
    </row>
    <row r="17" spans="1:12" ht="26.45" customHeight="1">
      <c r="A17" s="16" t="s">
        <v>3150</v>
      </c>
      <c r="B17" s="30" t="s">
        <v>3858</v>
      </c>
      <c r="C17" s="30" t="s">
        <v>1891</v>
      </c>
      <c r="D17" s="41">
        <v>8000</v>
      </c>
      <c r="E17" s="12">
        <v>42549</v>
      </c>
      <c r="F17" s="12">
        <v>43279</v>
      </c>
      <c r="G17" s="26">
        <v>0</v>
      </c>
      <c r="H17" s="21">
        <f t="shared" si="3"/>
        <v>44765.679166666669</v>
      </c>
      <c r="I17" s="22">
        <f t="shared" si="2"/>
        <v>4216.3</v>
      </c>
      <c r="J17" s="16" t="str">
        <f t="shared" si="0"/>
        <v>NOT DUE</v>
      </c>
      <c r="K17" s="30" t="s">
        <v>1899</v>
      </c>
      <c r="L17" s="19"/>
    </row>
    <row r="18" spans="1:12" ht="25.5">
      <c r="A18" s="16" t="s">
        <v>3151</v>
      </c>
      <c r="B18" s="30" t="s">
        <v>3840</v>
      </c>
      <c r="C18" s="30" t="s">
        <v>1893</v>
      </c>
      <c r="D18" s="41">
        <v>8000</v>
      </c>
      <c r="E18" s="12">
        <v>42549</v>
      </c>
      <c r="F18" s="12">
        <v>43279</v>
      </c>
      <c r="G18" s="26">
        <v>1071</v>
      </c>
      <c r="H18" s="21">
        <f>IF(I18&lt;=8000,$F$5+(I18/24),"error")</f>
        <v>44810.304166666669</v>
      </c>
      <c r="I18" s="22">
        <f>D18-($F$4-G18)</f>
        <v>5287.3</v>
      </c>
      <c r="J18" s="16" t="str">
        <f t="shared" si="0"/>
        <v>NOT DUE</v>
      </c>
      <c r="K18" s="30"/>
      <c r="L18" s="19"/>
    </row>
    <row r="19" spans="1:12" ht="15" customHeight="1">
      <c r="A19" s="16" t="s">
        <v>3152</v>
      </c>
      <c r="B19" s="30" t="s">
        <v>3842</v>
      </c>
      <c r="C19" s="30" t="s">
        <v>3843</v>
      </c>
      <c r="D19" s="41">
        <v>8000</v>
      </c>
      <c r="E19" s="12">
        <v>42549</v>
      </c>
      <c r="F19" s="12">
        <v>43279</v>
      </c>
      <c r="G19" s="26">
        <v>0</v>
      </c>
      <c r="H19" s="21">
        <f>IF(I19&lt;=8000,$F$5+(I19/24),"error")</f>
        <v>44765.679166666669</v>
      </c>
      <c r="I19" s="22">
        <f>D19-($F$4-G19)</f>
        <v>4216.3</v>
      </c>
      <c r="J19" s="16" t="str">
        <f t="shared" si="0"/>
        <v>NOT DUE</v>
      </c>
      <c r="K19" s="30"/>
      <c r="L19" s="19"/>
    </row>
    <row r="20" spans="1:12" ht="38.25">
      <c r="A20" s="16" t="s">
        <v>3153</v>
      </c>
      <c r="B20" s="30" t="s">
        <v>1390</v>
      </c>
      <c r="C20" s="30" t="s">
        <v>1391</v>
      </c>
      <c r="D20" s="41" t="s">
        <v>1</v>
      </c>
      <c r="E20" s="12">
        <v>42549</v>
      </c>
      <c r="F20" s="12">
        <v>44590</v>
      </c>
      <c r="G20" s="72"/>
      <c r="H20" s="14">
        <f>DATE(YEAR(F20),MONTH(F20),DAY(F20)+1)</f>
        <v>44591</v>
      </c>
      <c r="I20" s="15">
        <f t="shared" ref="I20:I38" ca="1" si="4">IF(ISBLANK(H20),"",H20-DATE(YEAR(NOW()),MONTH(NOW()),DAY(NOW())))</f>
        <v>-1</v>
      </c>
      <c r="J20" s="16" t="str">
        <f t="shared" ca="1" si="0"/>
        <v>OVERDUE</v>
      </c>
      <c r="K20" s="30" t="s">
        <v>1420</v>
      </c>
      <c r="L20" s="19"/>
    </row>
    <row r="21" spans="1:12" ht="38.25">
      <c r="A21" s="16" t="s">
        <v>3154</v>
      </c>
      <c r="B21" s="30" t="s">
        <v>1392</v>
      </c>
      <c r="C21" s="30" t="s">
        <v>1393</v>
      </c>
      <c r="D21" s="41" t="s">
        <v>1</v>
      </c>
      <c r="E21" s="12">
        <v>42549</v>
      </c>
      <c r="F21" s="12">
        <v>44590</v>
      </c>
      <c r="G21" s="72"/>
      <c r="H21" s="14">
        <f>DATE(YEAR(F21),MONTH(F21),DAY(F21)+1)</f>
        <v>44591</v>
      </c>
      <c r="I21" s="15">
        <f t="shared" ca="1" si="4"/>
        <v>-1</v>
      </c>
      <c r="J21" s="16" t="str">
        <f t="shared" ca="1" si="0"/>
        <v>OVERDUE</v>
      </c>
      <c r="K21" s="30" t="s">
        <v>1421</v>
      </c>
      <c r="L21" s="19"/>
    </row>
    <row r="22" spans="1:12" ht="38.25">
      <c r="A22" s="16" t="s">
        <v>3155</v>
      </c>
      <c r="B22" s="30" t="s">
        <v>1394</v>
      </c>
      <c r="C22" s="30" t="s">
        <v>1395</v>
      </c>
      <c r="D22" s="41" t="s">
        <v>1</v>
      </c>
      <c r="E22" s="12">
        <v>42549</v>
      </c>
      <c r="F22" s="12">
        <v>44590</v>
      </c>
      <c r="G22" s="72"/>
      <c r="H22" s="14">
        <f>DATE(YEAR(F22),MONTH(F22),DAY(F22)+1)</f>
        <v>44591</v>
      </c>
      <c r="I22" s="15">
        <f t="shared" ca="1" si="4"/>
        <v>-1</v>
      </c>
      <c r="J22" s="16" t="str">
        <f t="shared" ca="1" si="0"/>
        <v>OVERDUE</v>
      </c>
      <c r="K22" s="30" t="s">
        <v>1422</v>
      </c>
      <c r="L22" s="19"/>
    </row>
    <row r="23" spans="1:12" ht="38.450000000000003" customHeight="1">
      <c r="A23" s="16" t="s">
        <v>3156</v>
      </c>
      <c r="B23" s="30" t="s">
        <v>1396</v>
      </c>
      <c r="C23" s="30" t="s">
        <v>1397</v>
      </c>
      <c r="D23" s="41" t="s">
        <v>4</v>
      </c>
      <c r="E23" s="12">
        <v>42549</v>
      </c>
      <c r="F23" s="12">
        <v>44553</v>
      </c>
      <c r="G23" s="72"/>
      <c r="H23" s="14">
        <f>EDATE(F23-1,1)</f>
        <v>44583</v>
      </c>
      <c r="I23" s="15">
        <f t="shared" ca="1" si="4"/>
        <v>-9</v>
      </c>
      <c r="J23" s="16" t="str">
        <f t="shared" ca="1" si="0"/>
        <v>OVERDUE</v>
      </c>
      <c r="K23" s="30" t="s">
        <v>1423</v>
      </c>
      <c r="L23" s="239"/>
    </row>
    <row r="24" spans="1:12" ht="25.5">
      <c r="A24" s="16" t="s">
        <v>3157</v>
      </c>
      <c r="B24" s="30" t="s">
        <v>1398</v>
      </c>
      <c r="C24" s="30" t="s">
        <v>1399</v>
      </c>
      <c r="D24" s="41" t="s">
        <v>1</v>
      </c>
      <c r="E24" s="12">
        <v>42549</v>
      </c>
      <c r="F24" s="12">
        <v>44590</v>
      </c>
      <c r="G24" s="72"/>
      <c r="H24" s="14">
        <f>DATE(YEAR(F24),MONTH(F24),DAY(F24)+1)</f>
        <v>44591</v>
      </c>
      <c r="I24" s="15">
        <f t="shared" ca="1" si="4"/>
        <v>-1</v>
      </c>
      <c r="J24" s="16" t="str">
        <f t="shared" ca="1" si="0"/>
        <v>OVERDUE</v>
      </c>
      <c r="K24" s="30" t="s">
        <v>1424</v>
      </c>
      <c r="L24" s="19"/>
    </row>
    <row r="25" spans="1:12" ht="26.45" customHeight="1">
      <c r="A25" s="16" t="s">
        <v>3158</v>
      </c>
      <c r="B25" s="30" t="s">
        <v>1400</v>
      </c>
      <c r="C25" s="30" t="s">
        <v>1401</v>
      </c>
      <c r="D25" s="41" t="s">
        <v>1</v>
      </c>
      <c r="E25" s="12">
        <v>42549</v>
      </c>
      <c r="F25" s="12">
        <v>44590</v>
      </c>
      <c r="G25" s="72"/>
      <c r="H25" s="14">
        <f>DATE(YEAR(F25),MONTH(F25),DAY(F25)+1)</f>
        <v>44591</v>
      </c>
      <c r="I25" s="15">
        <f t="shared" ca="1" si="4"/>
        <v>-1</v>
      </c>
      <c r="J25" s="16" t="str">
        <f t="shared" ca="1" si="0"/>
        <v>OVERDUE</v>
      </c>
      <c r="K25" s="30" t="s">
        <v>1425</v>
      </c>
      <c r="L25" s="19"/>
    </row>
    <row r="26" spans="1:12" ht="26.45" customHeight="1">
      <c r="A26" s="16" t="s">
        <v>3159</v>
      </c>
      <c r="B26" s="30" t="s">
        <v>1402</v>
      </c>
      <c r="C26" s="30" t="s">
        <v>1403</v>
      </c>
      <c r="D26" s="41" t="s">
        <v>1</v>
      </c>
      <c r="E26" s="12">
        <v>42549</v>
      </c>
      <c r="F26" s="12">
        <v>44590</v>
      </c>
      <c r="G26" s="72"/>
      <c r="H26" s="14">
        <f>DATE(YEAR(F26),MONTH(F26),DAY(F26)+1)</f>
        <v>44591</v>
      </c>
      <c r="I26" s="15">
        <f t="shared" ca="1" si="4"/>
        <v>-1</v>
      </c>
      <c r="J26" s="16" t="str">
        <f t="shared" ca="1" si="0"/>
        <v>OVERDUE</v>
      </c>
      <c r="K26" s="30" t="s">
        <v>1425</v>
      </c>
      <c r="L26" s="19"/>
    </row>
    <row r="27" spans="1:12" ht="26.45" customHeight="1">
      <c r="A27" s="16" t="s">
        <v>3160</v>
      </c>
      <c r="B27" s="30" t="s">
        <v>1404</v>
      </c>
      <c r="C27" s="30" t="s">
        <v>1391</v>
      </c>
      <c r="D27" s="41" t="s">
        <v>1</v>
      </c>
      <c r="E27" s="12">
        <v>42549</v>
      </c>
      <c r="F27" s="12">
        <v>44590</v>
      </c>
      <c r="G27" s="72"/>
      <c r="H27" s="14">
        <f>DATE(YEAR(F27),MONTH(F27),DAY(F27)+1)</f>
        <v>44591</v>
      </c>
      <c r="I27" s="15">
        <f t="shared" ca="1" si="4"/>
        <v>-1</v>
      </c>
      <c r="J27" s="16" t="str">
        <f t="shared" ca="1" si="0"/>
        <v>OVERDUE</v>
      </c>
      <c r="K27" s="30" t="s">
        <v>1425</v>
      </c>
      <c r="L27" s="19"/>
    </row>
    <row r="28" spans="1:12" ht="26.45" customHeight="1">
      <c r="A28" s="16" t="s">
        <v>3161</v>
      </c>
      <c r="B28" s="30" t="s">
        <v>3960</v>
      </c>
      <c r="C28" s="30" t="s">
        <v>1144</v>
      </c>
      <c r="D28" s="41">
        <v>20000</v>
      </c>
      <c r="E28" s="12">
        <v>42549</v>
      </c>
      <c r="F28" s="12">
        <v>44408</v>
      </c>
      <c r="G28" s="26">
        <v>3411.8</v>
      </c>
      <c r="H28" s="21">
        <f>IF(I28&lt;=20000,$F$5+(I28/24),"error")</f>
        <v>45407.837500000001</v>
      </c>
      <c r="I28" s="22">
        <f t="shared" ref="I28:I29" si="5">D28-($F$4-G28)</f>
        <v>19628.099999999999</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45407.837500000001</v>
      </c>
      <c r="I29" s="22">
        <f t="shared" si="5"/>
        <v>19628.099999999999</v>
      </c>
      <c r="J29" s="16" t="str">
        <f t="shared" si="0"/>
        <v>NOT DUE</v>
      </c>
      <c r="K29" s="30" t="s">
        <v>3851</v>
      </c>
      <c r="L29" s="19"/>
    </row>
    <row r="30" spans="1:12" ht="26.45" customHeight="1">
      <c r="A30" s="16" t="s">
        <v>3163</v>
      </c>
      <c r="B30" s="30" t="s">
        <v>1408</v>
      </c>
      <c r="C30" s="30" t="s">
        <v>1409</v>
      </c>
      <c r="D30" s="41" t="s">
        <v>0</v>
      </c>
      <c r="E30" s="12">
        <v>42549</v>
      </c>
      <c r="F30" s="12">
        <v>44561</v>
      </c>
      <c r="G30" s="72"/>
      <c r="H30" s="14">
        <f>DATE(YEAR(F30),MONTH(F30)+3,DAY(F30)-1)</f>
        <v>44650</v>
      </c>
      <c r="I30" s="15">
        <f t="shared" ca="1" si="4"/>
        <v>58</v>
      </c>
      <c r="J30" s="16" t="str">
        <f t="shared" ca="1" si="0"/>
        <v>NOT DUE</v>
      </c>
      <c r="K30" s="30" t="s">
        <v>1426</v>
      </c>
      <c r="L30" s="239"/>
    </row>
    <row r="31" spans="1:12" ht="15" customHeight="1">
      <c r="A31" s="16" t="s">
        <v>3164</v>
      </c>
      <c r="B31" s="30" t="s">
        <v>1894</v>
      </c>
      <c r="C31" s="30"/>
      <c r="D31" s="41" t="s">
        <v>1</v>
      </c>
      <c r="E31" s="12">
        <v>42549</v>
      </c>
      <c r="F31" s="12">
        <v>44590</v>
      </c>
      <c r="G31" s="72"/>
      <c r="H31" s="14">
        <f>DATE(YEAR(F31),MONTH(F31),DAY(F31)+1)</f>
        <v>44591</v>
      </c>
      <c r="I31" s="15">
        <f t="shared" ca="1" si="4"/>
        <v>-1</v>
      </c>
      <c r="J31" s="16" t="str">
        <f t="shared" ca="1" si="0"/>
        <v>OVERDUE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347</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347</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347</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347</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347</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347</v>
      </c>
      <c r="J37" s="16" t="str">
        <f t="shared" ca="1" si="0"/>
        <v>NOT DUE</v>
      </c>
      <c r="K37" s="30" t="s">
        <v>1428</v>
      </c>
      <c r="L37" s="19"/>
    </row>
    <row r="38" spans="1:12" ht="24.75" customHeight="1">
      <c r="A38" s="16" t="s">
        <v>3171</v>
      </c>
      <c r="B38" s="30" t="s">
        <v>3998</v>
      </c>
      <c r="C38" s="30" t="s">
        <v>3999</v>
      </c>
      <c r="D38" s="41" t="s">
        <v>4</v>
      </c>
      <c r="E38" s="12">
        <v>42549</v>
      </c>
      <c r="F38" s="12">
        <v>44553</v>
      </c>
      <c r="G38" s="72"/>
      <c r="H38" s="14">
        <f>EDATE(F38-1,1)</f>
        <v>44583</v>
      </c>
      <c r="I38" s="15">
        <f t="shared" ca="1" si="4"/>
        <v>-9</v>
      </c>
      <c r="J38" s="16" t="str">
        <f t="shared" ca="1" si="0"/>
        <v>OVERDUE</v>
      </c>
      <c r="K38" s="30"/>
      <c r="L38" s="239"/>
    </row>
    <row r="39" spans="1:12" ht="15" customHeight="1">
      <c r="A39" s="49"/>
      <c r="B39" s="50"/>
      <c r="C39" s="50"/>
      <c r="G39" s="53"/>
      <c r="H39" s="54"/>
      <c r="I39" s="55"/>
      <c r="J39" s="49"/>
      <c r="K39" s="50"/>
      <c r="L39" s="56"/>
    </row>
    <row r="42" spans="1:12">
      <c r="B42" t="s">
        <v>4634</v>
      </c>
      <c r="D42" s="47" t="s">
        <v>4635</v>
      </c>
      <c r="E42" t="s">
        <v>5257</v>
      </c>
      <c r="G42" t="s">
        <v>4636</v>
      </c>
    </row>
    <row r="43" spans="1:12">
      <c r="C43" s="215" t="s">
        <v>5323</v>
      </c>
      <c r="E43" t="s">
        <v>5370</v>
      </c>
      <c r="H43" s="461" t="s">
        <v>5295</v>
      </c>
      <c r="I43" s="461"/>
      <c r="J43" s="461"/>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zoomScaleNormal="100" workbookViewId="0">
      <selection activeCell="F279" sqref="F279"/>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9" t="s">
        <v>5</v>
      </c>
      <c r="B1" s="379"/>
      <c r="C1" s="34" t="s">
        <v>3725</v>
      </c>
      <c r="D1" s="380" t="s">
        <v>7</v>
      </c>
      <c r="E1" s="380"/>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9" t="s">
        <v>10</v>
      </c>
      <c r="B3" s="379"/>
      <c r="C3" s="36" t="s">
        <v>60</v>
      </c>
      <c r="D3" s="380" t="s">
        <v>12</v>
      </c>
      <c r="E3" s="380"/>
      <c r="F3" s="4" t="s">
        <v>61</v>
      </c>
      <c r="N3" s="43" t="s">
        <v>3718</v>
      </c>
      <c r="O3" s="43" t="s">
        <v>3721</v>
      </c>
      <c r="P3" s="43">
        <v>9599200</v>
      </c>
    </row>
    <row r="4" spans="1:16" ht="18" customHeight="1">
      <c r="A4" s="379" t="s">
        <v>77</v>
      </c>
      <c r="B4" s="379"/>
      <c r="C4" s="36" t="s">
        <v>79</v>
      </c>
      <c r="D4" s="380" t="s">
        <v>2437</v>
      </c>
      <c r="E4" s="380"/>
      <c r="F4" s="71">
        <f>'Running Hours'!B5</f>
        <v>32303.3</v>
      </c>
      <c r="N4" s="43" t="s">
        <v>3724</v>
      </c>
      <c r="O4" s="43" t="s">
        <v>3808</v>
      </c>
      <c r="P4" s="43">
        <v>9731183</v>
      </c>
    </row>
    <row r="5" spans="1:16" ht="18" customHeight="1">
      <c r="A5" s="379" t="s">
        <v>78</v>
      </c>
      <c r="B5" s="379"/>
      <c r="C5" s="37" t="s">
        <v>3807</v>
      </c>
      <c r="D5" s="23"/>
      <c r="E5" s="23" t="str">
        <f>'Running Hours'!$C3</f>
        <v>Date updated:</v>
      </c>
      <c r="F5" s="147">
        <f>'Running Hours'!$D3</f>
        <v>44590</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44979.112500000003</v>
      </c>
      <c r="I8" s="22">
        <f t="shared" ref="I8:I19" si="0">D8-($F$4-G8)</f>
        <v>9338.7000000000007</v>
      </c>
      <c r="J8" s="16" t="str">
        <f t="shared" ref="J8:J39" si="1">IF(I8="","",IF(I8=0,"DUE",IF(I8&lt;0,"OVERDUE","NOT DUE")))</f>
        <v>NOT DUE</v>
      </c>
      <c r="K8" s="17"/>
      <c r="L8" s="301" t="s">
        <v>5245</v>
      </c>
    </row>
    <row r="9" spans="1:16" ht="23.25" customHeight="1">
      <c r="A9" s="16" t="s">
        <v>66</v>
      </c>
      <c r="B9" s="29" t="s">
        <v>71</v>
      </c>
      <c r="C9" s="29" t="s">
        <v>76</v>
      </c>
      <c r="D9" s="20">
        <v>12000</v>
      </c>
      <c r="E9" s="12">
        <v>42549</v>
      </c>
      <c r="F9" s="12">
        <v>44242</v>
      </c>
      <c r="G9" s="26">
        <v>28987</v>
      </c>
      <c r="H9" s="21">
        <f>IF(I9&lt;=12000,$F$5+(I9/24),"error")</f>
        <v>44951.820833333331</v>
      </c>
      <c r="I9" s="22">
        <f t="shared" si="0"/>
        <v>8683.7000000000007</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44979.112500000003</v>
      </c>
      <c r="I10" s="22">
        <f t="shared" si="0"/>
        <v>9338.7000000000007</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44979.112500000003</v>
      </c>
      <c r="I11" s="22">
        <f t="shared" si="0"/>
        <v>9338.7000000000007</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44979.112500000003</v>
      </c>
      <c r="I12" s="22">
        <f t="shared" si="0"/>
        <v>9338.7000000000007</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44979.112500000003</v>
      </c>
      <c r="I13" s="22">
        <f t="shared" si="0"/>
        <v>9338.7000000000007</v>
      </c>
      <c r="J13" s="16" t="str">
        <f t="shared" si="1"/>
        <v>NOT DUE</v>
      </c>
      <c r="K13" s="17"/>
      <c r="L13" s="301" t="s">
        <v>5245</v>
      </c>
    </row>
    <row r="14" spans="1:16" ht="24">
      <c r="A14" s="16" t="s">
        <v>80</v>
      </c>
      <c r="B14" s="29" t="s">
        <v>87</v>
      </c>
      <c r="C14" s="29" t="s">
        <v>111</v>
      </c>
      <c r="D14" s="20">
        <v>8000</v>
      </c>
      <c r="E14" s="12">
        <v>42549</v>
      </c>
      <c r="F14" s="230">
        <v>44316</v>
      </c>
      <c r="G14" s="231">
        <v>28591</v>
      </c>
      <c r="H14" s="21">
        <f>IF(I14&lt;=8000,$F$5+(I14/24),"error")</f>
        <v>44768.654166666667</v>
      </c>
      <c r="I14" s="22">
        <f t="shared" si="0"/>
        <v>4287.7000000000007</v>
      </c>
      <c r="J14" s="16" t="str">
        <f t="shared" si="1"/>
        <v>NOT DUE</v>
      </c>
      <c r="K14" s="17"/>
      <c r="L14" s="19" t="s">
        <v>3802</v>
      </c>
    </row>
    <row r="15" spans="1:16" ht="24">
      <c r="A15" s="16" t="s">
        <v>81</v>
      </c>
      <c r="B15" s="29" t="s">
        <v>88</v>
      </c>
      <c r="C15" s="29" t="s">
        <v>111</v>
      </c>
      <c r="D15" s="20">
        <v>8000</v>
      </c>
      <c r="E15" s="12">
        <v>42549</v>
      </c>
      <c r="F15" s="230">
        <v>44489</v>
      </c>
      <c r="G15" s="231">
        <v>30617</v>
      </c>
      <c r="H15" s="21">
        <f t="shared" ref="H15:H19" si="3">IF(I15&lt;=8000,$F$5+(I15/24),"error")</f>
        <v>44853.070833333331</v>
      </c>
      <c r="I15" s="22">
        <f t="shared" si="0"/>
        <v>6313.7000000000007</v>
      </c>
      <c r="J15" s="16" t="str">
        <f t="shared" si="1"/>
        <v>NOT DUE</v>
      </c>
      <c r="K15" s="17"/>
      <c r="L15" s="19" t="s">
        <v>3802</v>
      </c>
    </row>
    <row r="16" spans="1:16" ht="24">
      <c r="A16" s="16" t="s">
        <v>82</v>
      </c>
      <c r="B16" s="29" t="s">
        <v>89</v>
      </c>
      <c r="C16" s="29" t="s">
        <v>111</v>
      </c>
      <c r="D16" s="20">
        <v>8000</v>
      </c>
      <c r="E16" s="12">
        <v>42549</v>
      </c>
      <c r="F16" s="230">
        <v>44316</v>
      </c>
      <c r="G16" s="231">
        <v>28591</v>
      </c>
      <c r="H16" s="21">
        <f t="shared" si="3"/>
        <v>44768.654166666667</v>
      </c>
      <c r="I16" s="22">
        <f t="shared" si="0"/>
        <v>4287.7000000000007</v>
      </c>
      <c r="J16" s="16" t="str">
        <f t="shared" si="1"/>
        <v>NOT DUE</v>
      </c>
      <c r="K16" s="17"/>
      <c r="L16" s="19" t="s">
        <v>3802</v>
      </c>
    </row>
    <row r="17" spans="1:12" ht="24">
      <c r="A17" s="16" t="s">
        <v>83</v>
      </c>
      <c r="B17" s="29" t="s">
        <v>90</v>
      </c>
      <c r="C17" s="29" t="s">
        <v>111</v>
      </c>
      <c r="D17" s="20">
        <v>8000</v>
      </c>
      <c r="E17" s="12">
        <v>42549</v>
      </c>
      <c r="F17" s="230">
        <v>44489</v>
      </c>
      <c r="G17" s="231">
        <v>30617</v>
      </c>
      <c r="H17" s="21">
        <f t="shared" si="3"/>
        <v>44853.070833333331</v>
      </c>
      <c r="I17" s="22">
        <f t="shared" si="0"/>
        <v>6313.7000000000007</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44696.779166666667</v>
      </c>
      <c r="I18" s="22">
        <f t="shared" si="0"/>
        <v>2562.7000000000007</v>
      </c>
      <c r="J18" s="16" t="str">
        <f t="shared" si="1"/>
        <v>NOT DUE</v>
      </c>
      <c r="K18" s="17"/>
      <c r="L18" s="19" t="s">
        <v>3802</v>
      </c>
    </row>
    <row r="19" spans="1:12" ht="24">
      <c r="A19" s="16" t="s">
        <v>85</v>
      </c>
      <c r="B19" s="29" t="s">
        <v>92</v>
      </c>
      <c r="C19" s="29" t="s">
        <v>111</v>
      </c>
      <c r="D19" s="20">
        <v>8000</v>
      </c>
      <c r="E19" s="12">
        <v>42549</v>
      </c>
      <c r="F19" s="230">
        <v>43709</v>
      </c>
      <c r="G19" s="231">
        <v>24840</v>
      </c>
      <c r="H19" s="21">
        <f t="shared" si="3"/>
        <v>44612.362500000003</v>
      </c>
      <c r="I19" s="22">
        <f t="shared" si="0"/>
        <v>536.70000000000073</v>
      </c>
      <c r="J19" s="16" t="str">
        <f t="shared" si="1"/>
        <v>NOT DUE</v>
      </c>
      <c r="K19" s="17"/>
      <c r="L19" s="19" t="s">
        <v>3802</v>
      </c>
    </row>
    <row r="20" spans="1:12" ht="26.45" customHeight="1">
      <c r="A20" s="16" t="s">
        <v>93</v>
      </c>
      <c r="B20" s="29" t="s">
        <v>99</v>
      </c>
      <c r="C20" s="30" t="s">
        <v>112</v>
      </c>
      <c r="D20" s="11" t="s">
        <v>4</v>
      </c>
      <c r="E20" s="12">
        <v>42549</v>
      </c>
      <c r="F20" s="12">
        <v>44578</v>
      </c>
      <c r="G20" s="72"/>
      <c r="H20" s="14">
        <f t="shared" ref="H20:H25" si="4">EDATE(F20-1,1)</f>
        <v>44608</v>
      </c>
      <c r="I20" s="15">
        <f t="shared" ref="I20:I25" ca="1" si="5">IF(ISBLANK(H20),"",H20-DATE(YEAR(NOW()),MONTH(NOW()),DAY(NOW())))</f>
        <v>16</v>
      </c>
      <c r="J20" s="16" t="str">
        <f t="shared" ca="1" si="1"/>
        <v>NOT DUE</v>
      </c>
      <c r="K20" s="32" t="s">
        <v>150</v>
      </c>
      <c r="L20" s="19"/>
    </row>
    <row r="21" spans="1:12" ht="26.45" customHeight="1">
      <c r="A21" s="16" t="s">
        <v>94</v>
      </c>
      <c r="B21" s="29" t="s">
        <v>100</v>
      </c>
      <c r="C21" s="30" t="s">
        <v>112</v>
      </c>
      <c r="D21" s="11" t="s">
        <v>4</v>
      </c>
      <c r="E21" s="12">
        <v>42549</v>
      </c>
      <c r="F21" s="12">
        <v>44578</v>
      </c>
      <c r="G21" s="72"/>
      <c r="H21" s="14">
        <f t="shared" si="4"/>
        <v>44608</v>
      </c>
      <c r="I21" s="15">
        <f t="shared" ca="1" si="5"/>
        <v>16</v>
      </c>
      <c r="J21" s="16" t="str">
        <f t="shared" ca="1" si="1"/>
        <v>NOT DUE</v>
      </c>
      <c r="K21" s="32" t="s">
        <v>150</v>
      </c>
      <c r="L21" s="19"/>
    </row>
    <row r="22" spans="1:12" ht="26.45" customHeight="1">
      <c r="A22" s="16" t="s">
        <v>95</v>
      </c>
      <c r="B22" s="29" t="s">
        <v>101</v>
      </c>
      <c r="C22" s="30" t="s">
        <v>112</v>
      </c>
      <c r="D22" s="11" t="s">
        <v>4</v>
      </c>
      <c r="E22" s="12">
        <v>42549</v>
      </c>
      <c r="F22" s="12">
        <v>44578</v>
      </c>
      <c r="G22" s="72"/>
      <c r="H22" s="14">
        <f t="shared" si="4"/>
        <v>44608</v>
      </c>
      <c r="I22" s="15">
        <f t="shared" ca="1" si="5"/>
        <v>16</v>
      </c>
      <c r="J22" s="16" t="str">
        <f t="shared" ca="1" si="1"/>
        <v>NOT DUE</v>
      </c>
      <c r="K22" s="32" t="s">
        <v>150</v>
      </c>
      <c r="L22" s="19"/>
    </row>
    <row r="23" spans="1:12" ht="26.45" customHeight="1">
      <c r="A23" s="16" t="s">
        <v>96</v>
      </c>
      <c r="B23" s="29" t="s">
        <v>102</v>
      </c>
      <c r="C23" s="30" t="s">
        <v>112</v>
      </c>
      <c r="D23" s="11" t="s">
        <v>4</v>
      </c>
      <c r="E23" s="12">
        <v>42549</v>
      </c>
      <c r="F23" s="12">
        <v>44578</v>
      </c>
      <c r="G23" s="72"/>
      <c r="H23" s="14">
        <f t="shared" si="4"/>
        <v>44608</v>
      </c>
      <c r="I23" s="15">
        <f t="shared" ca="1" si="5"/>
        <v>16</v>
      </c>
      <c r="J23" s="16" t="str">
        <f t="shared" ca="1" si="1"/>
        <v>NOT DUE</v>
      </c>
      <c r="K23" s="32" t="s">
        <v>150</v>
      </c>
      <c r="L23" s="19"/>
    </row>
    <row r="24" spans="1:12" ht="26.45" customHeight="1">
      <c r="A24" s="16" t="s">
        <v>97</v>
      </c>
      <c r="B24" s="29" t="s">
        <v>103</v>
      </c>
      <c r="C24" s="30" t="s">
        <v>112</v>
      </c>
      <c r="D24" s="11" t="s">
        <v>4</v>
      </c>
      <c r="E24" s="12">
        <v>42549</v>
      </c>
      <c r="F24" s="12">
        <v>44578</v>
      </c>
      <c r="G24" s="72"/>
      <c r="H24" s="14">
        <f t="shared" si="4"/>
        <v>44608</v>
      </c>
      <c r="I24" s="15">
        <f t="shared" ca="1" si="5"/>
        <v>16</v>
      </c>
      <c r="J24" s="16" t="str">
        <f t="shared" ca="1" si="1"/>
        <v>NOT DUE</v>
      </c>
      <c r="K24" s="32" t="s">
        <v>150</v>
      </c>
      <c r="L24" s="19"/>
    </row>
    <row r="25" spans="1:12" ht="26.45" customHeight="1">
      <c r="A25" s="16" t="s">
        <v>98</v>
      </c>
      <c r="B25" s="29" t="s">
        <v>104</v>
      </c>
      <c r="C25" s="30" t="s">
        <v>112</v>
      </c>
      <c r="D25" s="11" t="s">
        <v>4</v>
      </c>
      <c r="E25" s="12">
        <v>42549</v>
      </c>
      <c r="F25" s="12">
        <v>44578</v>
      </c>
      <c r="G25" s="72"/>
      <c r="H25" s="14">
        <f t="shared" si="4"/>
        <v>44608</v>
      </c>
      <c r="I25" s="15">
        <f t="shared" ca="1" si="5"/>
        <v>16</v>
      </c>
      <c r="J25" s="16" t="str">
        <f t="shared" ca="1" si="1"/>
        <v>NOT DUE</v>
      </c>
      <c r="K25" s="32" t="s">
        <v>150</v>
      </c>
      <c r="L25" s="19"/>
    </row>
    <row r="26" spans="1:12" ht="18.75" customHeight="1">
      <c r="A26" s="16" t="s">
        <v>105</v>
      </c>
      <c r="B26" s="29" t="s">
        <v>113</v>
      </c>
      <c r="C26" s="29" t="s">
        <v>111</v>
      </c>
      <c r="D26" s="20">
        <v>12000</v>
      </c>
      <c r="E26" s="12">
        <v>42549</v>
      </c>
      <c r="F26" s="12">
        <v>44415</v>
      </c>
      <c r="G26" s="26">
        <v>29642</v>
      </c>
      <c r="H26" s="21">
        <f>IF(I26&lt;=12000,$F$5+(I26/24),"error")</f>
        <v>44979.112500000003</v>
      </c>
      <c r="I26" s="22">
        <f t="shared" ref="I26:I44" si="6">D26-($F$4-G26)</f>
        <v>9338.7000000000007</v>
      </c>
      <c r="J26" s="16" t="str">
        <f t="shared" si="1"/>
        <v>NOT DUE</v>
      </c>
      <c r="K26" s="19"/>
      <c r="L26" s="301" t="s">
        <v>5243</v>
      </c>
    </row>
    <row r="27" spans="1:12" ht="18.75" customHeight="1">
      <c r="A27" s="16" t="s">
        <v>106</v>
      </c>
      <c r="B27" s="29" t="s">
        <v>114</v>
      </c>
      <c r="C27" s="29" t="s">
        <v>111</v>
      </c>
      <c r="D27" s="20">
        <v>12000</v>
      </c>
      <c r="E27" s="12">
        <v>42549</v>
      </c>
      <c r="F27" s="12">
        <v>44242</v>
      </c>
      <c r="G27" s="26">
        <v>28987</v>
      </c>
      <c r="H27" s="21">
        <f t="shared" ref="H27:H31" si="7">IF(I27&lt;=12000,$F$5+(I27/24),"error")</f>
        <v>44951.820833333331</v>
      </c>
      <c r="I27" s="22">
        <f t="shared" si="6"/>
        <v>8683.7000000000007</v>
      </c>
      <c r="J27" s="16" t="str">
        <f t="shared" si="1"/>
        <v>NOT DUE</v>
      </c>
      <c r="K27" s="19"/>
      <c r="L27" s="17" t="s">
        <v>5243</v>
      </c>
    </row>
    <row r="28" spans="1:12" ht="18.75" customHeight="1">
      <c r="A28" s="16" t="s">
        <v>107</v>
      </c>
      <c r="B28" s="29" t="s">
        <v>115</v>
      </c>
      <c r="C28" s="29" t="s">
        <v>111</v>
      </c>
      <c r="D28" s="20">
        <v>12000</v>
      </c>
      <c r="E28" s="12">
        <v>42549</v>
      </c>
      <c r="F28" s="12">
        <v>44411</v>
      </c>
      <c r="G28" s="26">
        <v>29642</v>
      </c>
      <c r="H28" s="21">
        <f t="shared" si="7"/>
        <v>44979.112500000003</v>
      </c>
      <c r="I28" s="22">
        <f t="shared" si="6"/>
        <v>9338.7000000000007</v>
      </c>
      <c r="J28" s="16" t="str">
        <f t="shared" si="1"/>
        <v>NOT DUE</v>
      </c>
      <c r="K28" s="19"/>
      <c r="L28" s="17" t="s">
        <v>5243</v>
      </c>
    </row>
    <row r="29" spans="1:12" ht="36.75" customHeight="1">
      <c r="A29" s="16" t="s">
        <v>108</v>
      </c>
      <c r="B29" s="29" t="s">
        <v>116</v>
      </c>
      <c r="C29" s="29" t="s">
        <v>111</v>
      </c>
      <c r="D29" s="20">
        <v>12000</v>
      </c>
      <c r="E29" s="12">
        <v>42549</v>
      </c>
      <c r="F29" s="12">
        <v>44420</v>
      </c>
      <c r="G29" s="26">
        <v>29642</v>
      </c>
      <c r="H29" s="21">
        <f t="shared" si="7"/>
        <v>44979.112500000003</v>
      </c>
      <c r="I29" s="22">
        <f t="shared" si="6"/>
        <v>9338.7000000000007</v>
      </c>
      <c r="J29" s="16" t="str">
        <f t="shared" si="1"/>
        <v>NOT DUE</v>
      </c>
      <c r="K29" s="19"/>
      <c r="L29" s="17" t="s">
        <v>5243</v>
      </c>
    </row>
    <row r="30" spans="1:12" ht="18.75" customHeight="1">
      <c r="A30" s="16" t="s">
        <v>109</v>
      </c>
      <c r="B30" s="29" t="s">
        <v>117</v>
      </c>
      <c r="C30" s="29" t="s">
        <v>111</v>
      </c>
      <c r="D30" s="20">
        <v>12000</v>
      </c>
      <c r="E30" s="12">
        <v>42549</v>
      </c>
      <c r="F30" s="12">
        <v>44420</v>
      </c>
      <c r="G30" s="26">
        <v>29642</v>
      </c>
      <c r="H30" s="21">
        <f t="shared" si="7"/>
        <v>44979.112500000003</v>
      </c>
      <c r="I30" s="22">
        <f t="shared" si="6"/>
        <v>9338.7000000000007</v>
      </c>
      <c r="J30" s="16" t="str">
        <f t="shared" si="1"/>
        <v>NOT DUE</v>
      </c>
      <c r="K30" s="19"/>
      <c r="L30" s="17" t="s">
        <v>5243</v>
      </c>
    </row>
    <row r="31" spans="1:12" ht="18.75" customHeight="1">
      <c r="A31" s="16" t="s">
        <v>110</v>
      </c>
      <c r="B31" s="29" t="s">
        <v>118</v>
      </c>
      <c r="C31" s="29" t="s">
        <v>111</v>
      </c>
      <c r="D31" s="20">
        <v>12000</v>
      </c>
      <c r="E31" s="12">
        <v>42549</v>
      </c>
      <c r="F31" s="12">
        <v>44415</v>
      </c>
      <c r="G31" s="26">
        <v>29642</v>
      </c>
      <c r="H31" s="21">
        <f t="shared" si="7"/>
        <v>44979.112500000003</v>
      </c>
      <c r="I31" s="22">
        <f t="shared" si="6"/>
        <v>9338.7000000000007</v>
      </c>
      <c r="J31" s="16" t="str">
        <f t="shared" si="1"/>
        <v>NOT DUE</v>
      </c>
      <c r="K31" s="19"/>
      <c r="L31" s="17" t="s">
        <v>5243</v>
      </c>
    </row>
    <row r="32" spans="1:12" ht="18.75" customHeight="1">
      <c r="A32" s="16" t="s">
        <v>119</v>
      </c>
      <c r="B32" s="29" t="s">
        <v>125</v>
      </c>
      <c r="C32" s="29" t="s">
        <v>111</v>
      </c>
      <c r="D32" s="20">
        <v>24000</v>
      </c>
      <c r="E32" s="12">
        <v>42549</v>
      </c>
      <c r="F32" s="12">
        <v>44127</v>
      </c>
      <c r="G32" s="26">
        <v>25683</v>
      </c>
      <c r="H32" s="21">
        <f>IF(I32&lt;=24000,$F$5+(I32/24),"error")</f>
        <v>45314.154166666667</v>
      </c>
      <c r="I32" s="22">
        <f t="shared" si="6"/>
        <v>17379.7</v>
      </c>
      <c r="J32" s="16" t="str">
        <f t="shared" si="1"/>
        <v>NOT DUE</v>
      </c>
      <c r="K32" s="19"/>
      <c r="L32" s="302" t="s">
        <v>5243</v>
      </c>
    </row>
    <row r="33" spans="1:12" ht="18.75" customHeight="1">
      <c r="A33" s="16" t="s">
        <v>120</v>
      </c>
      <c r="B33" s="29" t="s">
        <v>126</v>
      </c>
      <c r="C33" s="29" t="s">
        <v>111</v>
      </c>
      <c r="D33" s="20">
        <v>24000</v>
      </c>
      <c r="E33" s="12">
        <v>42549</v>
      </c>
      <c r="F33" s="12">
        <v>44362</v>
      </c>
      <c r="G33" s="26">
        <v>28987</v>
      </c>
      <c r="H33" s="21">
        <f t="shared" ref="H33:H36" si="8">IF(I33&lt;=24000,$F$5+(I33/24),"error")</f>
        <v>45451.820833333331</v>
      </c>
      <c r="I33" s="22">
        <f t="shared" si="6"/>
        <v>20683.7</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45314.154166666667</v>
      </c>
      <c r="I34" s="22">
        <f t="shared" si="6"/>
        <v>17379.7</v>
      </c>
      <c r="J34" s="16" t="str">
        <f t="shared" si="1"/>
        <v>NOT DUE</v>
      </c>
      <c r="K34" s="19"/>
      <c r="L34" s="302" t="s">
        <v>5244</v>
      </c>
    </row>
    <row r="35" spans="1:12" ht="18.75" customHeight="1">
      <c r="A35" s="16" t="s">
        <v>122</v>
      </c>
      <c r="B35" s="29" t="s">
        <v>128</v>
      </c>
      <c r="C35" s="29" t="s">
        <v>111</v>
      </c>
      <c r="D35" s="20">
        <v>24000</v>
      </c>
      <c r="E35" s="12">
        <v>42549</v>
      </c>
      <c r="F35" s="12">
        <v>44420</v>
      </c>
      <c r="G35" s="26">
        <v>29642</v>
      </c>
      <c r="H35" s="21">
        <f t="shared" si="8"/>
        <v>45479.112500000003</v>
      </c>
      <c r="I35" s="22">
        <f t="shared" si="6"/>
        <v>21338.7</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45479.112500000003</v>
      </c>
      <c r="I36" s="22">
        <f t="shared" si="6"/>
        <v>21338.7</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45378.279166666667</v>
      </c>
      <c r="I37" s="22">
        <f t="shared" si="6"/>
        <v>18918.7</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44979.112500000003</v>
      </c>
      <c r="I38" s="22">
        <f t="shared" si="6"/>
        <v>9338.7000000000007</v>
      </c>
      <c r="J38" s="16" t="str">
        <f t="shared" si="1"/>
        <v>NOT DUE</v>
      </c>
      <c r="K38" s="19"/>
      <c r="L38" s="301" t="s">
        <v>5242</v>
      </c>
    </row>
    <row r="39" spans="1:12" ht="25.5">
      <c r="A39" s="16" t="s">
        <v>132</v>
      </c>
      <c r="B39" s="30" t="s">
        <v>138</v>
      </c>
      <c r="C39" s="30" t="s">
        <v>149</v>
      </c>
      <c r="D39" s="20">
        <v>12000</v>
      </c>
      <c r="E39" s="12">
        <v>42549</v>
      </c>
      <c r="F39" s="12">
        <v>44230</v>
      </c>
      <c r="G39" s="26">
        <v>27215</v>
      </c>
      <c r="H39" s="21">
        <f>IF(I39&lt;=12000,$F$5+(I39/24),"error")</f>
        <v>44877.987500000003</v>
      </c>
      <c r="I39" s="22">
        <f t="shared" si="6"/>
        <v>6911.7000000000007</v>
      </c>
      <c r="J39" s="16" t="str">
        <f t="shared" si="1"/>
        <v>NOT DUE</v>
      </c>
      <c r="K39" s="19"/>
      <c r="L39" s="17" t="s">
        <v>4744</v>
      </c>
    </row>
    <row r="40" spans="1:12" ht="25.5">
      <c r="A40" s="16" t="s">
        <v>133</v>
      </c>
      <c r="B40" s="30" t="s">
        <v>139</v>
      </c>
      <c r="C40" s="30" t="s">
        <v>149</v>
      </c>
      <c r="D40" s="20">
        <v>12000</v>
      </c>
      <c r="E40" s="12">
        <v>42549</v>
      </c>
      <c r="F40" s="12">
        <v>44411</v>
      </c>
      <c r="G40" s="26">
        <v>29642</v>
      </c>
      <c r="H40" s="21">
        <f>IF(I40&lt;12000,$F$5+(I40/24),"error")</f>
        <v>44979.112500000003</v>
      </c>
      <c r="I40" s="22">
        <f t="shared" si="6"/>
        <v>9338.7000000000007</v>
      </c>
      <c r="J40" s="16" t="str">
        <f t="shared" ref="J40:J71" si="9">IF(I40="","",IF(I40=0,"DUE",IF(I40&lt;0,"OVERDUE","NOT DUE")))</f>
        <v>NOT DUE</v>
      </c>
      <c r="K40" s="19"/>
      <c r="L40" s="301" t="s">
        <v>5242</v>
      </c>
    </row>
    <row r="41" spans="1:12" ht="38.25">
      <c r="A41" s="16" t="s">
        <v>134</v>
      </c>
      <c r="B41" s="30" t="s">
        <v>140</v>
      </c>
      <c r="C41" s="30" t="s">
        <v>149</v>
      </c>
      <c r="D41" s="20">
        <v>12000</v>
      </c>
      <c r="E41" s="12">
        <v>42549</v>
      </c>
      <c r="F41" s="12">
        <v>44420</v>
      </c>
      <c r="G41" s="26">
        <v>29642</v>
      </c>
      <c r="H41" s="21">
        <f t="shared" ref="H41:H42" si="10">IF(I41&lt;12000,$F$5+(I41/24),"error")</f>
        <v>44979.112500000003</v>
      </c>
      <c r="I41" s="22">
        <f t="shared" si="6"/>
        <v>9338.7000000000007</v>
      </c>
      <c r="J41" s="16" t="str">
        <f t="shared" si="9"/>
        <v>NOT DUE</v>
      </c>
      <c r="K41" s="19"/>
      <c r="L41" s="17" t="s">
        <v>4870</v>
      </c>
    </row>
    <row r="42" spans="1:12" ht="25.5">
      <c r="A42" s="16" t="s">
        <v>135</v>
      </c>
      <c r="B42" s="30" t="s">
        <v>141</v>
      </c>
      <c r="C42" s="30" t="s">
        <v>149</v>
      </c>
      <c r="D42" s="20">
        <v>12000</v>
      </c>
      <c r="E42" s="12">
        <v>42549</v>
      </c>
      <c r="F42" s="12">
        <v>44420</v>
      </c>
      <c r="G42" s="26">
        <v>29642</v>
      </c>
      <c r="H42" s="21">
        <f t="shared" si="10"/>
        <v>44979.112500000003</v>
      </c>
      <c r="I42" s="22">
        <f t="shared" si="6"/>
        <v>9338.7000000000007</v>
      </c>
      <c r="J42" s="16" t="str">
        <f t="shared" si="9"/>
        <v>NOT DUE</v>
      </c>
      <c r="K42" s="19"/>
      <c r="L42" s="17" t="s">
        <v>4744</v>
      </c>
    </row>
    <row r="43" spans="1:12" ht="25.5">
      <c r="A43" s="16" t="s">
        <v>136</v>
      </c>
      <c r="B43" s="30" t="s">
        <v>142</v>
      </c>
      <c r="C43" s="30" t="s">
        <v>149</v>
      </c>
      <c r="D43" s="20">
        <v>12000</v>
      </c>
      <c r="E43" s="12">
        <v>42549</v>
      </c>
      <c r="F43" s="12">
        <v>44415</v>
      </c>
      <c r="G43" s="26">
        <v>29642</v>
      </c>
      <c r="H43" s="21">
        <f>IF(I43&lt;12000,$F$5+(I43/24),"error")</f>
        <v>44979.112500000003</v>
      </c>
      <c r="I43" s="22">
        <f t="shared" si="6"/>
        <v>9338.7000000000007</v>
      </c>
      <c r="J43" s="16" t="str">
        <f t="shared" si="9"/>
        <v>NOT DUE</v>
      </c>
      <c r="K43" s="19"/>
      <c r="L43" s="17" t="s">
        <v>4744</v>
      </c>
    </row>
    <row r="44" spans="1:12" ht="21" customHeight="1">
      <c r="A44" s="16" t="s">
        <v>143</v>
      </c>
      <c r="B44" s="29" t="s">
        <v>151</v>
      </c>
      <c r="C44" s="29" t="s">
        <v>163</v>
      </c>
      <c r="D44" s="20">
        <v>36000</v>
      </c>
      <c r="E44" s="12">
        <v>42549</v>
      </c>
      <c r="F44" s="12">
        <v>44415</v>
      </c>
      <c r="G44" s="26">
        <v>29642</v>
      </c>
      <c r="H44" s="21">
        <f>IF(I44&lt;=36000,$F$5+(I44/24),"error")</f>
        <v>45979.112500000003</v>
      </c>
      <c r="I44" s="22">
        <f t="shared" si="6"/>
        <v>33338.699999999997</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45951.820833333331</v>
      </c>
      <c r="I45" s="22">
        <f t="shared" ref="I45:I49" si="12">D45-($F$4-G45)</f>
        <v>32683.7</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45979.112500000003</v>
      </c>
      <c r="I46" s="22">
        <f t="shared" si="12"/>
        <v>33338.699999999997</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45979.112500000003</v>
      </c>
      <c r="I47" s="22">
        <f t="shared" si="12"/>
        <v>33338.699999999997</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45979.112500000003</v>
      </c>
      <c r="I48" s="22">
        <f t="shared" si="12"/>
        <v>33338.699999999997</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45979.112500000003</v>
      </c>
      <c r="I49" s="22">
        <f t="shared" si="12"/>
        <v>33338.699999999997</v>
      </c>
      <c r="J49" s="16" t="str">
        <f t="shared" si="9"/>
        <v>NOT DUE</v>
      </c>
      <c r="K49" s="19"/>
      <c r="L49" s="19"/>
    </row>
    <row r="50" spans="1:12" ht="25.5">
      <c r="A50" s="16" t="s">
        <v>157</v>
      </c>
      <c r="B50" s="29" t="s">
        <v>151</v>
      </c>
      <c r="C50" s="30" t="s">
        <v>112</v>
      </c>
      <c r="D50" s="11" t="s">
        <v>4</v>
      </c>
      <c r="E50" s="12">
        <v>43432</v>
      </c>
      <c r="F50" s="12">
        <v>44578</v>
      </c>
      <c r="G50" s="72"/>
      <c r="H50" s="14">
        <f t="shared" ref="H50:H55" si="13">EDATE(F50-1,1)</f>
        <v>44608</v>
      </c>
      <c r="I50" s="15">
        <f t="shared" ref="I50:I55" ca="1" si="14">IF(ISBLANK(H50),"",H50-DATE(YEAR(NOW()),MONTH(NOW()),DAY(NOW())))</f>
        <v>16</v>
      </c>
      <c r="J50" s="16" t="str">
        <f t="shared" ca="1" si="9"/>
        <v>NOT DUE</v>
      </c>
      <c r="K50" s="19"/>
      <c r="L50" s="19" t="s">
        <v>4853</v>
      </c>
    </row>
    <row r="51" spans="1:12" ht="25.5">
      <c r="A51" s="16" t="s">
        <v>158</v>
      </c>
      <c r="B51" s="29" t="s">
        <v>152</v>
      </c>
      <c r="C51" s="30" t="s">
        <v>112</v>
      </c>
      <c r="D51" s="11" t="s">
        <v>4</v>
      </c>
      <c r="E51" s="12">
        <v>43432</v>
      </c>
      <c r="F51" s="12">
        <v>44578</v>
      </c>
      <c r="G51" s="72"/>
      <c r="H51" s="14">
        <f t="shared" si="13"/>
        <v>44608</v>
      </c>
      <c r="I51" s="15">
        <f t="shared" ca="1" si="14"/>
        <v>16</v>
      </c>
      <c r="J51" s="16" t="str">
        <f t="shared" ca="1" si="9"/>
        <v>NOT DUE</v>
      </c>
      <c r="K51" s="19"/>
      <c r="L51" s="19" t="s">
        <v>4853</v>
      </c>
    </row>
    <row r="52" spans="1:12" ht="25.5">
      <c r="A52" s="16" t="s">
        <v>159</v>
      </c>
      <c r="B52" s="29" t="s">
        <v>153</v>
      </c>
      <c r="C52" s="30" t="s">
        <v>112</v>
      </c>
      <c r="D52" s="11" t="s">
        <v>4</v>
      </c>
      <c r="E52" s="12">
        <v>43432</v>
      </c>
      <c r="F52" s="12">
        <v>44578</v>
      </c>
      <c r="G52" s="72"/>
      <c r="H52" s="14">
        <f t="shared" si="13"/>
        <v>44608</v>
      </c>
      <c r="I52" s="15">
        <f t="shared" ca="1" si="14"/>
        <v>16</v>
      </c>
      <c r="J52" s="16" t="str">
        <f t="shared" ca="1" si="9"/>
        <v>NOT DUE</v>
      </c>
      <c r="K52" s="19"/>
      <c r="L52" s="19" t="s">
        <v>4853</v>
      </c>
    </row>
    <row r="53" spans="1:12" ht="25.5">
      <c r="A53" s="16" t="s">
        <v>160</v>
      </c>
      <c r="B53" s="29" t="s">
        <v>154</v>
      </c>
      <c r="C53" s="30" t="s">
        <v>112</v>
      </c>
      <c r="D53" s="11" t="s">
        <v>4</v>
      </c>
      <c r="E53" s="12">
        <v>43432</v>
      </c>
      <c r="F53" s="12">
        <v>44578</v>
      </c>
      <c r="G53" s="72"/>
      <c r="H53" s="14">
        <f t="shared" si="13"/>
        <v>44608</v>
      </c>
      <c r="I53" s="15">
        <f t="shared" ca="1" si="14"/>
        <v>16</v>
      </c>
      <c r="J53" s="16" t="str">
        <f t="shared" ca="1" si="9"/>
        <v>NOT DUE</v>
      </c>
      <c r="K53" s="19"/>
      <c r="L53" s="19" t="s">
        <v>4853</v>
      </c>
    </row>
    <row r="54" spans="1:12" ht="25.5">
      <c r="A54" s="16" t="s">
        <v>161</v>
      </c>
      <c r="B54" s="29" t="s">
        <v>155</v>
      </c>
      <c r="C54" s="30" t="s">
        <v>112</v>
      </c>
      <c r="D54" s="11" t="s">
        <v>4</v>
      </c>
      <c r="E54" s="12">
        <v>43432</v>
      </c>
      <c r="F54" s="12">
        <v>44578</v>
      </c>
      <c r="G54" s="72"/>
      <c r="H54" s="14">
        <f t="shared" si="13"/>
        <v>44608</v>
      </c>
      <c r="I54" s="15">
        <f t="shared" ca="1" si="14"/>
        <v>16</v>
      </c>
      <c r="J54" s="16" t="str">
        <f t="shared" ca="1" si="9"/>
        <v>NOT DUE</v>
      </c>
      <c r="K54" s="19"/>
      <c r="L54" s="19" t="s">
        <v>4853</v>
      </c>
    </row>
    <row r="55" spans="1:12" ht="25.5">
      <c r="A55" s="16" t="s">
        <v>162</v>
      </c>
      <c r="B55" s="29" t="s">
        <v>156</v>
      </c>
      <c r="C55" s="30" t="s">
        <v>112</v>
      </c>
      <c r="D55" s="11" t="s">
        <v>4</v>
      </c>
      <c r="E55" s="12">
        <v>43432</v>
      </c>
      <c r="F55" s="12">
        <v>44578</v>
      </c>
      <c r="G55" s="72"/>
      <c r="H55" s="14">
        <f t="shared" si="13"/>
        <v>44608</v>
      </c>
      <c r="I55" s="15">
        <f t="shared" ca="1" si="14"/>
        <v>16</v>
      </c>
      <c r="J55" s="16" t="str">
        <f t="shared" ca="1" si="9"/>
        <v>NOT DUE</v>
      </c>
      <c r="K55" s="19"/>
      <c r="L55" s="19" t="s">
        <v>4853</v>
      </c>
    </row>
    <row r="56" spans="1:12" ht="18" customHeight="1">
      <c r="A56" s="16" t="s">
        <v>164</v>
      </c>
      <c r="B56" s="29" t="s">
        <v>151</v>
      </c>
      <c r="C56" s="28" t="s">
        <v>176</v>
      </c>
      <c r="D56" s="20">
        <v>12000</v>
      </c>
      <c r="E56" s="12">
        <v>42549</v>
      </c>
      <c r="F56" s="12">
        <v>44415</v>
      </c>
      <c r="G56" s="26">
        <v>29642</v>
      </c>
      <c r="H56" s="21">
        <f>IF(I56&lt;12000,$F$5+(I56/24),"error")</f>
        <v>44979.112500000003</v>
      </c>
      <c r="I56" s="22">
        <f t="shared" ref="I56:I87" si="15">D56-($F$4-G56)</f>
        <v>9338.7000000000007</v>
      </c>
      <c r="J56" s="16" t="str">
        <f t="shared" si="9"/>
        <v>NOT DUE</v>
      </c>
      <c r="K56" s="19"/>
      <c r="L56" s="17" t="s">
        <v>4744</v>
      </c>
    </row>
    <row r="57" spans="1:12" ht="18" customHeight="1">
      <c r="A57" s="16" t="s">
        <v>165</v>
      </c>
      <c r="B57" s="29" t="s">
        <v>152</v>
      </c>
      <c r="C57" s="28" t="s">
        <v>176</v>
      </c>
      <c r="D57" s="20">
        <v>12000</v>
      </c>
      <c r="E57" s="12">
        <v>42549</v>
      </c>
      <c r="F57" s="12">
        <v>44362</v>
      </c>
      <c r="G57" s="26">
        <v>28987</v>
      </c>
      <c r="H57" s="21">
        <f t="shared" ref="H57:H60" si="16">IF(I57&lt;12000,$F$5+(I57/24),"error")</f>
        <v>44951.820833333331</v>
      </c>
      <c r="I57" s="22">
        <f t="shared" si="15"/>
        <v>8683.7000000000007</v>
      </c>
      <c r="J57" s="16" t="str">
        <f t="shared" si="9"/>
        <v>NOT DUE</v>
      </c>
      <c r="K57" s="19"/>
      <c r="L57" s="17" t="s">
        <v>4744</v>
      </c>
    </row>
    <row r="58" spans="1:12" ht="18" customHeight="1">
      <c r="A58" s="16" t="s">
        <v>166</v>
      </c>
      <c r="B58" s="29" t="s">
        <v>153</v>
      </c>
      <c r="C58" s="28" t="s">
        <v>176</v>
      </c>
      <c r="D58" s="20">
        <v>12000</v>
      </c>
      <c r="E58" s="12">
        <v>42549</v>
      </c>
      <c r="F58" s="12">
        <v>44411</v>
      </c>
      <c r="G58" s="26">
        <v>29642</v>
      </c>
      <c r="H58" s="21">
        <f t="shared" si="16"/>
        <v>44979.112500000003</v>
      </c>
      <c r="I58" s="22">
        <f t="shared" si="15"/>
        <v>9338.7000000000007</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44979.112500000003</v>
      </c>
      <c r="I59" s="22">
        <f t="shared" si="15"/>
        <v>9338.7000000000007</v>
      </c>
      <c r="J59" s="16" t="str">
        <f t="shared" si="9"/>
        <v>NOT DUE</v>
      </c>
      <c r="K59" s="19"/>
      <c r="L59" s="17" t="s">
        <v>4880</v>
      </c>
    </row>
    <row r="60" spans="1:12" ht="18" customHeight="1">
      <c r="A60" s="16" t="s">
        <v>168</v>
      </c>
      <c r="B60" s="29" t="s">
        <v>155</v>
      </c>
      <c r="C60" s="28" t="s">
        <v>176</v>
      </c>
      <c r="D60" s="20">
        <v>12000</v>
      </c>
      <c r="E60" s="12">
        <v>42549</v>
      </c>
      <c r="F60" s="12">
        <v>44420</v>
      </c>
      <c r="G60" s="26">
        <v>29642</v>
      </c>
      <c r="H60" s="21">
        <f t="shared" si="16"/>
        <v>44979.112500000003</v>
      </c>
      <c r="I60" s="22">
        <f t="shared" si="15"/>
        <v>9338.7000000000007</v>
      </c>
      <c r="J60" s="16" t="str">
        <f t="shared" si="9"/>
        <v>NOT DUE</v>
      </c>
      <c r="K60" s="19"/>
      <c r="L60" s="17" t="s">
        <v>4744</v>
      </c>
    </row>
    <row r="61" spans="1:12" ht="18" customHeight="1">
      <c r="A61" s="16" t="s">
        <v>169</v>
      </c>
      <c r="B61" s="29" t="s">
        <v>156</v>
      </c>
      <c r="C61" s="28" t="s">
        <v>176</v>
      </c>
      <c r="D61" s="20">
        <v>12000</v>
      </c>
      <c r="E61" s="12">
        <v>42549</v>
      </c>
      <c r="F61" s="12">
        <v>44415</v>
      </c>
      <c r="G61" s="26">
        <v>29642</v>
      </c>
      <c r="H61" s="21">
        <f>IF(I61&lt;12000,$F$5+(I61/24),"error")</f>
        <v>44979.112500000003</v>
      </c>
      <c r="I61" s="22">
        <f t="shared" si="15"/>
        <v>9338.7000000000007</v>
      </c>
      <c r="J61" s="16" t="str">
        <f t="shared" si="9"/>
        <v>NOT DUE</v>
      </c>
      <c r="K61" s="19"/>
      <c r="L61" s="17" t="s">
        <v>4744</v>
      </c>
    </row>
    <row r="62" spans="1:12" ht="25.5">
      <c r="A62" s="16" t="s">
        <v>170</v>
      </c>
      <c r="B62" s="30" t="s">
        <v>177</v>
      </c>
      <c r="C62" s="30" t="s">
        <v>189</v>
      </c>
      <c r="D62" s="20">
        <v>24000</v>
      </c>
      <c r="E62" s="12">
        <v>42549</v>
      </c>
      <c r="F62" s="12"/>
      <c r="G62" s="26">
        <v>0</v>
      </c>
      <c r="H62" s="21">
        <f>IF(I62&lt;=24000,$F$5+(I62/24),"error")</f>
        <v>44244.029166666667</v>
      </c>
      <c r="I62" s="22">
        <f t="shared" si="15"/>
        <v>-8303.2999999999993</v>
      </c>
      <c r="J62" s="16" t="str">
        <f t="shared" si="9"/>
        <v>OVERDUE</v>
      </c>
      <c r="K62" s="19"/>
      <c r="L62" s="19"/>
    </row>
    <row r="63" spans="1:12" ht="25.5">
      <c r="A63" s="16" t="s">
        <v>171</v>
      </c>
      <c r="B63" s="30" t="s">
        <v>178</v>
      </c>
      <c r="C63" s="30" t="s">
        <v>189</v>
      </c>
      <c r="D63" s="20">
        <v>24000</v>
      </c>
      <c r="E63" s="12">
        <v>42549</v>
      </c>
      <c r="F63" s="12"/>
      <c r="G63" s="26">
        <v>0</v>
      </c>
      <c r="H63" s="21">
        <f t="shared" ref="H63:H67" si="17">IF(I63&lt;=24000,$F$5+(I63/24),"error")</f>
        <v>44244.029166666667</v>
      </c>
      <c r="I63" s="22">
        <f t="shared" si="15"/>
        <v>-8303.2999999999993</v>
      </c>
      <c r="J63" s="16" t="str">
        <f t="shared" si="9"/>
        <v>OVERDUE</v>
      </c>
      <c r="K63" s="19"/>
      <c r="L63" s="19"/>
    </row>
    <row r="64" spans="1:12" ht="25.5">
      <c r="A64" s="16" t="s">
        <v>172</v>
      </c>
      <c r="B64" s="30" t="s">
        <v>179</v>
      </c>
      <c r="C64" s="30" t="s">
        <v>189</v>
      </c>
      <c r="D64" s="20">
        <v>24000</v>
      </c>
      <c r="E64" s="12">
        <v>42549</v>
      </c>
      <c r="F64" s="12"/>
      <c r="G64" s="26">
        <v>0</v>
      </c>
      <c r="H64" s="21">
        <f t="shared" si="17"/>
        <v>44244.029166666667</v>
      </c>
      <c r="I64" s="22">
        <f t="shared" si="15"/>
        <v>-8303.2999999999993</v>
      </c>
      <c r="J64" s="16" t="str">
        <f t="shared" si="9"/>
        <v>OVERDUE</v>
      </c>
      <c r="K64" s="19"/>
      <c r="L64" s="19"/>
    </row>
    <row r="65" spans="1:12" ht="25.5">
      <c r="A65" s="16" t="s">
        <v>173</v>
      </c>
      <c r="B65" s="30" t="s">
        <v>180</v>
      </c>
      <c r="C65" s="30" t="s">
        <v>189</v>
      </c>
      <c r="D65" s="20">
        <v>24000</v>
      </c>
      <c r="E65" s="12">
        <v>42549</v>
      </c>
      <c r="F65" s="12"/>
      <c r="G65" s="26">
        <v>0</v>
      </c>
      <c r="H65" s="21">
        <f t="shared" si="17"/>
        <v>44244.029166666667</v>
      </c>
      <c r="I65" s="22">
        <f t="shared" si="15"/>
        <v>-8303.2999999999993</v>
      </c>
      <c r="J65" s="16" t="str">
        <f t="shared" si="9"/>
        <v>OVERDUE</v>
      </c>
      <c r="K65" s="19"/>
      <c r="L65" s="19"/>
    </row>
    <row r="66" spans="1:12" ht="25.5">
      <c r="A66" s="16" t="s">
        <v>174</v>
      </c>
      <c r="B66" s="30" t="s">
        <v>181</v>
      </c>
      <c r="C66" s="30" t="s">
        <v>189</v>
      </c>
      <c r="D66" s="20">
        <v>24000</v>
      </c>
      <c r="E66" s="12">
        <v>42549</v>
      </c>
      <c r="F66" s="12"/>
      <c r="G66" s="26">
        <v>0</v>
      </c>
      <c r="H66" s="21">
        <f t="shared" si="17"/>
        <v>44244.029166666667</v>
      </c>
      <c r="I66" s="22">
        <f t="shared" si="15"/>
        <v>-8303.2999999999993</v>
      </c>
      <c r="J66" s="16" t="str">
        <f t="shared" si="9"/>
        <v>OVERDUE</v>
      </c>
      <c r="K66" s="19"/>
      <c r="L66" s="19"/>
    </row>
    <row r="67" spans="1:12" ht="25.5">
      <c r="A67" s="16" t="s">
        <v>175</v>
      </c>
      <c r="B67" s="30" t="s">
        <v>182</v>
      </c>
      <c r="C67" s="30" t="s">
        <v>189</v>
      </c>
      <c r="D67" s="20">
        <v>24000</v>
      </c>
      <c r="E67" s="12">
        <v>42549</v>
      </c>
      <c r="F67" s="12"/>
      <c r="G67" s="26">
        <v>0</v>
      </c>
      <c r="H67" s="21">
        <f t="shared" si="17"/>
        <v>44244.029166666667</v>
      </c>
      <c r="I67" s="22">
        <f t="shared" si="15"/>
        <v>-8303.2999999999993</v>
      </c>
      <c r="J67" s="16" t="str">
        <f t="shared" si="9"/>
        <v>OVERDUE</v>
      </c>
      <c r="K67" s="19"/>
      <c r="L67" s="19"/>
    </row>
    <row r="68" spans="1:12" ht="23.25" customHeight="1">
      <c r="A68" s="16" t="s">
        <v>183</v>
      </c>
      <c r="B68" s="29" t="s">
        <v>190</v>
      </c>
      <c r="C68" s="28" t="s">
        <v>192</v>
      </c>
      <c r="D68" s="20">
        <v>4000</v>
      </c>
      <c r="E68" s="12">
        <v>42549</v>
      </c>
      <c r="F68" s="12">
        <v>43428</v>
      </c>
      <c r="G68" s="26">
        <v>13652</v>
      </c>
      <c r="H68" s="21">
        <f>IF(I68&lt;=4000,$F$5+(I68/24),"error")</f>
        <v>43979.529166666667</v>
      </c>
      <c r="I68" s="22">
        <f t="shared" si="15"/>
        <v>-14651.3</v>
      </c>
      <c r="J68" s="16" t="str">
        <f t="shared" si="9"/>
        <v>OVERDUE</v>
      </c>
      <c r="K68" s="27" t="s">
        <v>193</v>
      </c>
      <c r="L68" s="19"/>
    </row>
    <row r="69" spans="1:12" ht="25.5">
      <c r="A69" s="16" t="s">
        <v>184</v>
      </c>
      <c r="B69" s="30" t="s">
        <v>2486</v>
      </c>
      <c r="C69" s="30" t="s">
        <v>206</v>
      </c>
      <c r="D69" s="20">
        <v>32000</v>
      </c>
      <c r="E69" s="12">
        <v>42549</v>
      </c>
      <c r="F69" s="12">
        <v>44314</v>
      </c>
      <c r="G69" s="26">
        <v>28591</v>
      </c>
      <c r="H69" s="21">
        <f>IF(I69&lt;=32000,$F$5+(I69/24),"error")</f>
        <v>45768.654166666667</v>
      </c>
      <c r="I69" s="22">
        <f t="shared" si="15"/>
        <v>28287.7</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45768.654166666667</v>
      </c>
      <c r="I70" s="22">
        <f t="shared" si="15"/>
        <v>28287.7</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45768.654166666667</v>
      </c>
      <c r="I71" s="22">
        <f t="shared" si="15"/>
        <v>28287.7</v>
      </c>
      <c r="J71" s="16" t="str">
        <f t="shared" si="9"/>
        <v>NOT DUE</v>
      </c>
      <c r="K71" s="19"/>
      <c r="L71" s="19"/>
    </row>
    <row r="72" spans="1:12" ht="25.5">
      <c r="A72" s="16" t="s">
        <v>187</v>
      </c>
      <c r="B72" s="30" t="s">
        <v>2489</v>
      </c>
      <c r="C72" s="30" t="s">
        <v>206</v>
      </c>
      <c r="D72" s="20">
        <v>32000</v>
      </c>
      <c r="E72" s="12">
        <v>42549</v>
      </c>
      <c r="F72" s="12">
        <v>44315</v>
      </c>
      <c r="G72" s="26">
        <v>28591</v>
      </c>
      <c r="H72" s="21">
        <f t="shared" si="18"/>
        <v>45768.654166666667</v>
      </c>
      <c r="I72" s="22">
        <f t="shared" si="15"/>
        <v>28287.7</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45768.654166666667</v>
      </c>
      <c r="I73" s="22">
        <f t="shared" si="15"/>
        <v>28287.7</v>
      </c>
      <c r="J73" s="16" t="str">
        <f t="shared" si="19"/>
        <v>NOT DUE</v>
      </c>
      <c r="K73" s="19"/>
      <c r="L73" s="19"/>
    </row>
    <row r="74" spans="1:12" ht="25.5">
      <c r="A74" s="16" t="s">
        <v>191</v>
      </c>
      <c r="B74" s="30" t="s">
        <v>2491</v>
      </c>
      <c r="C74" s="30" t="s">
        <v>206</v>
      </c>
      <c r="D74" s="20">
        <v>32000</v>
      </c>
      <c r="E74" s="12">
        <v>42549</v>
      </c>
      <c r="F74" s="12">
        <v>44316</v>
      </c>
      <c r="G74" s="26">
        <v>28591</v>
      </c>
      <c r="H74" s="21">
        <f t="shared" si="18"/>
        <v>45768.654166666667</v>
      </c>
      <c r="I74" s="22">
        <f t="shared" si="15"/>
        <v>28287.7</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45768.654166666667</v>
      </c>
      <c r="I75" s="22">
        <f t="shared" si="15"/>
        <v>28287.7</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45768.654166666667</v>
      </c>
      <c r="I76" s="22">
        <f t="shared" si="15"/>
        <v>28287.7</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45768.654166666667</v>
      </c>
      <c r="I77" s="22">
        <f t="shared" si="15"/>
        <v>28287.7</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45768.654166666667</v>
      </c>
      <c r="I78" s="22">
        <f t="shared" si="15"/>
        <v>28287.7</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45768.654166666667</v>
      </c>
      <c r="I79" s="22">
        <f t="shared" si="15"/>
        <v>28287.7</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45768.654166666667</v>
      </c>
      <c r="I80" s="22">
        <f t="shared" si="15"/>
        <v>28287.7</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44768.654166666667</v>
      </c>
      <c r="I81" s="22">
        <f t="shared" si="15"/>
        <v>4287.7000000000007</v>
      </c>
      <c r="J81" s="16" t="str">
        <f t="shared" si="19"/>
        <v>NOT DUE</v>
      </c>
      <c r="K81" s="31" t="s">
        <v>213</v>
      </c>
      <c r="L81" s="19" t="s">
        <v>4859</v>
      </c>
    </row>
    <row r="82" spans="1:12" ht="27" customHeight="1">
      <c r="A82" s="16" t="s">
        <v>208</v>
      </c>
      <c r="B82" s="29" t="s">
        <v>215</v>
      </c>
      <c r="C82" s="28" t="s">
        <v>192</v>
      </c>
      <c r="D82" s="20">
        <v>8000</v>
      </c>
      <c r="E82" s="12">
        <v>42549</v>
      </c>
      <c r="F82" s="12">
        <v>44314</v>
      </c>
      <c r="G82" s="26">
        <v>28591</v>
      </c>
      <c r="H82" s="21">
        <f t="shared" ref="H82:H86" si="20">IF(I82&lt;=8000,$F$5+(I82/24),"error")</f>
        <v>44768.654166666667</v>
      </c>
      <c r="I82" s="22">
        <f t="shared" si="15"/>
        <v>4287.7000000000007</v>
      </c>
      <c r="J82" s="16" t="str">
        <f t="shared" si="19"/>
        <v>NOT DUE</v>
      </c>
      <c r="K82" s="31" t="s">
        <v>213</v>
      </c>
      <c r="L82" s="19" t="s">
        <v>4859</v>
      </c>
    </row>
    <row r="83" spans="1:12" ht="24.75" customHeight="1">
      <c r="A83" s="16" t="s">
        <v>209</v>
      </c>
      <c r="B83" s="29" t="s">
        <v>216</v>
      </c>
      <c r="C83" s="28" t="s">
        <v>192</v>
      </c>
      <c r="D83" s="20">
        <v>8000</v>
      </c>
      <c r="E83" s="12">
        <v>42549</v>
      </c>
      <c r="F83" s="12">
        <v>44315</v>
      </c>
      <c r="G83" s="26">
        <v>28591</v>
      </c>
      <c r="H83" s="21">
        <f t="shared" si="20"/>
        <v>44768.654166666667</v>
      </c>
      <c r="I83" s="22">
        <f t="shared" si="15"/>
        <v>4287.7000000000007</v>
      </c>
      <c r="J83" s="16" t="str">
        <f t="shared" si="19"/>
        <v>NOT DUE</v>
      </c>
      <c r="K83" s="31" t="s">
        <v>213</v>
      </c>
      <c r="L83" s="19" t="s">
        <v>4859</v>
      </c>
    </row>
    <row r="84" spans="1:12" ht="27.75" customHeight="1">
      <c r="A84" s="16" t="s">
        <v>210</v>
      </c>
      <c r="B84" s="29" t="s">
        <v>217</v>
      </c>
      <c r="C84" s="28" t="s">
        <v>192</v>
      </c>
      <c r="D84" s="20">
        <v>8000</v>
      </c>
      <c r="E84" s="12">
        <v>42549</v>
      </c>
      <c r="F84" s="12">
        <v>44315</v>
      </c>
      <c r="G84" s="26">
        <v>28591</v>
      </c>
      <c r="H84" s="21">
        <f t="shared" si="20"/>
        <v>44768.654166666667</v>
      </c>
      <c r="I84" s="22">
        <f t="shared" si="15"/>
        <v>4287.7000000000007</v>
      </c>
      <c r="J84" s="16" t="str">
        <f t="shared" si="19"/>
        <v>NOT DUE</v>
      </c>
      <c r="K84" s="31" t="s">
        <v>213</v>
      </c>
      <c r="L84" s="19" t="s">
        <v>4859</v>
      </c>
    </row>
    <row r="85" spans="1:12" ht="27" customHeight="1">
      <c r="A85" s="16" t="s">
        <v>211</v>
      </c>
      <c r="B85" s="29" t="s">
        <v>218</v>
      </c>
      <c r="C85" s="28" t="s">
        <v>192</v>
      </c>
      <c r="D85" s="20">
        <v>8000</v>
      </c>
      <c r="E85" s="12">
        <v>42549</v>
      </c>
      <c r="F85" s="12">
        <v>44316</v>
      </c>
      <c r="G85" s="26">
        <v>28591</v>
      </c>
      <c r="H85" s="21">
        <f t="shared" si="20"/>
        <v>44768.654166666667</v>
      </c>
      <c r="I85" s="22">
        <f t="shared" si="15"/>
        <v>4287.7000000000007</v>
      </c>
      <c r="J85" s="16" t="str">
        <f t="shared" si="19"/>
        <v>NOT DUE</v>
      </c>
      <c r="K85" s="31" t="s">
        <v>213</v>
      </c>
      <c r="L85" s="19" t="s">
        <v>4859</v>
      </c>
    </row>
    <row r="86" spans="1:12" ht="27.75" customHeight="1">
      <c r="A86" s="16" t="s">
        <v>212</v>
      </c>
      <c r="B86" s="29" t="s">
        <v>219</v>
      </c>
      <c r="C86" s="28" t="s">
        <v>192</v>
      </c>
      <c r="D86" s="20">
        <v>8000</v>
      </c>
      <c r="E86" s="12">
        <v>42549</v>
      </c>
      <c r="F86" s="12">
        <v>44316</v>
      </c>
      <c r="G86" s="26">
        <v>28591</v>
      </c>
      <c r="H86" s="21">
        <f t="shared" si="20"/>
        <v>44768.654166666667</v>
      </c>
      <c r="I86" s="22">
        <f t="shared" si="15"/>
        <v>4287.7000000000007</v>
      </c>
      <c r="J86" s="16" t="str">
        <f t="shared" si="19"/>
        <v>NOT DUE</v>
      </c>
      <c r="K86" s="31" t="s">
        <v>213</v>
      </c>
      <c r="L86" s="19" t="s">
        <v>4859</v>
      </c>
    </row>
    <row r="87" spans="1:12" ht="32.25" customHeight="1">
      <c r="A87" s="16" t="s">
        <v>220</v>
      </c>
      <c r="B87" s="29" t="s">
        <v>214</v>
      </c>
      <c r="C87" s="30" t="s">
        <v>86</v>
      </c>
      <c r="D87" s="20">
        <v>32000</v>
      </c>
      <c r="E87" s="12">
        <v>42549</v>
      </c>
      <c r="F87" s="12"/>
      <c r="G87" s="26">
        <v>0</v>
      </c>
      <c r="H87" s="21">
        <f>IF(I87&lt;=32000,$F$5+(I87/24),"error")</f>
        <v>44577.362500000003</v>
      </c>
      <c r="I87" s="22">
        <f t="shared" si="15"/>
        <v>-303.29999999999927</v>
      </c>
      <c r="J87" s="16" t="str">
        <f t="shared" si="19"/>
        <v>OVERDUE</v>
      </c>
      <c r="K87" s="31" t="s">
        <v>213</v>
      </c>
      <c r="L87" s="19"/>
    </row>
    <row r="88" spans="1:12" ht="21.75" customHeight="1">
      <c r="A88" s="16" t="s">
        <v>221</v>
      </c>
      <c r="B88" s="29" t="s">
        <v>215</v>
      </c>
      <c r="C88" s="30" t="s">
        <v>86</v>
      </c>
      <c r="D88" s="20">
        <v>32000</v>
      </c>
      <c r="E88" s="12">
        <v>42549</v>
      </c>
      <c r="F88" s="12"/>
      <c r="G88" s="26">
        <v>0</v>
      </c>
      <c r="H88" s="21">
        <f t="shared" ref="H88:H91" si="21">IF(I88&lt;=32000,$F$5+(I88/24),"error")</f>
        <v>44577.362500000003</v>
      </c>
      <c r="I88" s="22">
        <f t="shared" ref="I88:I110" si="22">D88-($F$4-G88)</f>
        <v>-303.29999999999927</v>
      </c>
      <c r="J88" s="16" t="str">
        <f t="shared" si="19"/>
        <v>OVERDUE</v>
      </c>
      <c r="K88" s="31" t="s">
        <v>213</v>
      </c>
      <c r="L88" s="19"/>
    </row>
    <row r="89" spans="1:12" ht="21.75" customHeight="1">
      <c r="A89" s="16" t="s">
        <v>222</v>
      </c>
      <c r="B89" s="29" t="s">
        <v>216</v>
      </c>
      <c r="C89" s="30" t="s">
        <v>86</v>
      </c>
      <c r="D89" s="20">
        <v>32000</v>
      </c>
      <c r="E89" s="12">
        <v>42549</v>
      </c>
      <c r="F89" s="12"/>
      <c r="G89" s="26">
        <v>0</v>
      </c>
      <c r="H89" s="21">
        <f t="shared" si="21"/>
        <v>44577.362500000003</v>
      </c>
      <c r="I89" s="22">
        <f t="shared" si="22"/>
        <v>-303.29999999999927</v>
      </c>
      <c r="J89" s="16" t="str">
        <f t="shared" si="19"/>
        <v>OVERDUE</v>
      </c>
      <c r="K89" s="31" t="s">
        <v>213</v>
      </c>
      <c r="L89" s="19"/>
    </row>
    <row r="90" spans="1:12" ht="21.75" customHeight="1">
      <c r="A90" s="16" t="s">
        <v>223</v>
      </c>
      <c r="B90" s="29" t="s">
        <v>217</v>
      </c>
      <c r="C90" s="30" t="s">
        <v>86</v>
      </c>
      <c r="D90" s="20">
        <v>32000</v>
      </c>
      <c r="E90" s="12">
        <v>42549</v>
      </c>
      <c r="F90" s="12"/>
      <c r="G90" s="26">
        <v>0</v>
      </c>
      <c r="H90" s="21">
        <f>IF(I90&lt;=32000,$F$5+(I90/24),"error")</f>
        <v>44577.362500000003</v>
      </c>
      <c r="I90" s="22">
        <f t="shared" si="22"/>
        <v>-303.29999999999927</v>
      </c>
      <c r="J90" s="16" t="str">
        <f t="shared" si="19"/>
        <v>OVERDUE</v>
      </c>
      <c r="K90" s="31" t="s">
        <v>213</v>
      </c>
      <c r="L90" s="19"/>
    </row>
    <row r="91" spans="1:12" ht="21.75" customHeight="1">
      <c r="A91" s="16" t="s">
        <v>224</v>
      </c>
      <c r="B91" s="29" t="s">
        <v>218</v>
      </c>
      <c r="C91" s="30" t="s">
        <v>86</v>
      </c>
      <c r="D91" s="20">
        <v>32000</v>
      </c>
      <c r="E91" s="12">
        <v>42549</v>
      </c>
      <c r="F91" s="12"/>
      <c r="G91" s="26">
        <v>0</v>
      </c>
      <c r="H91" s="21">
        <f t="shared" si="21"/>
        <v>44577.362500000003</v>
      </c>
      <c r="I91" s="22">
        <f t="shared" si="22"/>
        <v>-303.29999999999927</v>
      </c>
      <c r="J91" s="16" t="str">
        <f t="shared" si="19"/>
        <v>OVERDUE</v>
      </c>
      <c r="K91" s="31" t="s">
        <v>213</v>
      </c>
      <c r="L91" s="19"/>
    </row>
    <row r="92" spans="1:12" ht="21.75" customHeight="1">
      <c r="A92" s="16" t="s">
        <v>225</v>
      </c>
      <c r="B92" s="29" t="s">
        <v>219</v>
      </c>
      <c r="C92" s="30" t="s">
        <v>86</v>
      </c>
      <c r="D92" s="20">
        <v>32000</v>
      </c>
      <c r="E92" s="12">
        <v>42549</v>
      </c>
      <c r="F92" s="12"/>
      <c r="G92" s="26">
        <v>0</v>
      </c>
      <c r="H92" s="21">
        <f>IF(I92&lt;=32000,$F$5+(I92/24),"error")</f>
        <v>44577.362500000003</v>
      </c>
      <c r="I92" s="22">
        <f t="shared" si="22"/>
        <v>-303.29999999999927</v>
      </c>
      <c r="J92" s="16" t="str">
        <f t="shared" si="19"/>
        <v>OVERDUE</v>
      </c>
      <c r="K92" s="31" t="s">
        <v>213</v>
      </c>
      <c r="L92" s="19"/>
    </row>
    <row r="93" spans="1:12" ht="38.25" customHeight="1">
      <c r="A93" s="16" t="s">
        <v>226</v>
      </c>
      <c r="B93" s="30" t="s">
        <v>233</v>
      </c>
      <c r="C93" s="27" t="s">
        <v>232</v>
      </c>
      <c r="D93" s="20">
        <v>8000</v>
      </c>
      <c r="E93" s="12">
        <v>42549</v>
      </c>
      <c r="F93" s="12">
        <v>44208</v>
      </c>
      <c r="G93" s="26">
        <v>26866</v>
      </c>
      <c r="H93" s="21">
        <f>IF(I93&lt;=8000,$F$5+(I93/24),"error")</f>
        <v>44696.779166666667</v>
      </c>
      <c r="I93" s="22">
        <f t="shared" si="22"/>
        <v>2562.7000000000007</v>
      </c>
      <c r="J93" s="16" t="str">
        <f t="shared" si="19"/>
        <v>NOT DUE</v>
      </c>
      <c r="K93" s="31"/>
      <c r="L93" s="17" t="s">
        <v>5262</v>
      </c>
    </row>
    <row r="94" spans="1:12" ht="38.25">
      <c r="A94" s="16" t="s">
        <v>227</v>
      </c>
      <c r="B94" s="30" t="s">
        <v>234</v>
      </c>
      <c r="C94" s="27" t="s">
        <v>232</v>
      </c>
      <c r="D94" s="20">
        <v>8000</v>
      </c>
      <c r="E94" s="12">
        <v>42549</v>
      </c>
      <c r="F94" s="12">
        <v>44208</v>
      </c>
      <c r="G94" s="26">
        <v>26866</v>
      </c>
      <c r="H94" s="21">
        <f>IF(I94&lt;=8000,$F$5+(I94/24),"error")</f>
        <v>44696.779166666667</v>
      </c>
      <c r="I94" s="22">
        <f t="shared" si="22"/>
        <v>2562.7000000000007</v>
      </c>
      <c r="J94" s="16" t="str">
        <f t="shared" si="19"/>
        <v>NOT DUE</v>
      </c>
      <c r="K94" s="19"/>
      <c r="L94" s="17" t="s">
        <v>5262</v>
      </c>
    </row>
    <row r="95" spans="1:12" ht="38.25">
      <c r="A95" s="16" t="s">
        <v>228</v>
      </c>
      <c r="B95" s="30" t="s">
        <v>235</v>
      </c>
      <c r="C95" s="27" t="s">
        <v>232</v>
      </c>
      <c r="D95" s="20">
        <v>8000</v>
      </c>
      <c r="E95" s="12">
        <v>42549</v>
      </c>
      <c r="F95" s="12">
        <v>44208</v>
      </c>
      <c r="G95" s="26">
        <v>26866</v>
      </c>
      <c r="H95" s="21">
        <f t="shared" ref="H95:H97" si="23">IF(I95&lt;=8000,$F$5+(I95/24),"error")</f>
        <v>44696.779166666667</v>
      </c>
      <c r="I95" s="22">
        <f t="shared" si="22"/>
        <v>2562.7000000000007</v>
      </c>
      <c r="J95" s="16" t="str">
        <f t="shared" si="19"/>
        <v>NOT DUE</v>
      </c>
      <c r="K95" s="19"/>
      <c r="L95" s="17" t="s">
        <v>5262</v>
      </c>
    </row>
    <row r="96" spans="1:12" ht="38.25">
      <c r="A96" s="16" t="s">
        <v>229</v>
      </c>
      <c r="B96" s="30" t="s">
        <v>236</v>
      </c>
      <c r="C96" s="27" t="s">
        <v>232</v>
      </c>
      <c r="D96" s="20">
        <v>8000</v>
      </c>
      <c r="E96" s="12">
        <v>42549</v>
      </c>
      <c r="F96" s="12">
        <v>44208</v>
      </c>
      <c r="G96" s="26">
        <v>26866</v>
      </c>
      <c r="H96" s="21">
        <f t="shared" si="23"/>
        <v>44696.779166666667</v>
      </c>
      <c r="I96" s="22">
        <f t="shared" si="22"/>
        <v>2562.7000000000007</v>
      </c>
      <c r="J96" s="16" t="str">
        <f t="shared" si="19"/>
        <v>NOT DUE</v>
      </c>
      <c r="K96" s="19"/>
      <c r="L96" s="17" t="s">
        <v>5262</v>
      </c>
    </row>
    <row r="97" spans="1:12" ht="38.25">
      <c r="A97" s="16" t="s">
        <v>230</v>
      </c>
      <c r="B97" s="30" t="s">
        <v>237</v>
      </c>
      <c r="C97" s="27" t="s">
        <v>232</v>
      </c>
      <c r="D97" s="20">
        <v>8000</v>
      </c>
      <c r="E97" s="12">
        <v>42549</v>
      </c>
      <c r="F97" s="12">
        <v>44208</v>
      </c>
      <c r="G97" s="26">
        <v>26866</v>
      </c>
      <c r="H97" s="21">
        <f t="shared" si="23"/>
        <v>44696.779166666667</v>
      </c>
      <c r="I97" s="22">
        <f t="shared" si="22"/>
        <v>2562.7000000000007</v>
      </c>
      <c r="J97" s="16" t="str">
        <f t="shared" si="19"/>
        <v>NOT DUE</v>
      </c>
      <c r="K97" s="19"/>
      <c r="L97" s="17" t="s">
        <v>5262</v>
      </c>
    </row>
    <row r="98" spans="1:12" ht="38.25">
      <c r="A98" s="16" t="s">
        <v>231</v>
      </c>
      <c r="B98" s="30" t="s">
        <v>238</v>
      </c>
      <c r="C98" s="27" t="s">
        <v>232</v>
      </c>
      <c r="D98" s="20">
        <v>8000</v>
      </c>
      <c r="E98" s="12">
        <v>42549</v>
      </c>
      <c r="F98" s="12">
        <v>44208</v>
      </c>
      <c r="G98" s="26">
        <v>26866</v>
      </c>
      <c r="H98" s="21">
        <f>IF(I98&lt;=8000,$F$5+(I98/24),"error")</f>
        <v>44696.779166666667</v>
      </c>
      <c r="I98" s="22">
        <f t="shared" si="22"/>
        <v>2562.7000000000007</v>
      </c>
      <c r="J98" s="16" t="str">
        <f t="shared" si="19"/>
        <v>NOT DUE</v>
      </c>
      <c r="K98" s="19"/>
      <c r="L98" s="17" t="s">
        <v>5262</v>
      </c>
    </row>
    <row r="99" spans="1:12" ht="25.5">
      <c r="A99" s="16" t="s">
        <v>239</v>
      </c>
      <c r="B99" s="28" t="s">
        <v>2480</v>
      </c>
      <c r="C99" s="30" t="s">
        <v>206</v>
      </c>
      <c r="D99" s="20">
        <v>8000</v>
      </c>
      <c r="E99" s="12">
        <v>42549</v>
      </c>
      <c r="F99" s="12">
        <v>43757</v>
      </c>
      <c r="G99" s="26">
        <v>19038.099999999999</v>
      </c>
      <c r="H99" s="21">
        <f>IF(I99&lt;=8000,$F$5+(I99/24),"error")</f>
        <v>44370.616666666669</v>
      </c>
      <c r="I99" s="22">
        <f t="shared" si="22"/>
        <v>-5265.2000000000007</v>
      </c>
      <c r="J99" s="16" t="str">
        <f t="shared" si="19"/>
        <v>OVERDUE</v>
      </c>
      <c r="K99" s="19"/>
      <c r="L99" s="19" t="s">
        <v>4859</v>
      </c>
    </row>
    <row r="100" spans="1:12" ht="25.5">
      <c r="A100" s="16" t="s">
        <v>240</v>
      </c>
      <c r="B100" s="28" t="s">
        <v>2481</v>
      </c>
      <c r="C100" s="30" t="s">
        <v>206</v>
      </c>
      <c r="D100" s="20">
        <v>8000</v>
      </c>
      <c r="E100" s="12">
        <v>42549</v>
      </c>
      <c r="F100" s="12">
        <v>43758</v>
      </c>
      <c r="G100" s="26">
        <v>19038.099999999999</v>
      </c>
      <c r="H100" s="21">
        <f t="shared" ref="H100:H103" si="24">IF(I100&lt;=8000,$F$5+(I100/24),"error")</f>
        <v>44370.616666666669</v>
      </c>
      <c r="I100" s="22">
        <f t="shared" si="22"/>
        <v>-5265.2000000000007</v>
      </c>
      <c r="J100" s="16" t="str">
        <f t="shared" si="19"/>
        <v>OVERDUE</v>
      </c>
      <c r="K100" s="19"/>
      <c r="L100" s="19" t="s">
        <v>4859</v>
      </c>
    </row>
    <row r="101" spans="1:12" ht="25.5">
      <c r="A101" s="16" t="s">
        <v>241</v>
      </c>
      <c r="B101" s="28" t="s">
        <v>2482</v>
      </c>
      <c r="C101" s="30" t="s">
        <v>206</v>
      </c>
      <c r="D101" s="20">
        <v>8000</v>
      </c>
      <c r="E101" s="12">
        <v>42549</v>
      </c>
      <c r="F101" s="12">
        <v>44330</v>
      </c>
      <c r="G101" s="26">
        <v>28591</v>
      </c>
      <c r="H101" s="21">
        <f t="shared" si="24"/>
        <v>44768.654166666667</v>
      </c>
      <c r="I101" s="22">
        <f t="shared" si="22"/>
        <v>4287.7000000000007</v>
      </c>
      <c r="J101" s="16" t="str">
        <f t="shared" si="19"/>
        <v>NOT DUE</v>
      </c>
      <c r="K101" s="19"/>
      <c r="L101" s="19" t="s">
        <v>4859</v>
      </c>
    </row>
    <row r="102" spans="1:12" ht="25.5">
      <c r="A102" s="16" t="s">
        <v>242</v>
      </c>
      <c r="B102" s="28" t="s">
        <v>2483</v>
      </c>
      <c r="C102" s="30" t="s">
        <v>206</v>
      </c>
      <c r="D102" s="20">
        <v>8000</v>
      </c>
      <c r="E102" s="12">
        <v>42549</v>
      </c>
      <c r="F102" s="12">
        <v>44330</v>
      </c>
      <c r="G102" s="26">
        <v>28591</v>
      </c>
      <c r="H102" s="21">
        <f t="shared" si="24"/>
        <v>44768.654166666667</v>
      </c>
      <c r="I102" s="22">
        <f t="shared" si="22"/>
        <v>4287.7000000000007</v>
      </c>
      <c r="J102" s="16" t="str">
        <f t="shared" si="19"/>
        <v>NOT DUE</v>
      </c>
      <c r="K102" s="19"/>
      <c r="L102" s="19" t="s">
        <v>4859</v>
      </c>
    </row>
    <row r="103" spans="1:12" ht="25.5">
      <c r="A103" s="16" t="s">
        <v>243</v>
      </c>
      <c r="B103" s="28" t="s">
        <v>2484</v>
      </c>
      <c r="C103" s="30" t="s">
        <v>206</v>
      </c>
      <c r="D103" s="20">
        <v>8000</v>
      </c>
      <c r="E103" s="12">
        <v>42549</v>
      </c>
      <c r="F103" s="12">
        <v>44331</v>
      </c>
      <c r="G103" s="26">
        <v>28591</v>
      </c>
      <c r="H103" s="21">
        <f t="shared" si="24"/>
        <v>44768.654166666667</v>
      </c>
      <c r="I103" s="22">
        <f t="shared" si="22"/>
        <v>4287.7000000000007</v>
      </c>
      <c r="J103" s="16" t="str">
        <f t="shared" si="19"/>
        <v>NOT DUE</v>
      </c>
      <c r="K103" s="19"/>
      <c r="L103" s="19" t="s">
        <v>4859</v>
      </c>
    </row>
    <row r="104" spans="1:12" ht="25.5">
      <c r="A104" s="16" t="s">
        <v>244</v>
      </c>
      <c r="B104" s="28" t="s">
        <v>2485</v>
      </c>
      <c r="C104" s="30" t="s">
        <v>206</v>
      </c>
      <c r="D104" s="20">
        <v>8000</v>
      </c>
      <c r="E104" s="12">
        <v>42549</v>
      </c>
      <c r="F104" s="12">
        <v>44331</v>
      </c>
      <c r="G104" s="26">
        <v>28591</v>
      </c>
      <c r="H104" s="21">
        <f>IF(I104&lt;=8000,$F$5+(I104/24),"error")</f>
        <v>44768.654166666667</v>
      </c>
      <c r="I104" s="22">
        <f t="shared" si="22"/>
        <v>4287.7000000000007</v>
      </c>
      <c r="J104" s="16" t="str">
        <f t="shared" ref="J104:J130" si="25">IF(I104="","",IF(I104=0,"DUE",IF(I104&lt;0,"OVERDUE","NOT DUE")))</f>
        <v>NOT DUE</v>
      </c>
      <c r="K104" s="19"/>
      <c r="L104" s="19" t="s">
        <v>4859</v>
      </c>
    </row>
    <row r="105" spans="1:12" ht="33.75" customHeight="1">
      <c r="A105" s="16" t="s">
        <v>245</v>
      </c>
      <c r="B105" s="28" t="s">
        <v>2480</v>
      </c>
      <c r="C105" s="30" t="s">
        <v>86</v>
      </c>
      <c r="D105" s="20">
        <v>32000</v>
      </c>
      <c r="E105" s="12">
        <v>42549</v>
      </c>
      <c r="F105" s="12" t="s">
        <v>5331</v>
      </c>
      <c r="G105" s="26">
        <v>19038</v>
      </c>
      <c r="H105" s="21">
        <f>IF(I105&lt;=32000,$F$5+(I105/24),"error")</f>
        <v>45370.612500000003</v>
      </c>
      <c r="I105" s="22">
        <f t="shared" si="22"/>
        <v>18734.7</v>
      </c>
      <c r="J105" s="16" t="str">
        <f t="shared" si="19"/>
        <v>NOT DUE</v>
      </c>
      <c r="K105" s="32" t="s">
        <v>213</v>
      </c>
      <c r="L105" s="19" t="s">
        <v>4881</v>
      </c>
    </row>
    <row r="106" spans="1:12" ht="33" customHeight="1">
      <c r="A106" s="16" t="s">
        <v>246</v>
      </c>
      <c r="B106" s="28" t="s">
        <v>2481</v>
      </c>
      <c r="C106" s="30" t="s">
        <v>86</v>
      </c>
      <c r="D106" s="20">
        <v>32000</v>
      </c>
      <c r="E106" s="12">
        <v>42549</v>
      </c>
      <c r="F106" s="12" t="s">
        <v>5332</v>
      </c>
      <c r="G106" s="26">
        <v>19038</v>
      </c>
      <c r="H106" s="21">
        <f>IF(I106&lt;=32000,$F$5+(I106/24),"error")</f>
        <v>45370.612500000003</v>
      </c>
      <c r="I106" s="22">
        <f t="shared" si="22"/>
        <v>18734.7</v>
      </c>
      <c r="J106" s="16" t="str">
        <f t="shared" si="25"/>
        <v>NOT DUE</v>
      </c>
      <c r="K106" s="32" t="s">
        <v>213</v>
      </c>
      <c r="L106" s="19" t="s">
        <v>4881</v>
      </c>
    </row>
    <row r="107" spans="1:12" ht="18.75" customHeight="1">
      <c r="A107" s="16" t="s">
        <v>247</v>
      </c>
      <c r="B107" s="28" t="s">
        <v>2482</v>
      </c>
      <c r="C107" s="30" t="s">
        <v>86</v>
      </c>
      <c r="D107" s="20">
        <v>32000</v>
      </c>
      <c r="E107" s="12">
        <v>42549</v>
      </c>
      <c r="F107" s="12">
        <v>43599</v>
      </c>
      <c r="G107" s="26">
        <v>28591</v>
      </c>
      <c r="H107" s="21">
        <f t="shared" ref="H107:H116" si="26">IF(I107&lt;=32000,$F$5+(I107/24),"error")</f>
        <v>45768.654166666667</v>
      </c>
      <c r="I107" s="22">
        <f t="shared" si="22"/>
        <v>28287.7</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45768.654166666667</v>
      </c>
      <c r="I108" s="22">
        <f t="shared" si="22"/>
        <v>28287.7</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45768.654166666667</v>
      </c>
      <c r="I109" s="22">
        <f t="shared" si="22"/>
        <v>28287.7</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45768.654166666667</v>
      </c>
      <c r="I110" s="22">
        <f t="shared" si="22"/>
        <v>28287.7</v>
      </c>
      <c r="J110" s="16" t="str">
        <f t="shared" si="25"/>
        <v>NOT DUE</v>
      </c>
      <c r="K110" s="32" t="s">
        <v>213</v>
      </c>
      <c r="L110" s="19"/>
    </row>
    <row r="111" spans="1:12" ht="18" customHeight="1">
      <c r="A111" s="16" t="s">
        <v>251</v>
      </c>
      <c r="B111" s="29" t="s">
        <v>257</v>
      </c>
      <c r="C111" s="28" t="s">
        <v>269</v>
      </c>
      <c r="D111" s="20">
        <v>32000</v>
      </c>
      <c r="E111" s="12">
        <v>42549</v>
      </c>
      <c r="F111" s="26"/>
      <c r="G111" s="26">
        <v>0</v>
      </c>
      <c r="H111" s="21">
        <f t="shared" si="26"/>
        <v>44577.362500000003</v>
      </c>
      <c r="I111" s="22">
        <f t="shared" ref="I111:I116" si="27">D111-($F$4-G111)</f>
        <v>-303.29999999999927</v>
      </c>
      <c r="J111" s="16" t="str">
        <f t="shared" si="25"/>
        <v>OVERDUE</v>
      </c>
      <c r="K111" s="19"/>
      <c r="L111" s="19"/>
    </row>
    <row r="112" spans="1:12" ht="18" customHeight="1">
      <c r="A112" s="16" t="s">
        <v>252</v>
      </c>
      <c r="B112" s="29" t="s">
        <v>258</v>
      </c>
      <c r="C112" s="28" t="s">
        <v>269</v>
      </c>
      <c r="D112" s="20">
        <v>32000</v>
      </c>
      <c r="E112" s="12">
        <v>42549</v>
      </c>
      <c r="F112" s="26"/>
      <c r="G112" s="26">
        <v>0</v>
      </c>
      <c r="H112" s="21">
        <f t="shared" si="26"/>
        <v>44577.362500000003</v>
      </c>
      <c r="I112" s="22">
        <f t="shared" si="27"/>
        <v>-303.29999999999927</v>
      </c>
      <c r="J112" s="16" t="str">
        <f t="shared" si="25"/>
        <v>OVERDUE</v>
      </c>
      <c r="K112" s="19"/>
      <c r="L112" s="19"/>
    </row>
    <row r="113" spans="1:12" ht="18" customHeight="1">
      <c r="A113" s="16" t="s">
        <v>253</v>
      </c>
      <c r="B113" s="29" t="s">
        <v>259</v>
      </c>
      <c r="C113" s="28" t="s">
        <v>269</v>
      </c>
      <c r="D113" s="20">
        <v>32000</v>
      </c>
      <c r="E113" s="12">
        <v>42549</v>
      </c>
      <c r="F113" s="26"/>
      <c r="G113" s="26">
        <v>0</v>
      </c>
      <c r="H113" s="21">
        <f t="shared" si="26"/>
        <v>44577.362500000003</v>
      </c>
      <c r="I113" s="22">
        <f t="shared" si="27"/>
        <v>-303.29999999999927</v>
      </c>
      <c r="J113" s="16" t="str">
        <f t="shared" si="25"/>
        <v>OVERDUE</v>
      </c>
      <c r="K113" s="19"/>
      <c r="L113" s="19"/>
    </row>
    <row r="114" spans="1:12" ht="18" customHeight="1">
      <c r="A114" s="16" t="s">
        <v>254</v>
      </c>
      <c r="B114" s="29" t="s">
        <v>260</v>
      </c>
      <c r="C114" s="28" t="s">
        <v>269</v>
      </c>
      <c r="D114" s="20">
        <v>32000</v>
      </c>
      <c r="E114" s="12">
        <v>42549</v>
      </c>
      <c r="F114" s="26"/>
      <c r="G114" s="26">
        <v>0</v>
      </c>
      <c r="H114" s="21">
        <f>IF(I114&lt;=32000,$F$5+(I114/24),"error")</f>
        <v>44577.362500000003</v>
      </c>
      <c r="I114" s="22">
        <f t="shared" si="27"/>
        <v>-303.29999999999927</v>
      </c>
      <c r="J114" s="16" t="str">
        <f t="shared" si="25"/>
        <v>OVERDUE</v>
      </c>
      <c r="K114" s="19"/>
      <c r="L114" s="19"/>
    </row>
    <row r="115" spans="1:12" ht="18" customHeight="1">
      <c r="A115" s="16" t="s">
        <v>255</v>
      </c>
      <c r="B115" s="29" t="s">
        <v>261</v>
      </c>
      <c r="C115" s="28" t="s">
        <v>269</v>
      </c>
      <c r="D115" s="20">
        <v>32000</v>
      </c>
      <c r="E115" s="12">
        <v>42549</v>
      </c>
      <c r="F115" s="26"/>
      <c r="G115" s="26">
        <v>0</v>
      </c>
      <c r="H115" s="21">
        <f>IF(I115&lt;=32000,$F$5+(I115/24),"error")</f>
        <v>44577.362500000003</v>
      </c>
      <c r="I115" s="22">
        <f t="shared" si="27"/>
        <v>-303.29999999999927</v>
      </c>
      <c r="J115" s="16" t="str">
        <f t="shared" si="25"/>
        <v>OVERDUE</v>
      </c>
      <c r="K115" s="19"/>
      <c r="L115" s="19"/>
    </row>
    <row r="116" spans="1:12" ht="18" customHeight="1">
      <c r="A116" s="16" t="s">
        <v>256</v>
      </c>
      <c r="B116" s="210" t="s">
        <v>262</v>
      </c>
      <c r="C116" s="28" t="s">
        <v>269</v>
      </c>
      <c r="D116" s="20">
        <v>32000</v>
      </c>
      <c r="E116" s="12">
        <v>42549</v>
      </c>
      <c r="F116" s="26"/>
      <c r="G116" s="26">
        <v>0</v>
      </c>
      <c r="H116" s="21">
        <f t="shared" si="26"/>
        <v>44577.362500000003</v>
      </c>
      <c r="I116" s="22">
        <f t="shared" si="27"/>
        <v>-303.29999999999927</v>
      </c>
      <c r="J116" s="16" t="str">
        <f t="shared" si="25"/>
        <v>OVERDUE</v>
      </c>
      <c r="K116" s="19"/>
      <c r="L116" s="19"/>
    </row>
    <row r="117" spans="1:12" ht="30" customHeight="1">
      <c r="A117" s="16" t="s">
        <v>263</v>
      </c>
      <c r="B117" s="212" t="s">
        <v>2479</v>
      </c>
      <c r="C117" s="211" t="s">
        <v>4766</v>
      </c>
      <c r="D117" s="214">
        <v>8000</v>
      </c>
      <c r="E117" s="12">
        <v>42549</v>
      </c>
      <c r="F117" s="12">
        <v>44319</v>
      </c>
      <c r="G117" s="26">
        <v>28591</v>
      </c>
      <c r="H117" s="21">
        <f>IF(I117&lt;=8000,$F$5+(I117/24),"error")</f>
        <v>44768.654166666667</v>
      </c>
      <c r="I117" s="22">
        <f t="shared" ref="I117:I130" si="28">D117-($F$4-G117)</f>
        <v>4287.7000000000007</v>
      </c>
      <c r="J117" s="16" t="str">
        <f t="shared" si="25"/>
        <v>NOT DUE</v>
      </c>
      <c r="K117" s="19"/>
      <c r="L117" s="19" t="s">
        <v>4859</v>
      </c>
    </row>
    <row r="118" spans="1:12" ht="29.25" customHeight="1">
      <c r="A118" s="16" t="s">
        <v>264</v>
      </c>
      <c r="B118" s="212" t="s">
        <v>2492</v>
      </c>
      <c r="C118" s="211" t="s">
        <v>4766</v>
      </c>
      <c r="D118" s="214">
        <v>8000</v>
      </c>
      <c r="E118" s="12">
        <v>42549</v>
      </c>
      <c r="F118" s="12">
        <v>44319</v>
      </c>
      <c r="G118" s="26">
        <v>28591</v>
      </c>
      <c r="H118" s="21">
        <f t="shared" ref="H118:H124" si="29">IF(I118&lt;=8000,$F$5+(I118/24),"error")</f>
        <v>44768.654166666667</v>
      </c>
      <c r="I118" s="22">
        <f t="shared" si="28"/>
        <v>4287.7000000000007</v>
      </c>
      <c r="J118" s="16" t="str">
        <f t="shared" si="25"/>
        <v>NOT DUE</v>
      </c>
      <c r="K118" s="19"/>
      <c r="L118" s="19" t="s">
        <v>4859</v>
      </c>
    </row>
    <row r="119" spans="1:12" ht="31.5" customHeight="1">
      <c r="A119" s="16" t="s">
        <v>265</v>
      </c>
      <c r="B119" s="212" t="s">
        <v>2493</v>
      </c>
      <c r="C119" s="211" t="s">
        <v>4766</v>
      </c>
      <c r="D119" s="214">
        <v>8000</v>
      </c>
      <c r="E119" s="12">
        <v>42549</v>
      </c>
      <c r="F119" s="12">
        <v>44320</v>
      </c>
      <c r="G119" s="26">
        <v>28591</v>
      </c>
      <c r="H119" s="21">
        <f t="shared" si="29"/>
        <v>44768.654166666667</v>
      </c>
      <c r="I119" s="22">
        <f t="shared" si="28"/>
        <v>4287.7000000000007</v>
      </c>
      <c r="J119" s="16" t="str">
        <f t="shared" si="25"/>
        <v>NOT DUE</v>
      </c>
      <c r="K119" s="19"/>
      <c r="L119" s="19" t="s">
        <v>4859</v>
      </c>
    </row>
    <row r="120" spans="1:12" ht="29.25" customHeight="1">
      <c r="A120" s="16" t="s">
        <v>266</v>
      </c>
      <c r="B120" s="212" t="s">
        <v>2494</v>
      </c>
      <c r="C120" s="211" t="s">
        <v>4766</v>
      </c>
      <c r="D120" s="214">
        <v>8000</v>
      </c>
      <c r="E120" s="12">
        <v>42549</v>
      </c>
      <c r="F120" s="12">
        <v>44320</v>
      </c>
      <c r="G120" s="26">
        <v>28591</v>
      </c>
      <c r="H120" s="21">
        <f t="shared" si="29"/>
        <v>44768.654166666667</v>
      </c>
      <c r="I120" s="22">
        <f t="shared" si="28"/>
        <v>4287.7000000000007</v>
      </c>
      <c r="J120" s="16" t="str">
        <f t="shared" si="25"/>
        <v>NOT DUE</v>
      </c>
      <c r="K120" s="19"/>
      <c r="L120" s="19" t="s">
        <v>4859</v>
      </c>
    </row>
    <row r="121" spans="1:12" ht="27.75" customHeight="1">
      <c r="A121" s="16" t="s">
        <v>267</v>
      </c>
      <c r="B121" s="212" t="s">
        <v>2495</v>
      </c>
      <c r="C121" s="211" t="s">
        <v>4766</v>
      </c>
      <c r="D121" s="214">
        <v>8000</v>
      </c>
      <c r="E121" s="12">
        <v>42549</v>
      </c>
      <c r="F121" s="12">
        <v>44321</v>
      </c>
      <c r="G121" s="26">
        <v>28591</v>
      </c>
      <c r="H121" s="21">
        <f t="shared" si="29"/>
        <v>44768.654166666667</v>
      </c>
      <c r="I121" s="22">
        <f t="shared" si="28"/>
        <v>4287.7000000000007</v>
      </c>
      <c r="J121" s="16" t="str">
        <f t="shared" si="25"/>
        <v>NOT DUE</v>
      </c>
      <c r="K121" s="19"/>
      <c r="L121" s="19" t="s">
        <v>4859</v>
      </c>
    </row>
    <row r="122" spans="1:12" ht="26.25" customHeight="1">
      <c r="A122" s="16" t="s">
        <v>268</v>
      </c>
      <c r="B122" s="212" t="s">
        <v>2496</v>
      </c>
      <c r="C122" s="211" t="s">
        <v>4766</v>
      </c>
      <c r="D122" s="214">
        <v>8000</v>
      </c>
      <c r="E122" s="12">
        <v>42549</v>
      </c>
      <c r="F122" s="12">
        <v>44321</v>
      </c>
      <c r="G122" s="26">
        <v>28591</v>
      </c>
      <c r="H122" s="21">
        <f t="shared" si="29"/>
        <v>44768.654166666667</v>
      </c>
      <c r="I122" s="22">
        <f t="shared" si="28"/>
        <v>4287.7000000000007</v>
      </c>
      <c r="J122" s="16" t="str">
        <f t="shared" si="25"/>
        <v>NOT DUE</v>
      </c>
      <c r="K122" s="19"/>
      <c r="L122" s="19" t="s">
        <v>4859</v>
      </c>
    </row>
    <row r="123" spans="1:12" ht="25.5" customHeight="1">
      <c r="A123" s="16" t="s">
        <v>276</v>
      </c>
      <c r="B123" s="212" t="s">
        <v>4579</v>
      </c>
      <c r="C123" s="211" t="s">
        <v>4766</v>
      </c>
      <c r="D123" s="214">
        <v>8000</v>
      </c>
      <c r="E123" s="12">
        <v>42549</v>
      </c>
      <c r="F123" s="12">
        <v>44322</v>
      </c>
      <c r="G123" s="26">
        <v>28591</v>
      </c>
      <c r="H123" s="21">
        <f t="shared" si="29"/>
        <v>44768.654166666667</v>
      </c>
      <c r="I123" s="22">
        <f t="shared" si="28"/>
        <v>4287.7000000000007</v>
      </c>
      <c r="J123" s="16" t="str">
        <f t="shared" si="25"/>
        <v>NOT DUE</v>
      </c>
      <c r="K123" s="19"/>
      <c r="L123" s="19" t="s">
        <v>4859</v>
      </c>
    </row>
    <row r="124" spans="1:12" ht="26.25" customHeight="1">
      <c r="A124" s="16" t="s">
        <v>277</v>
      </c>
      <c r="B124" s="212" t="s">
        <v>4580</v>
      </c>
      <c r="C124" s="211" t="s">
        <v>4766</v>
      </c>
      <c r="D124" s="214">
        <v>8000</v>
      </c>
      <c r="E124" s="12">
        <v>42549</v>
      </c>
      <c r="F124" s="12">
        <v>44322</v>
      </c>
      <c r="G124" s="26">
        <v>28591</v>
      </c>
      <c r="H124" s="21">
        <f t="shared" si="29"/>
        <v>44768.654166666667</v>
      </c>
      <c r="I124" s="22">
        <f t="shared" si="28"/>
        <v>4287.7000000000007</v>
      </c>
      <c r="J124" s="16" t="str">
        <f t="shared" si="25"/>
        <v>NOT DUE</v>
      </c>
      <c r="K124" s="19"/>
      <c r="L124" s="19" t="s">
        <v>4859</v>
      </c>
    </row>
    <row r="125" spans="1:12" ht="103.5" customHeight="1">
      <c r="A125" s="16" t="s">
        <v>278</v>
      </c>
      <c r="B125" s="211" t="s">
        <v>2479</v>
      </c>
      <c r="C125" s="211" t="s">
        <v>283</v>
      </c>
      <c r="D125" s="214">
        <v>32000</v>
      </c>
      <c r="E125" s="12">
        <v>42549</v>
      </c>
      <c r="F125" s="12">
        <v>44319</v>
      </c>
      <c r="G125" s="26">
        <v>28591</v>
      </c>
      <c r="H125" s="21">
        <f>IF(I125&lt;=32000,$F$5+(I125/24),"error")</f>
        <v>45768.654166666667</v>
      </c>
      <c r="I125" s="22">
        <f t="shared" si="28"/>
        <v>28287.7</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45768.654166666667</v>
      </c>
      <c r="I126" s="22">
        <f t="shared" si="28"/>
        <v>28287.7</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45768.654166666667</v>
      </c>
      <c r="I127" s="22">
        <f t="shared" si="28"/>
        <v>28287.7</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45768.654166666667</v>
      </c>
      <c r="I128" s="22">
        <f t="shared" si="28"/>
        <v>28287.7</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45768.654166666667</v>
      </c>
      <c r="I129" s="22">
        <f t="shared" si="28"/>
        <v>28287.7</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45768.654166666667</v>
      </c>
      <c r="I130" s="22">
        <f t="shared" si="28"/>
        <v>28287.7</v>
      </c>
      <c r="J130" s="16" t="str">
        <f t="shared" si="25"/>
        <v>NOT DUE</v>
      </c>
      <c r="K130" s="32" t="s">
        <v>290</v>
      </c>
      <c r="L130" s="19"/>
    </row>
    <row r="131" spans="1:12" ht="105" customHeight="1">
      <c r="A131" s="16" t="s">
        <v>286</v>
      </c>
      <c r="B131" s="211" t="s">
        <v>4579</v>
      </c>
      <c r="C131" s="211" t="s">
        <v>283</v>
      </c>
      <c r="D131" s="214">
        <v>32000</v>
      </c>
      <c r="E131" s="12">
        <v>42549</v>
      </c>
      <c r="F131" s="12">
        <v>44322</v>
      </c>
      <c r="G131" s="26">
        <v>28591</v>
      </c>
      <c r="H131" s="21">
        <f t="shared" si="30"/>
        <v>45768.654166666667</v>
      </c>
      <c r="I131" s="22">
        <f t="shared" ref="I131:I132" si="31">D131-($F$4-G131)</f>
        <v>28287.7</v>
      </c>
      <c r="J131" s="16" t="str">
        <f t="shared" ref="J131:J132" si="32">IF(I131="","",IF(I131=0,"DUE",IF(I131&lt;0,"OVERDUE","NOT DUE")))</f>
        <v>NOT DUE</v>
      </c>
      <c r="K131" s="32" t="s">
        <v>290</v>
      </c>
      <c r="L131" s="19"/>
    </row>
    <row r="132" spans="1:12" ht="103.5" customHeight="1">
      <c r="A132" s="16" t="s">
        <v>287</v>
      </c>
      <c r="B132" s="211" t="s">
        <v>4580</v>
      </c>
      <c r="C132" s="211" t="s">
        <v>283</v>
      </c>
      <c r="D132" s="214">
        <v>32000</v>
      </c>
      <c r="E132" s="12">
        <v>42549</v>
      </c>
      <c r="F132" s="12">
        <v>44322</v>
      </c>
      <c r="G132" s="26">
        <v>28591</v>
      </c>
      <c r="H132" s="21">
        <f>IF(I132&lt;=32000,$F$5+(I132/24),"error")</f>
        <v>45768.654166666667</v>
      </c>
      <c r="I132" s="22">
        <f t="shared" si="31"/>
        <v>28287.7</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45768.654166666667</v>
      </c>
      <c r="I133" s="22">
        <f t="shared" ref="I133:I140" si="33">D133-($F$4-G133)</f>
        <v>28287.7</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45768.654166666667</v>
      </c>
      <c r="I134" s="22">
        <f t="shared" si="33"/>
        <v>28287.7</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45768.654166666667</v>
      </c>
      <c r="I135" s="22">
        <f t="shared" si="33"/>
        <v>28287.7</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45768.654166666667</v>
      </c>
      <c r="I136" s="22">
        <f t="shared" si="33"/>
        <v>28287.7</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45768.654166666667</v>
      </c>
      <c r="I137" s="22">
        <f t="shared" si="33"/>
        <v>28287.7</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45768.654166666667</v>
      </c>
      <c r="I138" s="22">
        <f t="shared" si="33"/>
        <v>28287.7</v>
      </c>
      <c r="J138" s="16" t="str">
        <f t="shared" si="34"/>
        <v>NOT DUE</v>
      </c>
      <c r="K138" s="32"/>
      <c r="L138" s="19"/>
    </row>
    <row r="139" spans="1:12" ht="26.45" customHeight="1">
      <c r="A139" s="16" t="s">
        <v>301</v>
      </c>
      <c r="B139" s="30" t="s">
        <v>4579</v>
      </c>
      <c r="C139" s="30" t="s">
        <v>283</v>
      </c>
      <c r="D139" s="20">
        <v>32000</v>
      </c>
      <c r="E139" s="12">
        <v>42549</v>
      </c>
      <c r="F139" s="12">
        <v>44322</v>
      </c>
      <c r="G139" s="26">
        <v>28591</v>
      </c>
      <c r="H139" s="21">
        <f t="shared" si="35"/>
        <v>45768.654166666667</v>
      </c>
      <c r="I139" s="22">
        <f t="shared" si="33"/>
        <v>28287.7</v>
      </c>
      <c r="J139" s="16" t="str">
        <f t="shared" si="34"/>
        <v>NOT DUE</v>
      </c>
      <c r="K139" s="32"/>
      <c r="L139" s="19"/>
    </row>
    <row r="140" spans="1:12" ht="26.45" customHeight="1">
      <c r="A140" s="16" t="s">
        <v>307</v>
      </c>
      <c r="B140" s="30" t="s">
        <v>4580</v>
      </c>
      <c r="C140" s="30" t="s">
        <v>283</v>
      </c>
      <c r="D140" s="20">
        <v>32000</v>
      </c>
      <c r="E140" s="12">
        <v>42549</v>
      </c>
      <c r="F140" s="12">
        <v>44322</v>
      </c>
      <c r="G140" s="26">
        <v>28591</v>
      </c>
      <c r="H140" s="21">
        <f>IF(I140&lt;=32000,$F$5+(I140/24),"error")</f>
        <v>45768.654166666667</v>
      </c>
      <c r="I140" s="22">
        <f t="shared" si="33"/>
        <v>28287.7</v>
      </c>
      <c r="J140" s="16" t="str">
        <f t="shared" si="34"/>
        <v>NOT DUE</v>
      </c>
      <c r="K140" s="32"/>
      <c r="L140" s="19"/>
    </row>
    <row r="141" spans="1:12" ht="38.25" customHeight="1">
      <c r="A141" s="16" t="s">
        <v>308</v>
      </c>
      <c r="B141" s="213" t="s">
        <v>291</v>
      </c>
      <c r="C141" s="30" t="s">
        <v>293</v>
      </c>
      <c r="D141" s="20">
        <v>8000</v>
      </c>
      <c r="E141" s="12">
        <v>42549</v>
      </c>
      <c r="F141" s="12">
        <v>43710</v>
      </c>
      <c r="G141" s="26">
        <v>18247.099999999999</v>
      </c>
      <c r="H141" s="218">
        <f>IF(I141&lt;=8000,$F$5+(I141/24),"error")</f>
        <v>44337.658333333333</v>
      </c>
      <c r="I141" s="22">
        <f>D141-($F$4-G141)</f>
        <v>-6056.2000000000007</v>
      </c>
      <c r="J141" s="16" t="str">
        <f t="shared" ref="J141:J158" si="36">IF(I141="","",IF(I141=0,"DUE",IF(I141&lt;0,"OVERDUE","NOT DUE")))</f>
        <v>OVERDUE</v>
      </c>
      <c r="K141" s="33" t="s">
        <v>294</v>
      </c>
      <c r="L141" s="219" t="s">
        <v>4859</v>
      </c>
    </row>
    <row r="142" spans="1:12" ht="26.25">
      <c r="A142" s="16" t="s">
        <v>309</v>
      </c>
      <c r="B142" s="25" t="s">
        <v>297</v>
      </c>
      <c r="C142" s="30" t="s">
        <v>299</v>
      </c>
      <c r="D142" s="11" t="s">
        <v>1</v>
      </c>
      <c r="E142" s="12">
        <v>42549</v>
      </c>
      <c r="F142" s="12">
        <v>44590</v>
      </c>
      <c r="G142" s="109"/>
      <c r="H142" s="14">
        <f>DATE(YEAR(F142),MONTH(F142),DAY(F142)+1)</f>
        <v>44591</v>
      </c>
      <c r="I142" s="15">
        <f ca="1">IF(ISBLANK(H142),"",H142-DATE(YEAR(NOW()),MONTH(NOW()),DAY(NOW())))</f>
        <v>-1</v>
      </c>
      <c r="J142" s="16" t="str">
        <f t="shared" ca="1" si="36"/>
        <v>OVERDUE</v>
      </c>
      <c r="K142" s="33"/>
      <c r="L142" s="19"/>
    </row>
    <row r="143" spans="1:12" ht="19.5" customHeight="1">
      <c r="A143" s="16" t="s">
        <v>310</v>
      </c>
      <c r="B143" s="24" t="s">
        <v>300</v>
      </c>
      <c r="C143" s="30" t="s">
        <v>299</v>
      </c>
      <c r="D143" s="20">
        <v>8000</v>
      </c>
      <c r="E143" s="12">
        <v>42549</v>
      </c>
      <c r="F143" s="12">
        <v>44138</v>
      </c>
      <c r="G143" s="26">
        <v>25776</v>
      </c>
      <c r="H143" s="218">
        <f>IF(I143&lt;=8000,$F$5+(I143/24),"error")</f>
        <v>44651.362500000003</v>
      </c>
      <c r="I143" s="22">
        <f t="shared" ref="I143:I158" si="37">D143-($F$4-G143)</f>
        <v>1472.7000000000007</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8">
        <f>IF(I144&lt;=8000,$F$5+(I144/24),"error")</f>
        <v>44651.362500000003</v>
      </c>
      <c r="I144" s="22">
        <f t="shared" si="37"/>
        <v>1472.7000000000007</v>
      </c>
      <c r="J144" s="16" t="str">
        <f t="shared" si="36"/>
        <v>NOT DUE</v>
      </c>
      <c r="K144" s="32" t="s">
        <v>319</v>
      </c>
      <c r="L144" s="19" t="s">
        <v>3802</v>
      </c>
    </row>
    <row r="145" spans="1:12" ht="20.25" customHeight="1">
      <c r="A145" s="16" t="s">
        <v>312</v>
      </c>
      <c r="B145" s="30" t="s">
        <v>303</v>
      </c>
      <c r="C145" s="30" t="s">
        <v>320</v>
      </c>
      <c r="D145" s="40">
        <v>4000</v>
      </c>
      <c r="E145" s="150">
        <v>42549</v>
      </c>
      <c r="F145" s="12">
        <v>44138</v>
      </c>
      <c r="G145" s="26">
        <v>25776</v>
      </c>
      <c r="H145" s="21">
        <f>IF(I145&lt;=4000,$F$5+(I145/24),"error")</f>
        <v>44484.695833333331</v>
      </c>
      <c r="I145" s="22">
        <f t="shared" si="37"/>
        <v>-2527.2999999999993</v>
      </c>
      <c r="J145" s="16" t="str">
        <f t="shared" si="36"/>
        <v>OVERDUE</v>
      </c>
      <c r="K145" s="32" t="s">
        <v>321</v>
      </c>
      <c r="L145" s="19" t="s">
        <v>3802</v>
      </c>
    </row>
    <row r="146" spans="1:12" ht="26.45" customHeight="1">
      <c r="A146" s="16" t="s">
        <v>313</v>
      </c>
      <c r="B146" s="30" t="s">
        <v>304</v>
      </c>
      <c r="C146" s="30" t="s">
        <v>322</v>
      </c>
      <c r="D146" s="40">
        <v>8000</v>
      </c>
      <c r="E146" s="12">
        <v>42549</v>
      </c>
      <c r="F146" s="12">
        <v>44138</v>
      </c>
      <c r="G146" s="26">
        <v>25776</v>
      </c>
      <c r="H146" s="218">
        <f>IF(I146&lt;=8000,$F$5+(I146/24),"error")</f>
        <v>44651.362500000003</v>
      </c>
      <c r="I146" s="22">
        <f t="shared" si="37"/>
        <v>1472.7000000000007</v>
      </c>
      <c r="J146" s="16" t="str">
        <f t="shared" si="36"/>
        <v>NOT DUE</v>
      </c>
      <c r="K146" s="32" t="s">
        <v>323</v>
      </c>
      <c r="L146" s="19" t="s">
        <v>3802</v>
      </c>
    </row>
    <row r="147" spans="1:12" ht="36">
      <c r="A147" s="16" t="s">
        <v>332</v>
      </c>
      <c r="B147" s="211" t="s">
        <v>305</v>
      </c>
      <c r="C147" s="30" t="s">
        <v>322</v>
      </c>
      <c r="D147" s="40">
        <v>4000</v>
      </c>
      <c r="E147" s="12">
        <v>42549</v>
      </c>
      <c r="F147" s="12">
        <v>43710</v>
      </c>
      <c r="G147" s="26">
        <v>18247.099999999999</v>
      </c>
      <c r="H147" s="21">
        <f>IF(I147&lt;=4000,$F$5+(I147/24),"error")</f>
        <v>44170.991666666669</v>
      </c>
      <c r="I147" s="22">
        <f t="shared" si="37"/>
        <v>-10056.200000000001</v>
      </c>
      <c r="J147" s="16" t="str">
        <f t="shared" si="36"/>
        <v>OVERDUE</v>
      </c>
      <c r="K147" s="32" t="s">
        <v>324</v>
      </c>
      <c r="L147" s="19" t="s">
        <v>4860</v>
      </c>
    </row>
    <row r="148" spans="1:12" ht="25.5">
      <c r="A148" s="16" t="s">
        <v>333</v>
      </c>
      <c r="B148" s="30" t="s">
        <v>306</v>
      </c>
      <c r="C148" s="30" t="s">
        <v>316</v>
      </c>
      <c r="D148" s="40">
        <v>6000</v>
      </c>
      <c r="E148" s="150">
        <v>42549</v>
      </c>
      <c r="F148" s="12">
        <v>43962</v>
      </c>
      <c r="G148" s="26">
        <v>22654</v>
      </c>
      <c r="H148" s="21">
        <f>IF(I148&lt;=6000,$F$5+(I148/24),"error")</f>
        <v>44437.945833333331</v>
      </c>
      <c r="I148" s="22">
        <f t="shared" si="37"/>
        <v>-3649.2999999999993</v>
      </c>
      <c r="J148" s="16" t="str">
        <f t="shared" si="36"/>
        <v>OVERDUE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45768.654166666667</v>
      </c>
      <c r="I149" s="22">
        <f t="shared" si="37"/>
        <v>28287.7</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45768.654166666667</v>
      </c>
      <c r="I150" s="22">
        <f t="shared" si="37"/>
        <v>28287.7</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45768.654166666667</v>
      </c>
      <c r="I151" s="22">
        <f t="shared" si="37"/>
        <v>28287.7</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45768.654166666667</v>
      </c>
      <c r="I152" s="22">
        <f t="shared" si="37"/>
        <v>28287.7</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44678.362500000003</v>
      </c>
      <c r="I153" s="22">
        <f t="shared" si="37"/>
        <v>2120.7000000000007</v>
      </c>
      <c r="J153" s="16" t="str">
        <f t="shared" si="36"/>
        <v>NOT DUE</v>
      </c>
      <c r="K153" s="32"/>
      <c r="L153" s="19" t="s">
        <v>4882</v>
      </c>
    </row>
    <row r="154" spans="1:12" ht="18.75" customHeight="1">
      <c r="A154" s="16" t="s">
        <v>339</v>
      </c>
      <c r="B154" s="30" t="s">
        <v>327</v>
      </c>
      <c r="C154" s="30" t="s">
        <v>2447</v>
      </c>
      <c r="D154" s="40">
        <v>4000</v>
      </c>
      <c r="E154" s="150">
        <v>42549</v>
      </c>
      <c r="F154" s="12">
        <v>44457</v>
      </c>
      <c r="G154" s="26">
        <v>30424</v>
      </c>
      <c r="H154" s="21">
        <f t="shared" ref="H154:H160" si="39">IF(I154&lt;=4000,$F$5+(I154/24),"error")</f>
        <v>44678.362500000003</v>
      </c>
      <c r="I154" s="22">
        <f t="shared" si="37"/>
        <v>2120.7000000000007</v>
      </c>
      <c r="J154" s="16" t="str">
        <f t="shared" si="36"/>
        <v>NOT DUE</v>
      </c>
      <c r="K154" s="32"/>
      <c r="L154" s="19" t="s">
        <v>4882</v>
      </c>
    </row>
    <row r="155" spans="1:12" ht="18.75" customHeight="1">
      <c r="A155" s="16" t="s">
        <v>340</v>
      </c>
      <c r="B155" s="30" t="s">
        <v>328</v>
      </c>
      <c r="C155" s="30" t="s">
        <v>2447</v>
      </c>
      <c r="D155" s="40">
        <v>4000</v>
      </c>
      <c r="E155" s="150">
        <v>42549</v>
      </c>
      <c r="F155" s="12">
        <v>44457</v>
      </c>
      <c r="G155" s="26">
        <v>30424</v>
      </c>
      <c r="H155" s="21">
        <f t="shared" si="39"/>
        <v>44678.362500000003</v>
      </c>
      <c r="I155" s="22">
        <f t="shared" si="37"/>
        <v>2120.7000000000007</v>
      </c>
      <c r="J155" s="16" t="str">
        <f t="shared" si="36"/>
        <v>NOT DUE</v>
      </c>
      <c r="K155" s="32"/>
      <c r="L155" s="19" t="s">
        <v>4882</v>
      </c>
    </row>
    <row r="156" spans="1:12" ht="18.75" customHeight="1">
      <c r="A156" s="16" t="s">
        <v>341</v>
      </c>
      <c r="B156" s="30" t="s">
        <v>329</v>
      </c>
      <c r="C156" s="30" t="s">
        <v>2447</v>
      </c>
      <c r="D156" s="40">
        <v>4000</v>
      </c>
      <c r="E156" s="150">
        <v>42549</v>
      </c>
      <c r="F156" s="12">
        <v>44457</v>
      </c>
      <c r="G156" s="26">
        <v>30424</v>
      </c>
      <c r="H156" s="21">
        <f t="shared" si="39"/>
        <v>44678.362500000003</v>
      </c>
      <c r="I156" s="22">
        <f t="shared" si="37"/>
        <v>2120.7000000000007</v>
      </c>
      <c r="J156" s="16" t="str">
        <f t="shared" si="36"/>
        <v>NOT DUE</v>
      </c>
      <c r="K156" s="32"/>
      <c r="L156" s="19" t="s">
        <v>4882</v>
      </c>
    </row>
    <row r="157" spans="1:12" ht="18.75" customHeight="1">
      <c r="A157" s="16" t="s">
        <v>342</v>
      </c>
      <c r="B157" s="30" t="s">
        <v>330</v>
      </c>
      <c r="C157" s="30" t="s">
        <v>2447</v>
      </c>
      <c r="D157" s="40">
        <v>4000</v>
      </c>
      <c r="E157" s="150">
        <v>42549</v>
      </c>
      <c r="F157" s="12">
        <v>44457</v>
      </c>
      <c r="G157" s="26">
        <v>30424</v>
      </c>
      <c r="H157" s="21">
        <f t="shared" si="39"/>
        <v>44678.362500000003</v>
      </c>
      <c r="I157" s="22">
        <f t="shared" si="37"/>
        <v>2120.7000000000007</v>
      </c>
      <c r="J157" s="16" t="str">
        <f t="shared" si="36"/>
        <v>NOT DUE</v>
      </c>
      <c r="K157" s="32"/>
      <c r="L157" s="19" t="s">
        <v>4882</v>
      </c>
    </row>
    <row r="158" spans="1:12" ht="18.75" customHeight="1">
      <c r="A158" s="16" t="s">
        <v>343</v>
      </c>
      <c r="B158" s="30" t="s">
        <v>331</v>
      </c>
      <c r="C158" s="30" t="s">
        <v>2447</v>
      </c>
      <c r="D158" s="40">
        <v>4000</v>
      </c>
      <c r="E158" s="150">
        <v>42549</v>
      </c>
      <c r="F158" s="12">
        <v>44457</v>
      </c>
      <c r="G158" s="26">
        <v>30424</v>
      </c>
      <c r="H158" s="21">
        <f t="shared" si="39"/>
        <v>44678.362500000003</v>
      </c>
      <c r="I158" s="22">
        <f t="shared" si="37"/>
        <v>2120.7000000000007</v>
      </c>
      <c r="J158" s="16" t="str">
        <f t="shared" si="36"/>
        <v>NOT DUE</v>
      </c>
      <c r="K158" s="32"/>
      <c r="L158" s="19" t="s">
        <v>4882</v>
      </c>
    </row>
    <row r="159" spans="1:12" ht="18.75" customHeight="1">
      <c r="A159" s="16" t="s">
        <v>344</v>
      </c>
      <c r="B159" s="30" t="s">
        <v>2444</v>
      </c>
      <c r="C159" s="30" t="s">
        <v>2447</v>
      </c>
      <c r="D159" s="40">
        <v>4000</v>
      </c>
      <c r="E159" s="150">
        <v>42549</v>
      </c>
      <c r="F159" s="12">
        <v>44287</v>
      </c>
      <c r="G159" s="26">
        <v>21959</v>
      </c>
      <c r="H159" s="21">
        <f t="shared" si="39"/>
        <v>44325.654166666667</v>
      </c>
      <c r="I159" s="22">
        <f t="shared" ref="I159:I161" si="40">D159-($F$4-G159)</f>
        <v>-6344.2999999999993</v>
      </c>
      <c r="J159" s="16" t="str">
        <f t="shared" ref="J159:J161" si="41">IF(I159="","",IF(I159=0,"DUE",IF(I159&lt;0,"OVERDUE","NOT DUE")))</f>
        <v>OVERDUE</v>
      </c>
      <c r="K159" s="32"/>
      <c r="L159" s="19" t="s">
        <v>4882</v>
      </c>
    </row>
    <row r="160" spans="1:12" ht="18.75" customHeight="1">
      <c r="A160" s="16" t="s">
        <v>359</v>
      </c>
      <c r="B160" s="30" t="s">
        <v>2445</v>
      </c>
      <c r="C160" s="30" t="s">
        <v>2447</v>
      </c>
      <c r="D160" s="40">
        <v>4000</v>
      </c>
      <c r="E160" s="150">
        <v>42549</v>
      </c>
      <c r="F160" s="12">
        <v>44287</v>
      </c>
      <c r="G160" s="26">
        <v>21959</v>
      </c>
      <c r="H160" s="21">
        <f t="shared" si="39"/>
        <v>44325.654166666667</v>
      </c>
      <c r="I160" s="22">
        <f t="shared" si="40"/>
        <v>-6344.2999999999993</v>
      </c>
      <c r="J160" s="16" t="str">
        <f t="shared" si="41"/>
        <v>OVERDUE</v>
      </c>
      <c r="K160" s="32"/>
      <c r="L160" s="19" t="s">
        <v>4882</v>
      </c>
    </row>
    <row r="161" spans="1:12" ht="18.75" customHeight="1">
      <c r="A161" s="16" t="s">
        <v>360</v>
      </c>
      <c r="B161" s="30" t="s">
        <v>2446</v>
      </c>
      <c r="C161" s="30" t="s">
        <v>2447</v>
      </c>
      <c r="D161" s="40">
        <v>4000</v>
      </c>
      <c r="E161" s="150">
        <v>42549</v>
      </c>
      <c r="F161" s="12">
        <v>44287</v>
      </c>
      <c r="G161" s="26">
        <v>21959</v>
      </c>
      <c r="H161" s="21">
        <f>IF(I161&lt;=4000,$F$5+(I161/24),"error")</f>
        <v>44325.654166666667</v>
      </c>
      <c r="I161" s="22">
        <f t="shared" si="40"/>
        <v>-6344.2999999999993</v>
      </c>
      <c r="J161" s="16" t="str">
        <f t="shared" si="41"/>
        <v>OVERDUE</v>
      </c>
      <c r="K161" s="32"/>
      <c r="L161" s="19" t="s">
        <v>4882</v>
      </c>
    </row>
    <row r="162" spans="1:12" ht="25.5">
      <c r="A162" s="16" t="s">
        <v>361</v>
      </c>
      <c r="B162" s="30" t="s">
        <v>326</v>
      </c>
      <c r="C162" s="30" t="s">
        <v>346</v>
      </c>
      <c r="D162" s="20">
        <v>32000</v>
      </c>
      <c r="E162" s="12">
        <v>42549</v>
      </c>
      <c r="F162" s="12"/>
      <c r="G162" s="26">
        <v>0</v>
      </c>
      <c r="H162" s="21">
        <f>IF(I162&lt;=32000,$F$5+(I162/24),"error")</f>
        <v>44577.362500000003</v>
      </c>
      <c r="I162" s="22">
        <f t="shared" ref="I162:I167" si="42">D162-($F$4-G162)</f>
        <v>-303.29999999999927</v>
      </c>
      <c r="J162" s="16" t="str">
        <f t="shared" ref="J162:J193" si="43">IF(I162="","",IF(I162=0,"DUE",IF(I162&lt;0,"OVERDUE","NOT DUE")))</f>
        <v>OVERDUE</v>
      </c>
      <c r="K162" s="30" t="s">
        <v>347</v>
      </c>
      <c r="L162" s="19"/>
    </row>
    <row r="163" spans="1:12" ht="25.5">
      <c r="A163" s="16" t="s">
        <v>362</v>
      </c>
      <c r="B163" s="30" t="s">
        <v>327</v>
      </c>
      <c r="C163" s="30" t="s">
        <v>346</v>
      </c>
      <c r="D163" s="20">
        <v>32000</v>
      </c>
      <c r="E163" s="12">
        <v>42549</v>
      </c>
      <c r="F163" s="12"/>
      <c r="G163" s="26">
        <v>0</v>
      </c>
      <c r="H163" s="21">
        <f t="shared" ref="H163:H167" si="44">IF(I163&lt;=32000,$F$5+(I163/24),"error")</f>
        <v>44577.362500000003</v>
      </c>
      <c r="I163" s="22">
        <f t="shared" si="42"/>
        <v>-303.29999999999927</v>
      </c>
      <c r="J163" s="16" t="str">
        <f t="shared" si="43"/>
        <v>OVERDUE</v>
      </c>
      <c r="K163" s="30" t="s">
        <v>347</v>
      </c>
      <c r="L163" s="19"/>
    </row>
    <row r="164" spans="1:12" ht="25.5">
      <c r="A164" s="16" t="s">
        <v>363</v>
      </c>
      <c r="B164" s="30" t="s">
        <v>328</v>
      </c>
      <c r="C164" s="30" t="s">
        <v>346</v>
      </c>
      <c r="D164" s="20">
        <v>32000</v>
      </c>
      <c r="E164" s="12">
        <v>42549</v>
      </c>
      <c r="F164" s="12"/>
      <c r="G164" s="26">
        <v>0</v>
      </c>
      <c r="H164" s="21">
        <f t="shared" si="44"/>
        <v>44577.362500000003</v>
      </c>
      <c r="I164" s="22">
        <f t="shared" si="42"/>
        <v>-303.29999999999927</v>
      </c>
      <c r="J164" s="16" t="str">
        <f t="shared" si="43"/>
        <v>OVERDUE</v>
      </c>
      <c r="K164" s="30" t="s">
        <v>347</v>
      </c>
      <c r="L164" s="19"/>
    </row>
    <row r="165" spans="1:12" ht="25.5">
      <c r="A165" s="16" t="s">
        <v>364</v>
      </c>
      <c r="B165" s="30" t="s">
        <v>329</v>
      </c>
      <c r="C165" s="30" t="s">
        <v>346</v>
      </c>
      <c r="D165" s="20">
        <v>32000</v>
      </c>
      <c r="E165" s="12">
        <v>42549</v>
      </c>
      <c r="F165" s="12"/>
      <c r="G165" s="26">
        <v>0</v>
      </c>
      <c r="H165" s="21">
        <f>IF(I165&lt;=32000,$F$5+(I165/24),"error")</f>
        <v>44577.362500000003</v>
      </c>
      <c r="I165" s="22">
        <f t="shared" si="42"/>
        <v>-303.29999999999927</v>
      </c>
      <c r="J165" s="16" t="str">
        <f t="shared" si="43"/>
        <v>OVERDUE</v>
      </c>
      <c r="K165" s="30" t="s">
        <v>347</v>
      </c>
      <c r="L165" s="19"/>
    </row>
    <row r="166" spans="1:12" ht="25.5">
      <c r="A166" s="16" t="s">
        <v>366</v>
      </c>
      <c r="B166" s="30" t="s">
        <v>330</v>
      </c>
      <c r="C166" s="30" t="s">
        <v>346</v>
      </c>
      <c r="D166" s="20">
        <v>32000</v>
      </c>
      <c r="E166" s="12">
        <v>42549</v>
      </c>
      <c r="F166" s="12"/>
      <c r="G166" s="26">
        <v>0</v>
      </c>
      <c r="H166" s="21">
        <f t="shared" si="44"/>
        <v>44577.362500000003</v>
      </c>
      <c r="I166" s="22">
        <f t="shared" si="42"/>
        <v>-303.29999999999927</v>
      </c>
      <c r="J166" s="16" t="str">
        <f t="shared" si="43"/>
        <v>OVERDUE</v>
      </c>
      <c r="K166" s="30" t="s">
        <v>347</v>
      </c>
      <c r="L166" s="19"/>
    </row>
    <row r="167" spans="1:12" ht="25.5">
      <c r="A167" s="16" t="s">
        <v>369</v>
      </c>
      <c r="B167" s="30" t="s">
        <v>331</v>
      </c>
      <c r="C167" s="30" t="s">
        <v>346</v>
      </c>
      <c r="D167" s="20">
        <v>32000</v>
      </c>
      <c r="E167" s="150">
        <v>42549</v>
      </c>
      <c r="F167" s="12"/>
      <c r="G167" s="26">
        <v>0</v>
      </c>
      <c r="H167" s="21">
        <f t="shared" si="44"/>
        <v>44577.362500000003</v>
      </c>
      <c r="I167" s="22">
        <f t="shared" si="42"/>
        <v>-303.29999999999927</v>
      </c>
      <c r="J167" s="16" t="str">
        <f t="shared" si="43"/>
        <v>OVERDUE</v>
      </c>
      <c r="K167" s="30" t="s">
        <v>347</v>
      </c>
      <c r="L167" s="19"/>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c r="G171" s="26">
        <v>0</v>
      </c>
      <c r="H171" s="21">
        <f t="shared" ref="H171" si="45">IF(I171&lt;=32000,$F$5+(I171/24),"error")</f>
        <v>44577.362500000003</v>
      </c>
      <c r="I171" s="22">
        <f>D171-($F$4-G171)</f>
        <v>-303.29999999999927</v>
      </c>
      <c r="J171" s="16" t="str">
        <f t="shared" si="43"/>
        <v>OVERDUE</v>
      </c>
      <c r="K171" s="30" t="s">
        <v>347</v>
      </c>
      <c r="L171" s="19" t="s">
        <v>5333</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5334</v>
      </c>
    </row>
    <row r="173" spans="1:12" ht="27" customHeight="1">
      <c r="A173" s="16" t="s">
        <v>386</v>
      </c>
      <c r="B173" s="211" t="s">
        <v>367</v>
      </c>
      <c r="C173" s="30" t="s">
        <v>371</v>
      </c>
      <c r="D173" s="20">
        <v>8000</v>
      </c>
      <c r="E173" s="150">
        <v>42549</v>
      </c>
      <c r="F173" s="12">
        <v>44407</v>
      </c>
      <c r="G173" s="26">
        <v>29652</v>
      </c>
      <c r="H173" s="21">
        <f>IF(I173&lt;=8000,$F$5+(I173/24),"error")</f>
        <v>44812.862500000003</v>
      </c>
      <c r="I173" s="22">
        <f>D173-($F$4-G173)</f>
        <v>5348.7000000000007</v>
      </c>
      <c r="J173" s="16" t="str">
        <f t="shared" si="43"/>
        <v>NOT DUE</v>
      </c>
      <c r="K173" s="30" t="s">
        <v>358</v>
      </c>
      <c r="L173" s="19" t="s">
        <v>5335</v>
      </c>
    </row>
    <row r="174" spans="1:12" ht="27.75" customHeight="1">
      <c r="A174" s="16" t="s">
        <v>403</v>
      </c>
      <c r="B174" s="211" t="s">
        <v>368</v>
      </c>
      <c r="C174" s="30" t="s">
        <v>371</v>
      </c>
      <c r="D174" s="20">
        <v>8000</v>
      </c>
      <c r="E174" s="150">
        <v>42549</v>
      </c>
      <c r="F174" s="12">
        <v>44407</v>
      </c>
      <c r="G174" s="26">
        <v>29652</v>
      </c>
      <c r="H174" s="21">
        <f t="shared" ref="H174:H175" si="46">IF(I174&lt;=8000,$F$5+(I174/24),"error")</f>
        <v>44812.862500000003</v>
      </c>
      <c r="I174" s="22">
        <f>D174-($F$4-G174)</f>
        <v>5348.7000000000007</v>
      </c>
      <c r="J174" s="16" t="str">
        <f t="shared" si="43"/>
        <v>NOT DUE</v>
      </c>
      <c r="K174" s="30" t="s">
        <v>358</v>
      </c>
      <c r="L174" s="19" t="s">
        <v>5335</v>
      </c>
    </row>
    <row r="175" spans="1:12" ht="25.5" customHeight="1">
      <c r="A175" s="16" t="s">
        <v>404</v>
      </c>
      <c r="B175" s="211" t="s">
        <v>372</v>
      </c>
      <c r="C175" s="30" t="s">
        <v>371</v>
      </c>
      <c r="D175" s="20">
        <v>8000</v>
      </c>
      <c r="E175" s="150">
        <v>42549</v>
      </c>
      <c r="F175" s="12">
        <v>44407</v>
      </c>
      <c r="G175" s="26">
        <v>29652</v>
      </c>
      <c r="H175" s="21">
        <f t="shared" si="46"/>
        <v>44812.862500000003</v>
      </c>
      <c r="I175" s="22">
        <f>D175-($F$4-G175)</f>
        <v>5348.7000000000007</v>
      </c>
      <c r="J175" s="16" t="str">
        <f t="shared" si="43"/>
        <v>NOT DUE</v>
      </c>
      <c r="K175" s="30" t="s">
        <v>358</v>
      </c>
      <c r="L175" s="19" t="s">
        <v>5336</v>
      </c>
    </row>
    <row r="176" spans="1:12" ht="26.45" customHeight="1">
      <c r="A176" s="16" t="s">
        <v>405</v>
      </c>
      <c r="B176" s="211" t="s">
        <v>373</v>
      </c>
      <c r="C176" s="30" t="s">
        <v>371</v>
      </c>
      <c r="D176" s="20">
        <v>8000</v>
      </c>
      <c r="E176" s="150">
        <v>42549</v>
      </c>
      <c r="F176" s="12">
        <v>44407</v>
      </c>
      <c r="G176" s="26">
        <v>29652</v>
      </c>
      <c r="H176" s="21">
        <f>IF(I176&lt;=8000,$F$5+(I176/24),"error")</f>
        <v>44812.862500000003</v>
      </c>
      <c r="I176" s="22">
        <f>D176-($F$4-G176)</f>
        <v>5348.7000000000007</v>
      </c>
      <c r="J176" s="16" t="str">
        <f t="shared" si="43"/>
        <v>NOT DUE</v>
      </c>
      <c r="K176" s="30" t="s">
        <v>358</v>
      </c>
      <c r="L176" s="19" t="s">
        <v>5336</v>
      </c>
    </row>
    <row r="177" spans="1:12" ht="26.45" customHeight="1">
      <c r="A177" s="16" t="s">
        <v>406</v>
      </c>
      <c r="B177" s="30" t="s">
        <v>376</v>
      </c>
      <c r="C177" s="30" t="s">
        <v>377</v>
      </c>
      <c r="D177" s="20">
        <v>5000</v>
      </c>
      <c r="E177" s="150">
        <v>42549</v>
      </c>
      <c r="F177" s="12">
        <v>44420</v>
      </c>
      <c r="G177" s="26">
        <v>29652</v>
      </c>
      <c r="H177" s="21">
        <f>IF(I177&lt;=8000,$F$5+(I177/24),"error")</f>
        <v>44687.862500000003</v>
      </c>
      <c r="I177" s="22">
        <f>D177-($F$4-G177)</f>
        <v>2348.7000000000007</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192</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444</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44812.862500000003</v>
      </c>
      <c r="I180" s="22">
        <f>D180-($F$4-G180)</f>
        <v>5348.7000000000007</v>
      </c>
      <c r="J180" s="16" t="str">
        <f t="shared" si="43"/>
        <v>NOT DUE</v>
      </c>
      <c r="K180" s="30" t="s">
        <v>358</v>
      </c>
      <c r="L180" s="19" t="s">
        <v>5337</v>
      </c>
    </row>
    <row r="181" spans="1:12" ht="26.45" customHeight="1">
      <c r="A181" s="16" t="s">
        <v>410</v>
      </c>
      <c r="B181" s="30" t="s">
        <v>388</v>
      </c>
      <c r="C181" s="30" t="s">
        <v>371</v>
      </c>
      <c r="D181" s="20">
        <v>16000</v>
      </c>
      <c r="E181" s="150">
        <v>42549</v>
      </c>
      <c r="F181" s="12">
        <v>44420</v>
      </c>
      <c r="G181" s="26">
        <v>29652</v>
      </c>
      <c r="H181" s="21">
        <f>IF(I181&lt;=16000,$F$5+(I181/24),"error")</f>
        <v>45146.195833333331</v>
      </c>
      <c r="I181" s="22">
        <f>D181-($F$4-G181)</f>
        <v>13348.7</v>
      </c>
      <c r="J181" s="16" t="str">
        <f t="shared" si="43"/>
        <v>NOT DUE</v>
      </c>
      <c r="K181" s="30" t="s">
        <v>318</v>
      </c>
      <c r="L181" s="19" t="s">
        <v>3802</v>
      </c>
    </row>
    <row r="182" spans="1:12" ht="25.5">
      <c r="A182" s="16" t="s">
        <v>411</v>
      </c>
      <c r="B182" s="30" t="s">
        <v>389</v>
      </c>
      <c r="C182" s="30" t="s">
        <v>390</v>
      </c>
      <c r="D182" s="20">
        <v>5000</v>
      </c>
      <c r="E182" s="150">
        <v>42549</v>
      </c>
      <c r="F182" s="12">
        <v>44488</v>
      </c>
      <c r="G182" s="26">
        <v>30617</v>
      </c>
      <c r="H182" s="21">
        <f>IF(I182&lt;=5000,$F$5+(I182/24),"error")</f>
        <v>44728.070833333331</v>
      </c>
      <c r="I182" s="22">
        <f>D182-($F$4-G182)</f>
        <v>3313.7000000000007</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354</v>
      </c>
      <c r="J183" s="16" t="str">
        <f t="shared" ca="1" si="43"/>
        <v>NOT DUE</v>
      </c>
      <c r="K183" s="32"/>
      <c r="L183" s="19"/>
    </row>
    <row r="184" spans="1:12">
      <c r="A184" s="16" t="s">
        <v>420</v>
      </c>
      <c r="B184" s="211" t="s">
        <v>392</v>
      </c>
      <c r="C184" s="30" t="s">
        <v>393</v>
      </c>
      <c r="D184" s="11" t="s">
        <v>3</v>
      </c>
      <c r="E184" s="150">
        <v>42549</v>
      </c>
      <c r="F184" s="12">
        <v>44488</v>
      </c>
      <c r="G184" s="109"/>
      <c r="H184" s="14">
        <f>DATE(YEAR(F184),MONTH(F184)+6,DAY(F184)-1)</f>
        <v>44669</v>
      </c>
      <c r="I184" s="15">
        <f ca="1">IF(ISBLANK(H184),"",H184-DATE(YEAR(NOW()),MONTH(NOW()),DAY(NOW())))</f>
        <v>77</v>
      </c>
      <c r="J184" s="16" t="str">
        <f t="shared" ca="1" si="43"/>
        <v>NOT DUE</v>
      </c>
      <c r="K184" s="32"/>
      <c r="L184" s="19"/>
    </row>
    <row r="185" spans="1:12" ht="25.5">
      <c r="A185" s="16" t="s">
        <v>421</v>
      </c>
      <c r="B185" s="211" t="s">
        <v>394</v>
      </c>
      <c r="C185" s="30" t="s">
        <v>390</v>
      </c>
      <c r="D185" s="20">
        <v>500</v>
      </c>
      <c r="E185" s="150">
        <v>42549</v>
      </c>
      <c r="F185" s="12">
        <v>44554</v>
      </c>
      <c r="G185" s="26">
        <v>31661</v>
      </c>
      <c r="H185" s="21">
        <f>IF(I185&lt;=500,$F$5+(I185/24),"error")</f>
        <v>44584.070833333331</v>
      </c>
      <c r="I185" s="22">
        <f>D185-($F$4-G185)</f>
        <v>-142.29999999999927</v>
      </c>
      <c r="J185" s="16" t="str">
        <f>IF(I185="","",IF(I185=0,"DUE",IF(I185&lt;0,"OVERDUE","NOT DUE")))</f>
        <v>OVERDUE</v>
      </c>
      <c r="K185" s="32"/>
      <c r="L185" s="19"/>
    </row>
    <row r="186" spans="1:12" ht="25.5">
      <c r="A186" s="16" t="s">
        <v>424</v>
      </c>
      <c r="B186" s="30" t="s">
        <v>395</v>
      </c>
      <c r="C186" s="30" t="s">
        <v>396</v>
      </c>
      <c r="D186" s="11" t="s">
        <v>605</v>
      </c>
      <c r="E186" s="150">
        <v>42549</v>
      </c>
      <c r="F186" s="12">
        <v>44554</v>
      </c>
      <c r="G186" s="109"/>
      <c r="H186" s="14">
        <f>DATE(YEAR(F186)+2,MONTH(F186),DAY(F186)-1)</f>
        <v>45283</v>
      </c>
      <c r="I186" s="15">
        <f t="shared" ref="I186:I191" ca="1" si="48">IF(ISBLANK(H186),"",H186-DATE(YEAR(NOW()),MONTH(NOW()),DAY(NOW())))</f>
        <v>691</v>
      </c>
      <c r="J186" s="16" t="str">
        <f t="shared" ca="1" si="43"/>
        <v>NOT DUE</v>
      </c>
      <c r="K186" s="32"/>
      <c r="L186" s="19"/>
    </row>
    <row r="187" spans="1:12">
      <c r="A187" s="16" t="s">
        <v>425</v>
      </c>
      <c r="B187" s="30" t="s">
        <v>397</v>
      </c>
      <c r="C187" s="30" t="s">
        <v>398</v>
      </c>
      <c r="D187" s="11" t="s">
        <v>381</v>
      </c>
      <c r="E187" s="150">
        <v>42549</v>
      </c>
      <c r="F187" s="12">
        <v>44554</v>
      </c>
      <c r="G187" s="109"/>
      <c r="H187" s="14">
        <f>DATE(YEAR(F187)+1,MONTH(F187),DAY(F187)-1)</f>
        <v>44918</v>
      </c>
      <c r="I187" s="15">
        <f t="shared" ca="1" si="48"/>
        <v>326</v>
      </c>
      <c r="J187" s="16" t="str">
        <f t="shared" ca="1" si="43"/>
        <v>NOT DUE</v>
      </c>
      <c r="K187" s="32"/>
      <c r="L187" s="19"/>
    </row>
    <row r="188" spans="1:12">
      <c r="A188" s="16" t="s">
        <v>429</v>
      </c>
      <c r="B188" s="30" t="s">
        <v>399</v>
      </c>
      <c r="C188" s="30" t="s">
        <v>400</v>
      </c>
      <c r="D188" s="11" t="s">
        <v>3</v>
      </c>
      <c r="E188" s="150">
        <v>42549</v>
      </c>
      <c r="F188" s="12">
        <v>44554</v>
      </c>
      <c r="G188" s="109"/>
      <c r="H188" s="14">
        <f>DATE(YEAR(F188),MONTH(F188)+6,DAY(F188)-1)</f>
        <v>44735</v>
      </c>
      <c r="I188" s="15">
        <f t="shared" ca="1" si="48"/>
        <v>143</v>
      </c>
      <c r="J188" s="16" t="str">
        <f t="shared" ca="1" si="43"/>
        <v>NOT DUE</v>
      </c>
      <c r="K188" s="32"/>
      <c r="L188" s="19"/>
    </row>
    <row r="189" spans="1:12" ht="38.25">
      <c r="A189" s="16" t="s">
        <v>430</v>
      </c>
      <c r="B189" s="212" t="s">
        <v>412</v>
      </c>
      <c r="C189" s="156" t="s">
        <v>413</v>
      </c>
      <c r="D189" s="158" t="s">
        <v>4</v>
      </c>
      <c r="E189" s="150">
        <v>42549</v>
      </c>
      <c r="F189" s="12">
        <v>44556</v>
      </c>
      <c r="G189" s="26">
        <v>30053</v>
      </c>
      <c r="H189" s="14">
        <f>EDATE(F189-1,1)</f>
        <v>44586</v>
      </c>
      <c r="I189" s="15">
        <f t="shared" ca="1" si="48"/>
        <v>-6</v>
      </c>
      <c r="J189" s="16" t="str">
        <f t="shared" ca="1" si="43"/>
        <v>OVERDUE</v>
      </c>
      <c r="K189" s="32"/>
      <c r="L189" s="19" t="s">
        <v>4861</v>
      </c>
    </row>
    <row r="190" spans="1:12" ht="25.5">
      <c r="A190" s="16" t="s">
        <v>435</v>
      </c>
      <c r="B190" s="156" t="s">
        <v>414</v>
      </c>
      <c r="C190" s="156" t="s">
        <v>415</v>
      </c>
      <c r="D190" s="158" t="s">
        <v>0</v>
      </c>
      <c r="E190" s="150">
        <v>42549</v>
      </c>
      <c r="F190" s="12">
        <v>44554</v>
      </c>
      <c r="G190" s="26">
        <v>31662</v>
      </c>
      <c r="H190" s="14">
        <f>DATE(YEAR(F190),MONTH(F190)+3,DAY(F190)-1)</f>
        <v>44643</v>
      </c>
      <c r="I190" s="15">
        <f t="shared" ca="1" si="48"/>
        <v>51</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94</v>
      </c>
      <c r="J191" s="16" t="str">
        <f t="shared" ca="1" si="43"/>
        <v>NOT DUE</v>
      </c>
      <c r="K191" s="32"/>
      <c r="L191" s="19"/>
    </row>
    <row r="192" spans="1:12" ht="26.45" customHeight="1">
      <c r="A192" s="16" t="s">
        <v>445</v>
      </c>
      <c r="B192" s="30" t="s">
        <v>422</v>
      </c>
      <c r="C192" s="30" t="s">
        <v>299</v>
      </c>
      <c r="D192" s="20">
        <v>8000</v>
      </c>
      <c r="E192" s="150">
        <v>42549</v>
      </c>
      <c r="F192" s="12">
        <v>44091</v>
      </c>
      <c r="G192" s="26">
        <v>24968</v>
      </c>
      <c r="H192" s="21">
        <f>IF(I192&lt;=8000,$F$5+(I192/24),"error")</f>
        <v>44617.695833333331</v>
      </c>
      <c r="I192" s="22">
        <f>D192-($F$4-G192)</f>
        <v>664.70000000000073</v>
      </c>
      <c r="J192" s="16" t="str">
        <f t="shared" si="43"/>
        <v>NOT DUE</v>
      </c>
      <c r="K192" s="30" t="s">
        <v>318</v>
      </c>
      <c r="L192" s="19"/>
    </row>
    <row r="193" spans="1:16" ht="26.45" customHeight="1">
      <c r="A193" s="16" t="s">
        <v>446</v>
      </c>
      <c r="B193" s="30" t="s">
        <v>423</v>
      </c>
      <c r="C193" s="30" t="s">
        <v>299</v>
      </c>
      <c r="D193" s="20">
        <v>8000</v>
      </c>
      <c r="E193" s="150">
        <v>42549</v>
      </c>
      <c r="F193" s="12">
        <v>44091</v>
      </c>
      <c r="G193" s="26">
        <v>24968</v>
      </c>
      <c r="H193" s="21">
        <f>IF(I193&lt;=8000,$F$5+(I193/24),"error")</f>
        <v>44617.695833333331</v>
      </c>
      <c r="I193" s="22">
        <f>D193-($F$4-G193)</f>
        <v>664.70000000000073</v>
      </c>
      <c r="J193" s="16" t="str">
        <f t="shared" si="43"/>
        <v>NOT DUE</v>
      </c>
      <c r="K193" s="30" t="s">
        <v>318</v>
      </c>
      <c r="L193" s="19"/>
    </row>
    <row r="194" spans="1:16" ht="15" customHeight="1">
      <c r="A194" s="16" t="s">
        <v>447</v>
      </c>
      <c r="B194" s="30" t="s">
        <v>426</v>
      </c>
      <c r="C194" s="30" t="s">
        <v>427</v>
      </c>
      <c r="D194" s="11" t="s">
        <v>1</v>
      </c>
      <c r="E194" s="150">
        <v>42549</v>
      </c>
      <c r="F194" s="12">
        <v>44590</v>
      </c>
      <c r="G194" s="26">
        <v>31662</v>
      </c>
      <c r="H194" s="14">
        <f>DATE(YEAR(F194),MONTH(F194),DAY(F194)+1)</f>
        <v>44591</v>
      </c>
      <c r="I194" s="15">
        <f ca="1">IF(ISBLANK(H194),"",H194-DATE(YEAR(NOW()),MONTH(NOW()),DAY(NOW())))</f>
        <v>-1</v>
      </c>
      <c r="J194" s="16" t="str">
        <f t="shared" ref="J194:J231" ca="1" si="49">IF(I194="","",IF(I194=0,"DUE",IF(I194&lt;0,"OVERDUE","NOT DUE")))</f>
        <v>OVERDUE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44863.445833333331</v>
      </c>
      <c r="I195" s="22">
        <f>D195-($F$4-G195)</f>
        <v>6562.7000000000007</v>
      </c>
      <c r="J195" s="16" t="str">
        <f t="shared" si="49"/>
        <v>NOT DUE</v>
      </c>
      <c r="K195" s="32"/>
      <c r="L195" s="19"/>
    </row>
    <row r="196" spans="1:16" ht="26.45" customHeight="1">
      <c r="A196" s="16" t="s">
        <v>449</v>
      </c>
      <c r="B196" s="211" t="s">
        <v>431</v>
      </c>
      <c r="C196" s="30" t="s">
        <v>299</v>
      </c>
      <c r="D196" s="39" t="s">
        <v>434</v>
      </c>
      <c r="E196" s="150">
        <v>42549</v>
      </c>
      <c r="F196" s="12">
        <v>44590</v>
      </c>
      <c r="G196" s="109"/>
      <c r="H196" s="14">
        <f>DATE(YEAR(F196),MONTH(F196),DAY(F196)+1)</f>
        <v>44591</v>
      </c>
      <c r="I196" s="15">
        <f ca="1">IF(ISBLANK(H196),"",H196-DATE(YEAR(NOW()),MONTH(NOW()),DAY(NOW())))</f>
        <v>-1</v>
      </c>
      <c r="J196" s="16" t="str">
        <f t="shared" ca="1" si="49"/>
        <v>OVERDUE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45812.445833333331</v>
      </c>
      <c r="I197" s="15">
        <f>D197-($F$4-G197)</f>
        <v>29338.7</v>
      </c>
      <c r="J197" s="16" t="str">
        <f t="shared" si="49"/>
        <v>NOT DUE</v>
      </c>
      <c r="K197" s="30"/>
      <c r="L197" s="19"/>
    </row>
    <row r="198" spans="1:16" ht="25.5">
      <c r="A198" s="16" t="s">
        <v>451</v>
      </c>
      <c r="B198" s="30" t="s">
        <v>4835</v>
      </c>
      <c r="C198" s="30" t="s">
        <v>437</v>
      </c>
      <c r="D198" s="20">
        <v>8000</v>
      </c>
      <c r="E198" s="150">
        <v>42549</v>
      </c>
      <c r="F198" s="12">
        <v>44126</v>
      </c>
      <c r="G198" s="26">
        <v>25683</v>
      </c>
      <c r="H198" s="21">
        <f>IF(I198&lt;=8000,$F$5+(I198/24),"error")</f>
        <v>44647.487500000003</v>
      </c>
      <c r="I198" s="22">
        <f>D198-($F$4-G198)</f>
        <v>1379.7000000000007</v>
      </c>
      <c r="J198" s="16" t="str">
        <f t="shared" si="49"/>
        <v>NOT DUE</v>
      </c>
      <c r="K198" s="30"/>
      <c r="L198" s="19"/>
      <c r="N198" s="226"/>
      <c r="O198" s="226"/>
      <c r="P198" s="226"/>
    </row>
    <row r="199" spans="1:16" ht="25.5">
      <c r="A199" s="16" t="s">
        <v>452</v>
      </c>
      <c r="B199" s="30" t="s">
        <v>4836</v>
      </c>
      <c r="C199" s="30" t="s">
        <v>437</v>
      </c>
      <c r="D199" s="20">
        <v>8000</v>
      </c>
      <c r="E199" s="150">
        <v>42549</v>
      </c>
      <c r="F199" s="12">
        <v>44060</v>
      </c>
      <c r="G199" s="26">
        <v>24573</v>
      </c>
      <c r="H199" s="21">
        <f t="shared" ref="H199:H202" si="51">IF(I199&lt;=8000,$F$5+(I199/24),"error")</f>
        <v>44601.237500000003</v>
      </c>
      <c r="I199" s="22">
        <f t="shared" ref="I199:I203" si="52">D199-($F$4-G199)</f>
        <v>269.70000000000073</v>
      </c>
      <c r="J199" s="16" t="str">
        <f t="shared" si="49"/>
        <v>NOT DUE</v>
      </c>
      <c r="K199" s="30"/>
      <c r="L199" s="19"/>
      <c r="N199" s="226"/>
      <c r="O199" s="226"/>
      <c r="P199" s="226"/>
    </row>
    <row r="200" spans="1:16" ht="25.5">
      <c r="A200" s="16" t="s">
        <v>453</v>
      </c>
      <c r="B200" s="30" t="s">
        <v>4837</v>
      </c>
      <c r="C200" s="30" t="s">
        <v>437</v>
      </c>
      <c r="D200" s="20">
        <v>8000</v>
      </c>
      <c r="E200" s="150">
        <v>42549</v>
      </c>
      <c r="F200" s="12">
        <v>44130</v>
      </c>
      <c r="G200" s="26">
        <v>25683</v>
      </c>
      <c r="H200" s="21">
        <f t="shared" si="51"/>
        <v>44647.487500000003</v>
      </c>
      <c r="I200" s="22">
        <f t="shared" si="52"/>
        <v>1379.7000000000007</v>
      </c>
      <c r="J200" s="16" t="str">
        <f t="shared" si="49"/>
        <v>NOT DUE</v>
      </c>
      <c r="K200" s="30"/>
      <c r="L200" s="19"/>
      <c r="N200" s="226"/>
      <c r="O200" s="226"/>
      <c r="P200" s="226"/>
    </row>
    <row r="201" spans="1:16" ht="25.5">
      <c r="A201" s="16" t="s">
        <v>454</v>
      </c>
      <c r="B201" s="30" t="s">
        <v>4838</v>
      </c>
      <c r="C201" s="30" t="s">
        <v>437</v>
      </c>
      <c r="D201" s="20">
        <v>8000</v>
      </c>
      <c r="E201" s="150">
        <v>42549</v>
      </c>
      <c r="F201" s="12">
        <v>44256</v>
      </c>
      <c r="G201" s="26">
        <v>27767</v>
      </c>
      <c r="H201" s="21">
        <f t="shared" si="51"/>
        <v>44734.320833333331</v>
      </c>
      <c r="I201" s="22">
        <f t="shared" si="52"/>
        <v>3463.7000000000007</v>
      </c>
      <c r="J201" s="16" t="str">
        <f t="shared" si="49"/>
        <v>NOT DUE</v>
      </c>
      <c r="K201" s="30"/>
      <c r="L201" s="19"/>
      <c r="N201" s="226"/>
      <c r="O201" s="226"/>
      <c r="P201" s="226"/>
    </row>
    <row r="202" spans="1:16" ht="25.5">
      <c r="A202" s="16" t="s">
        <v>455</v>
      </c>
      <c r="B202" s="30" t="s">
        <v>4839</v>
      </c>
      <c r="C202" s="30" t="s">
        <v>437</v>
      </c>
      <c r="D202" s="20">
        <v>8000</v>
      </c>
      <c r="E202" s="150">
        <v>42549</v>
      </c>
      <c r="F202" s="12">
        <v>44529</v>
      </c>
      <c r="G202" s="26">
        <v>31384</v>
      </c>
      <c r="H202" s="21">
        <f t="shared" si="51"/>
        <v>44885.029166666667</v>
      </c>
      <c r="I202" s="22">
        <f t="shared" si="52"/>
        <v>7080.7000000000007</v>
      </c>
      <c r="J202" s="16" t="str">
        <f t="shared" si="49"/>
        <v>NOT DUE</v>
      </c>
      <c r="K202" s="30"/>
      <c r="L202" s="19"/>
      <c r="N202" s="226"/>
      <c r="O202" s="226"/>
      <c r="P202" s="226"/>
    </row>
    <row r="203" spans="1:16" ht="25.5">
      <c r="A203" s="16" t="s">
        <v>456</v>
      </c>
      <c r="B203" s="30" t="s">
        <v>4840</v>
      </c>
      <c r="C203" s="30" t="s">
        <v>437</v>
      </c>
      <c r="D203" s="20">
        <v>8000</v>
      </c>
      <c r="E203" s="150">
        <v>42549</v>
      </c>
      <c r="F203" s="12">
        <v>44126</v>
      </c>
      <c r="G203" s="26">
        <v>25683</v>
      </c>
      <c r="H203" s="21">
        <f>IF(I203&lt;=8000,$F$5+(I203/24),"error")</f>
        <v>44647.487500000003</v>
      </c>
      <c r="I203" s="22">
        <f t="shared" si="52"/>
        <v>1379.7000000000007</v>
      </c>
      <c r="J203" s="16" t="str">
        <f t="shared" si="49"/>
        <v>NOT DUE</v>
      </c>
      <c r="K203" s="30"/>
      <c r="L203" s="19"/>
      <c r="N203" s="226"/>
      <c r="O203" s="226"/>
      <c r="P203" s="226"/>
    </row>
    <row r="204" spans="1:16" ht="25.5">
      <c r="A204" s="16" t="s">
        <v>464</v>
      </c>
      <c r="B204" s="30" t="s">
        <v>438</v>
      </c>
      <c r="C204" s="30" t="s">
        <v>437</v>
      </c>
      <c r="D204" s="20">
        <v>6000</v>
      </c>
      <c r="E204" s="150">
        <v>42549</v>
      </c>
      <c r="F204" s="12">
        <v>44420</v>
      </c>
      <c r="G204" s="26">
        <v>29642</v>
      </c>
      <c r="H204" s="21">
        <f>IF(I204&lt;=6000,$F$5+(I204/24),"error")</f>
        <v>44729.112500000003</v>
      </c>
      <c r="I204" s="22">
        <f t="shared" ref="I204:I233" si="53">D204-($F$4-G204)</f>
        <v>3338.7000000000007</v>
      </c>
      <c r="J204" s="16" t="str">
        <f t="shared" si="49"/>
        <v>NOT DUE</v>
      </c>
      <c r="K204" s="30" t="s">
        <v>444</v>
      </c>
      <c r="L204" s="19" t="s">
        <v>5328</v>
      </c>
    </row>
    <row r="205" spans="1:16" ht="25.5">
      <c r="A205" s="16" t="s">
        <v>465</v>
      </c>
      <c r="B205" s="30" t="s">
        <v>439</v>
      </c>
      <c r="C205" s="30" t="s">
        <v>437</v>
      </c>
      <c r="D205" s="20">
        <v>6000</v>
      </c>
      <c r="E205" s="150">
        <v>42549</v>
      </c>
      <c r="F205" s="12">
        <v>44420</v>
      </c>
      <c r="G205" s="26">
        <v>29642</v>
      </c>
      <c r="H205" s="21">
        <f t="shared" ref="H205:H207" si="54">IF(I205&lt;=6000,$F$5+(I205/24),"error")</f>
        <v>44729.112500000003</v>
      </c>
      <c r="I205" s="22">
        <f t="shared" si="53"/>
        <v>3338.7000000000007</v>
      </c>
      <c r="J205" s="16" t="str">
        <f t="shared" si="49"/>
        <v>NOT DUE</v>
      </c>
      <c r="K205" s="30" t="s">
        <v>444</v>
      </c>
      <c r="L205" s="19" t="s">
        <v>5328</v>
      </c>
    </row>
    <row r="206" spans="1:16" ht="25.5">
      <c r="A206" s="16" t="s">
        <v>466</v>
      </c>
      <c r="B206" s="30" t="s">
        <v>440</v>
      </c>
      <c r="C206" s="30" t="s">
        <v>437</v>
      </c>
      <c r="D206" s="20">
        <v>6000</v>
      </c>
      <c r="E206" s="150">
        <v>42549</v>
      </c>
      <c r="F206" s="12">
        <v>44420</v>
      </c>
      <c r="G206" s="26">
        <v>29642</v>
      </c>
      <c r="H206" s="21">
        <f t="shared" si="54"/>
        <v>44729.112500000003</v>
      </c>
      <c r="I206" s="22">
        <f t="shared" si="53"/>
        <v>3338.7000000000007</v>
      </c>
      <c r="J206" s="16" t="str">
        <f t="shared" si="49"/>
        <v>NOT DUE</v>
      </c>
      <c r="K206" s="30" t="s">
        <v>444</v>
      </c>
      <c r="L206" s="19" t="s">
        <v>5328</v>
      </c>
    </row>
    <row r="207" spans="1:16" ht="25.5">
      <c r="A207" s="16" t="s">
        <v>467</v>
      </c>
      <c r="B207" s="30" t="s">
        <v>441</v>
      </c>
      <c r="C207" s="30" t="s">
        <v>437</v>
      </c>
      <c r="D207" s="20">
        <v>6000</v>
      </c>
      <c r="E207" s="150">
        <v>42549</v>
      </c>
      <c r="F207" s="12">
        <v>44420</v>
      </c>
      <c r="G207" s="26">
        <v>29642</v>
      </c>
      <c r="H207" s="21">
        <f t="shared" si="54"/>
        <v>44729.112500000003</v>
      </c>
      <c r="I207" s="22">
        <f t="shared" si="53"/>
        <v>3338.7000000000007</v>
      </c>
      <c r="J207" s="16" t="str">
        <f t="shared" si="49"/>
        <v>NOT DUE</v>
      </c>
      <c r="K207" s="30" t="s">
        <v>444</v>
      </c>
      <c r="L207" s="19" t="s">
        <v>5328</v>
      </c>
    </row>
    <row r="208" spans="1:16" ht="25.5">
      <c r="A208" s="16" t="s">
        <v>468</v>
      </c>
      <c r="B208" s="30" t="s">
        <v>442</v>
      </c>
      <c r="C208" s="30" t="s">
        <v>437</v>
      </c>
      <c r="D208" s="20">
        <v>6000</v>
      </c>
      <c r="E208" s="150">
        <v>42549</v>
      </c>
      <c r="F208" s="12">
        <v>44420</v>
      </c>
      <c r="G208" s="26">
        <v>29642</v>
      </c>
      <c r="H208" s="21">
        <f>IF(I208&lt;=6000,$F$5+(I208/24),"error")</f>
        <v>44729.112500000003</v>
      </c>
      <c r="I208" s="22">
        <f t="shared" si="53"/>
        <v>3338.7000000000007</v>
      </c>
      <c r="J208" s="16" t="str">
        <f t="shared" si="49"/>
        <v>NOT DUE</v>
      </c>
      <c r="K208" s="30" t="s">
        <v>444</v>
      </c>
      <c r="L208" s="19" t="s">
        <v>5328</v>
      </c>
    </row>
    <row r="209" spans="1:12" ht="25.5">
      <c r="A209" s="16" t="s">
        <v>469</v>
      </c>
      <c r="B209" s="30" t="s">
        <v>443</v>
      </c>
      <c r="C209" s="30" t="s">
        <v>437</v>
      </c>
      <c r="D209" s="20">
        <v>6000</v>
      </c>
      <c r="E209" s="150">
        <v>42549</v>
      </c>
      <c r="F209" s="12">
        <v>44420</v>
      </c>
      <c r="G209" s="26">
        <v>29642</v>
      </c>
      <c r="H209" s="21">
        <f>IF(I209&lt;=6000,$F$5+(I209/24),"error")</f>
        <v>44729.112500000003</v>
      </c>
      <c r="I209" s="22">
        <f t="shared" si="53"/>
        <v>3338.7000000000007</v>
      </c>
      <c r="J209" s="16" t="str">
        <f t="shared" si="49"/>
        <v>NOT DUE</v>
      </c>
      <c r="K209" s="30" t="s">
        <v>444</v>
      </c>
      <c r="L209" s="19" t="s">
        <v>5328</v>
      </c>
    </row>
    <row r="210" spans="1:12" ht="25.5">
      <c r="A210" s="16" t="s">
        <v>470</v>
      </c>
      <c r="B210" s="30" t="s">
        <v>457</v>
      </c>
      <c r="C210" s="30" t="s">
        <v>86</v>
      </c>
      <c r="D210" s="20">
        <v>32000</v>
      </c>
      <c r="E210" s="150">
        <v>42549</v>
      </c>
      <c r="F210" s="12">
        <v>44420</v>
      </c>
      <c r="G210" s="26">
        <v>29642</v>
      </c>
      <c r="H210" s="21">
        <f>IF(I210&lt;=32000,$F$5+(I210/24),"error")</f>
        <v>45812.445833333331</v>
      </c>
      <c r="I210" s="22">
        <f t="shared" si="53"/>
        <v>29338.7</v>
      </c>
      <c r="J210" s="16" t="str">
        <f t="shared" si="49"/>
        <v>NOT DUE</v>
      </c>
      <c r="K210" s="32"/>
      <c r="L210" s="19" t="s">
        <v>5328</v>
      </c>
    </row>
    <row r="211" spans="1:12" ht="25.5">
      <c r="A211" s="16" t="s">
        <v>477</v>
      </c>
      <c r="B211" s="30" t="s">
        <v>458</v>
      </c>
      <c r="C211" s="30" t="s">
        <v>86</v>
      </c>
      <c r="D211" s="20">
        <v>32000</v>
      </c>
      <c r="E211" s="150">
        <v>42549</v>
      </c>
      <c r="F211" s="12">
        <v>44420</v>
      </c>
      <c r="G211" s="26">
        <v>29642</v>
      </c>
      <c r="H211" s="21">
        <f t="shared" ref="H211:H213" si="55">IF(I211&lt;=32000,$F$5+(I211/24),"error")</f>
        <v>45812.445833333331</v>
      </c>
      <c r="I211" s="22">
        <f t="shared" si="53"/>
        <v>29338.7</v>
      </c>
      <c r="J211" s="16" t="str">
        <f t="shared" si="49"/>
        <v>NOT DUE</v>
      </c>
      <c r="K211" s="32"/>
      <c r="L211" s="19" t="s">
        <v>5328</v>
      </c>
    </row>
    <row r="212" spans="1:12" ht="25.5">
      <c r="A212" s="16" t="s">
        <v>478</v>
      </c>
      <c r="B212" s="30" t="s">
        <v>459</v>
      </c>
      <c r="C212" s="30" t="s">
        <v>86</v>
      </c>
      <c r="D212" s="20">
        <v>32000</v>
      </c>
      <c r="E212" s="150">
        <v>42549</v>
      </c>
      <c r="F212" s="12">
        <v>44420</v>
      </c>
      <c r="G212" s="26">
        <v>29642</v>
      </c>
      <c r="H212" s="21">
        <f t="shared" si="55"/>
        <v>45812.445833333331</v>
      </c>
      <c r="I212" s="22">
        <f t="shared" si="53"/>
        <v>29338.7</v>
      </c>
      <c r="J212" s="16" t="str">
        <f t="shared" si="49"/>
        <v>NOT DUE</v>
      </c>
      <c r="K212" s="32"/>
      <c r="L212" s="19" t="s">
        <v>5328</v>
      </c>
    </row>
    <row r="213" spans="1:12" ht="25.5">
      <c r="A213" s="16" t="s">
        <v>479</v>
      </c>
      <c r="B213" s="30" t="s">
        <v>460</v>
      </c>
      <c r="C213" s="30" t="s">
        <v>86</v>
      </c>
      <c r="D213" s="20">
        <v>32000</v>
      </c>
      <c r="E213" s="150">
        <v>42549</v>
      </c>
      <c r="F213" s="12">
        <v>44420</v>
      </c>
      <c r="G213" s="26">
        <v>29642</v>
      </c>
      <c r="H213" s="21">
        <f t="shared" si="55"/>
        <v>45812.445833333331</v>
      </c>
      <c r="I213" s="22">
        <f t="shared" si="53"/>
        <v>29338.7</v>
      </c>
      <c r="J213" s="16" t="str">
        <f t="shared" si="49"/>
        <v>NOT DUE</v>
      </c>
      <c r="K213" s="32"/>
      <c r="L213" s="19" t="s">
        <v>5328</v>
      </c>
    </row>
    <row r="214" spans="1:12" ht="25.5">
      <c r="A214" s="16" t="s">
        <v>480</v>
      </c>
      <c r="B214" s="30" t="s">
        <v>461</v>
      </c>
      <c r="C214" s="30" t="s">
        <v>86</v>
      </c>
      <c r="D214" s="20">
        <v>32000</v>
      </c>
      <c r="E214" s="150">
        <v>42549</v>
      </c>
      <c r="F214" s="12">
        <v>44420</v>
      </c>
      <c r="G214" s="26">
        <v>29642</v>
      </c>
      <c r="H214" s="21">
        <f>IF(I214&lt;=32000,$F$5+(I214/24),"error")</f>
        <v>45812.445833333331</v>
      </c>
      <c r="I214" s="22">
        <f t="shared" si="53"/>
        <v>29338.7</v>
      </c>
      <c r="J214" s="16" t="str">
        <f t="shared" si="49"/>
        <v>NOT DUE</v>
      </c>
      <c r="K214" s="32"/>
      <c r="L214" s="19" t="s">
        <v>5328</v>
      </c>
    </row>
    <row r="215" spans="1:12" ht="25.5">
      <c r="A215" s="16" t="s">
        <v>481</v>
      </c>
      <c r="B215" s="30" t="s">
        <v>462</v>
      </c>
      <c r="C215" s="30" t="s">
        <v>86</v>
      </c>
      <c r="D215" s="20">
        <v>32000</v>
      </c>
      <c r="E215" s="150">
        <v>42549</v>
      </c>
      <c r="F215" s="12">
        <v>44420</v>
      </c>
      <c r="G215" s="26">
        <v>29642</v>
      </c>
      <c r="H215" s="21">
        <f>IF(I215&lt;=32000,$F$5+(I215/24),"error")</f>
        <v>45812.445833333331</v>
      </c>
      <c r="I215" s="22">
        <f t="shared" si="53"/>
        <v>29338.7</v>
      </c>
      <c r="J215" s="16" t="str">
        <f t="shared" si="49"/>
        <v>NOT DUE</v>
      </c>
      <c r="K215" s="32"/>
      <c r="L215" s="19" t="s">
        <v>5328</v>
      </c>
    </row>
    <row r="216" spans="1:12" ht="25.5">
      <c r="A216" s="16" t="s">
        <v>483</v>
      </c>
      <c r="B216" s="30" t="s">
        <v>471</v>
      </c>
      <c r="C216" s="30" t="s">
        <v>463</v>
      </c>
      <c r="D216" s="20">
        <v>8000</v>
      </c>
      <c r="E216" s="150">
        <v>42549</v>
      </c>
      <c r="F216" s="12">
        <v>44420</v>
      </c>
      <c r="G216" s="26">
        <v>29642</v>
      </c>
      <c r="H216" s="21">
        <f>IF(I216&lt;=8000,$F$5+(I216/24),"error")</f>
        <v>44812.445833333331</v>
      </c>
      <c r="I216" s="22">
        <f t="shared" si="53"/>
        <v>5338.7000000000007</v>
      </c>
      <c r="J216" s="16" t="str">
        <f t="shared" si="49"/>
        <v>NOT DUE</v>
      </c>
      <c r="K216" s="32"/>
      <c r="L216" s="19" t="s">
        <v>5328</v>
      </c>
    </row>
    <row r="217" spans="1:12" ht="25.5">
      <c r="A217" s="16" t="s">
        <v>484</v>
      </c>
      <c r="B217" s="30" t="s">
        <v>472</v>
      </c>
      <c r="C217" s="30" t="s">
        <v>463</v>
      </c>
      <c r="D217" s="20">
        <v>8000</v>
      </c>
      <c r="E217" s="150">
        <v>42549</v>
      </c>
      <c r="F217" s="12">
        <v>44420</v>
      </c>
      <c r="G217" s="26">
        <v>29642</v>
      </c>
      <c r="H217" s="21">
        <f t="shared" ref="H217:H219" si="56">IF(I217&lt;=8000,$F$5+(I217/24),"error")</f>
        <v>44812.445833333331</v>
      </c>
      <c r="I217" s="22">
        <f t="shared" si="53"/>
        <v>5338.7000000000007</v>
      </c>
      <c r="J217" s="16" t="str">
        <f t="shared" si="49"/>
        <v>NOT DUE</v>
      </c>
      <c r="K217" s="32"/>
      <c r="L217" s="19" t="s">
        <v>5328</v>
      </c>
    </row>
    <row r="218" spans="1:12" ht="25.5">
      <c r="A218" s="16" t="s">
        <v>485</v>
      </c>
      <c r="B218" s="30" t="s">
        <v>473</v>
      </c>
      <c r="C218" s="30" t="s">
        <v>463</v>
      </c>
      <c r="D218" s="20">
        <v>8000</v>
      </c>
      <c r="E218" s="150">
        <v>42549</v>
      </c>
      <c r="F218" s="12">
        <v>44420</v>
      </c>
      <c r="G218" s="26">
        <v>29642</v>
      </c>
      <c r="H218" s="21">
        <f t="shared" si="56"/>
        <v>44812.445833333331</v>
      </c>
      <c r="I218" s="22">
        <f t="shared" si="53"/>
        <v>5338.7000000000007</v>
      </c>
      <c r="J218" s="16" t="str">
        <f t="shared" si="49"/>
        <v>NOT DUE</v>
      </c>
      <c r="K218" s="32"/>
      <c r="L218" s="19" t="s">
        <v>5328</v>
      </c>
    </row>
    <row r="219" spans="1:12" ht="25.5">
      <c r="A219" s="16" t="s">
        <v>486</v>
      </c>
      <c r="B219" s="30" t="s">
        <v>474</v>
      </c>
      <c r="C219" s="30" t="s">
        <v>463</v>
      </c>
      <c r="D219" s="20">
        <v>8000</v>
      </c>
      <c r="E219" s="150">
        <v>42549</v>
      </c>
      <c r="F219" s="12">
        <v>44420</v>
      </c>
      <c r="G219" s="26">
        <v>29642</v>
      </c>
      <c r="H219" s="21">
        <f t="shared" si="56"/>
        <v>44812.445833333331</v>
      </c>
      <c r="I219" s="22">
        <f t="shared" si="53"/>
        <v>5338.7000000000007</v>
      </c>
      <c r="J219" s="16" t="str">
        <f t="shared" si="49"/>
        <v>NOT DUE</v>
      </c>
      <c r="K219" s="32"/>
      <c r="L219" s="19" t="s">
        <v>5328</v>
      </c>
    </row>
    <row r="220" spans="1:12" ht="25.5">
      <c r="A220" s="16" t="s">
        <v>487</v>
      </c>
      <c r="B220" s="30" t="s">
        <v>475</v>
      </c>
      <c r="C220" s="30" t="s">
        <v>463</v>
      </c>
      <c r="D220" s="20">
        <v>8000</v>
      </c>
      <c r="E220" s="150">
        <v>42549</v>
      </c>
      <c r="F220" s="12">
        <v>44420</v>
      </c>
      <c r="G220" s="26">
        <v>29642</v>
      </c>
      <c r="H220" s="21">
        <f>IF(I220&lt;=8000,$F$5+(I220/24),"error")</f>
        <v>44812.445833333331</v>
      </c>
      <c r="I220" s="22">
        <f t="shared" si="53"/>
        <v>5338.7000000000007</v>
      </c>
      <c r="J220" s="16" t="str">
        <f t="shared" si="49"/>
        <v>NOT DUE</v>
      </c>
      <c r="K220" s="32"/>
      <c r="L220" s="19" t="s">
        <v>5328</v>
      </c>
    </row>
    <row r="221" spans="1:12" ht="25.5">
      <c r="A221" s="16" t="s">
        <v>488</v>
      </c>
      <c r="B221" s="30" t="s">
        <v>476</v>
      </c>
      <c r="C221" s="30" t="s">
        <v>463</v>
      </c>
      <c r="D221" s="20">
        <v>8000</v>
      </c>
      <c r="E221" s="150">
        <v>42549</v>
      </c>
      <c r="F221" s="12">
        <v>44420</v>
      </c>
      <c r="G221" s="26">
        <v>29642</v>
      </c>
      <c r="H221" s="21">
        <f>IF(I221&lt;=8000,$F$5+(I221/24),"error")</f>
        <v>44812.445833333331</v>
      </c>
      <c r="I221" s="22">
        <f t="shared" si="53"/>
        <v>5338.7000000000007</v>
      </c>
      <c r="J221" s="16" t="str">
        <f t="shared" si="49"/>
        <v>NOT DUE</v>
      </c>
      <c r="K221" s="32"/>
      <c r="L221" s="19" t="s">
        <v>5328</v>
      </c>
    </row>
    <row r="222" spans="1:12">
      <c r="A222" s="16" t="s">
        <v>489</v>
      </c>
      <c r="B222" s="30" t="s">
        <v>2448</v>
      </c>
      <c r="C222" s="30" t="s">
        <v>482</v>
      </c>
      <c r="D222" s="40">
        <v>4000</v>
      </c>
      <c r="E222" s="150">
        <v>42549</v>
      </c>
      <c r="F222" s="12">
        <v>44578</v>
      </c>
      <c r="G222" s="26">
        <v>32102</v>
      </c>
      <c r="H222" s="21">
        <f>IF(I222&lt;=4000,$F$5+(I222/24),"error")</f>
        <v>44748.279166666667</v>
      </c>
      <c r="I222" s="22">
        <f t="shared" si="53"/>
        <v>3798.7000000000007</v>
      </c>
      <c r="J222" s="16" t="str">
        <f t="shared" si="49"/>
        <v>NOT DUE</v>
      </c>
      <c r="K222" s="32"/>
      <c r="L222" s="19" t="s">
        <v>5328</v>
      </c>
    </row>
    <row r="223" spans="1:12">
      <c r="A223" s="16" t="s">
        <v>490</v>
      </c>
      <c r="B223" s="30" t="s">
        <v>2449</v>
      </c>
      <c r="C223" s="30" t="s">
        <v>482</v>
      </c>
      <c r="D223" s="40">
        <v>4000</v>
      </c>
      <c r="E223" s="150">
        <v>42549</v>
      </c>
      <c r="F223" s="12">
        <v>44578</v>
      </c>
      <c r="G223" s="26">
        <v>32102</v>
      </c>
      <c r="H223" s="21">
        <f t="shared" ref="H223:H224" si="57">IF(I223&lt;=4000,$F$5+(I223/24),"error")</f>
        <v>44748.279166666667</v>
      </c>
      <c r="I223" s="22">
        <f t="shared" si="53"/>
        <v>3798.7000000000007</v>
      </c>
      <c r="J223" s="16" t="str">
        <f t="shared" si="49"/>
        <v>NOT DUE</v>
      </c>
      <c r="K223" s="32"/>
      <c r="L223" s="19" t="s">
        <v>5328</v>
      </c>
    </row>
    <row r="224" spans="1:12">
      <c r="A224" s="16" t="s">
        <v>491</v>
      </c>
      <c r="B224" s="30" t="s">
        <v>2450</v>
      </c>
      <c r="C224" s="30" t="s">
        <v>482</v>
      </c>
      <c r="D224" s="40">
        <v>4000</v>
      </c>
      <c r="E224" s="150">
        <v>42549</v>
      </c>
      <c r="F224" s="12">
        <v>44527</v>
      </c>
      <c r="G224" s="26">
        <v>31384</v>
      </c>
      <c r="H224" s="21">
        <f t="shared" si="57"/>
        <v>44718.362500000003</v>
      </c>
      <c r="I224" s="22">
        <f t="shared" si="53"/>
        <v>3080.7000000000007</v>
      </c>
      <c r="J224" s="16" t="str">
        <f t="shared" si="49"/>
        <v>NOT DUE</v>
      </c>
      <c r="K224" s="32"/>
      <c r="L224" s="19" t="s">
        <v>5328</v>
      </c>
    </row>
    <row r="225" spans="1:12">
      <c r="A225" s="16" t="s">
        <v>492</v>
      </c>
      <c r="B225" s="30" t="s">
        <v>2451</v>
      </c>
      <c r="C225" s="30" t="s">
        <v>482</v>
      </c>
      <c r="D225" s="40">
        <v>4000</v>
      </c>
      <c r="E225" s="150">
        <v>42549</v>
      </c>
      <c r="F225" s="12">
        <v>44527</v>
      </c>
      <c r="G225" s="26">
        <v>31384</v>
      </c>
      <c r="H225" s="21">
        <f>IF(I225&lt;=4000,$F$5+(I225/24),"error")</f>
        <v>44718.362500000003</v>
      </c>
      <c r="I225" s="22">
        <f t="shared" si="53"/>
        <v>3080.7000000000007</v>
      </c>
      <c r="J225" s="16" t="str">
        <f t="shared" si="49"/>
        <v>NOT DUE</v>
      </c>
      <c r="K225" s="32"/>
      <c r="L225" s="19" t="s">
        <v>5328</v>
      </c>
    </row>
    <row r="226" spans="1:12">
      <c r="A226" s="16" t="s">
        <v>493</v>
      </c>
      <c r="B226" s="30" t="s">
        <v>2452</v>
      </c>
      <c r="C226" s="30" t="s">
        <v>482</v>
      </c>
      <c r="D226" s="40">
        <v>4000</v>
      </c>
      <c r="E226" s="150">
        <v>42549</v>
      </c>
      <c r="F226" s="12">
        <v>44546</v>
      </c>
      <c r="G226" s="26">
        <v>31661</v>
      </c>
      <c r="H226" s="21">
        <f>IF(I226&lt;=4000,$F$5+(I226/24),"error")</f>
        <v>44729.904166666667</v>
      </c>
      <c r="I226" s="22">
        <f t="shared" si="53"/>
        <v>3357.7000000000007</v>
      </c>
      <c r="J226" s="16" t="str">
        <f t="shared" si="49"/>
        <v>NOT DUE</v>
      </c>
      <c r="K226" s="32"/>
      <c r="L226" s="19" t="s">
        <v>5328</v>
      </c>
    </row>
    <row r="227" spans="1:12">
      <c r="A227" s="16" t="s">
        <v>494</v>
      </c>
      <c r="B227" s="30" t="s">
        <v>2453</v>
      </c>
      <c r="C227" s="30" t="s">
        <v>482</v>
      </c>
      <c r="D227" s="40">
        <v>4000</v>
      </c>
      <c r="E227" s="150">
        <v>42549</v>
      </c>
      <c r="F227" s="12">
        <v>44527</v>
      </c>
      <c r="G227" s="26">
        <v>31384</v>
      </c>
      <c r="H227" s="21">
        <f>IF(I227&lt;=4000,$F$5+(I227/24),"error")</f>
        <v>44718.362500000003</v>
      </c>
      <c r="I227" s="22">
        <f t="shared" si="53"/>
        <v>3080.7000000000007</v>
      </c>
      <c r="J227" s="16" t="str">
        <f t="shared" si="49"/>
        <v>NOT DUE</v>
      </c>
      <c r="K227" s="32"/>
      <c r="L227" s="19" t="s">
        <v>5328</v>
      </c>
    </row>
    <row r="228" spans="1:12">
      <c r="A228" s="16" t="s">
        <v>496</v>
      </c>
      <c r="B228" s="30" t="s">
        <v>2448</v>
      </c>
      <c r="C228" s="30" t="s">
        <v>495</v>
      </c>
      <c r="D228" s="20">
        <v>8000</v>
      </c>
      <c r="E228" s="150">
        <v>42549</v>
      </c>
      <c r="F228" s="12">
        <v>44577</v>
      </c>
      <c r="G228" s="26">
        <v>32102</v>
      </c>
      <c r="H228" s="21">
        <f>IF(I228&lt;=8000,$F$5+(I228/24),"error")</f>
        <v>44914.945833333331</v>
      </c>
      <c r="I228" s="22">
        <f t="shared" si="53"/>
        <v>7798.7000000000007</v>
      </c>
      <c r="J228" s="16" t="str">
        <f t="shared" si="49"/>
        <v>NOT DUE</v>
      </c>
      <c r="K228" s="32"/>
      <c r="L228" s="19" t="s">
        <v>5328</v>
      </c>
    </row>
    <row r="229" spans="1:12">
      <c r="A229" s="16" t="s">
        <v>497</v>
      </c>
      <c r="B229" s="30" t="s">
        <v>2449</v>
      </c>
      <c r="C229" s="30" t="s">
        <v>495</v>
      </c>
      <c r="D229" s="20">
        <v>8000</v>
      </c>
      <c r="E229" s="150">
        <v>42549</v>
      </c>
      <c r="F229" s="12">
        <v>44577</v>
      </c>
      <c r="G229" s="26">
        <v>32102</v>
      </c>
      <c r="H229" s="21">
        <f t="shared" ref="H229:H233" si="58">IF(I229&lt;=8000,$F$5+(I229/24),"error")</f>
        <v>44914.945833333331</v>
      </c>
      <c r="I229" s="22">
        <f t="shared" si="53"/>
        <v>7798.7000000000007</v>
      </c>
      <c r="J229" s="16" t="str">
        <f t="shared" si="49"/>
        <v>NOT DUE</v>
      </c>
      <c r="K229" s="32"/>
      <c r="L229" s="19" t="s">
        <v>5328</v>
      </c>
    </row>
    <row r="230" spans="1:12">
      <c r="A230" s="16" t="s">
        <v>498</v>
      </c>
      <c r="B230" s="30" t="s">
        <v>2450</v>
      </c>
      <c r="C230" s="30" t="s">
        <v>495</v>
      </c>
      <c r="D230" s="20">
        <v>8000</v>
      </c>
      <c r="E230" s="150">
        <v>42549</v>
      </c>
      <c r="F230" s="12">
        <v>44528</v>
      </c>
      <c r="G230" s="26">
        <v>31384</v>
      </c>
      <c r="H230" s="21">
        <f t="shared" si="58"/>
        <v>44885.029166666667</v>
      </c>
      <c r="I230" s="22">
        <f t="shared" si="53"/>
        <v>7080.7000000000007</v>
      </c>
      <c r="J230" s="16" t="str">
        <f t="shared" si="49"/>
        <v>NOT DUE</v>
      </c>
      <c r="K230" s="32"/>
      <c r="L230" s="19" t="s">
        <v>5328</v>
      </c>
    </row>
    <row r="231" spans="1:12">
      <c r="A231" s="16" t="s">
        <v>499</v>
      </c>
      <c r="B231" s="30" t="s">
        <v>2451</v>
      </c>
      <c r="C231" s="30" t="s">
        <v>495</v>
      </c>
      <c r="D231" s="20">
        <v>8000</v>
      </c>
      <c r="E231" s="150">
        <v>42549</v>
      </c>
      <c r="F231" s="12">
        <v>44528</v>
      </c>
      <c r="G231" s="26">
        <v>31384</v>
      </c>
      <c r="H231" s="21">
        <f t="shared" si="58"/>
        <v>44885.029166666667</v>
      </c>
      <c r="I231" s="22">
        <f t="shared" si="53"/>
        <v>7080.7000000000007</v>
      </c>
      <c r="J231" s="16" t="str">
        <f t="shared" si="49"/>
        <v>NOT DUE</v>
      </c>
      <c r="K231" s="32"/>
      <c r="L231" s="19" t="s">
        <v>5328</v>
      </c>
    </row>
    <row r="232" spans="1:12">
      <c r="A232" s="16" t="s">
        <v>500</v>
      </c>
      <c r="B232" s="30" t="s">
        <v>2452</v>
      </c>
      <c r="C232" s="30" t="s">
        <v>495</v>
      </c>
      <c r="D232" s="20">
        <v>8000</v>
      </c>
      <c r="E232" s="150">
        <v>42549</v>
      </c>
      <c r="F232" s="12">
        <v>44546</v>
      </c>
      <c r="G232" s="26">
        <v>31661</v>
      </c>
      <c r="H232" s="21">
        <f t="shared" si="58"/>
        <v>44896.570833333331</v>
      </c>
      <c r="I232" s="22">
        <f t="shared" si="53"/>
        <v>7357.7000000000007</v>
      </c>
      <c r="J232" s="16" t="str">
        <f t="shared" ref="J232:J270" si="59">IF(I232="","",IF(I232=0,"DUE",IF(I232&lt;0,"OVERDUE","NOT DUE")))</f>
        <v>NOT DUE</v>
      </c>
      <c r="K232" s="32"/>
      <c r="L232" s="19" t="s">
        <v>5328</v>
      </c>
    </row>
    <row r="233" spans="1:12">
      <c r="A233" s="16" t="s">
        <v>501</v>
      </c>
      <c r="B233" s="30" t="s">
        <v>2453</v>
      </c>
      <c r="C233" s="30" t="s">
        <v>495</v>
      </c>
      <c r="D233" s="20">
        <v>8000</v>
      </c>
      <c r="E233" s="150">
        <v>42549</v>
      </c>
      <c r="F233" s="12">
        <v>44528</v>
      </c>
      <c r="G233" s="26">
        <v>31384</v>
      </c>
      <c r="H233" s="21">
        <f t="shared" si="58"/>
        <v>44885.029166666667</v>
      </c>
      <c r="I233" s="22">
        <f t="shared" si="53"/>
        <v>7080.7000000000007</v>
      </c>
      <c r="J233" s="16" t="str">
        <f t="shared" si="59"/>
        <v>NOT DUE</v>
      </c>
      <c r="K233" s="32"/>
      <c r="L233" s="19" t="s">
        <v>5328</v>
      </c>
    </row>
    <row r="234" spans="1:12" ht="25.5">
      <c r="A234" s="16" t="s">
        <v>506</v>
      </c>
      <c r="B234" s="30" t="s">
        <v>4581</v>
      </c>
      <c r="C234" s="30" t="s">
        <v>509</v>
      </c>
      <c r="D234" s="20">
        <v>8000</v>
      </c>
      <c r="E234" s="150">
        <v>42549</v>
      </c>
      <c r="F234" s="12">
        <v>44419</v>
      </c>
      <c r="G234" s="26">
        <v>29642</v>
      </c>
      <c r="H234" s="14"/>
      <c r="I234" s="15"/>
      <c r="J234" s="16" t="str">
        <f t="shared" si="59"/>
        <v/>
      </c>
      <c r="K234" s="32"/>
      <c r="L234" s="19" t="s">
        <v>5328</v>
      </c>
    </row>
    <row r="235" spans="1:12" ht="25.5">
      <c r="A235" s="16" t="s">
        <v>507</v>
      </c>
      <c r="B235" s="30" t="s">
        <v>4582</v>
      </c>
      <c r="C235" s="30" t="s">
        <v>509</v>
      </c>
      <c r="D235" s="20">
        <v>8000</v>
      </c>
      <c r="E235" s="150">
        <v>42549</v>
      </c>
      <c r="F235" s="12">
        <v>44419</v>
      </c>
      <c r="G235" s="26">
        <v>29642</v>
      </c>
      <c r="H235" s="14"/>
      <c r="I235" s="15"/>
      <c r="J235" s="16"/>
      <c r="K235" s="32"/>
      <c r="L235" s="19" t="s">
        <v>5328</v>
      </c>
    </row>
    <row r="236" spans="1:12" ht="25.5">
      <c r="A236" s="16" t="s">
        <v>508</v>
      </c>
      <c r="B236" s="30" t="s">
        <v>4583</v>
      </c>
      <c r="C236" s="30" t="s">
        <v>509</v>
      </c>
      <c r="D236" s="20">
        <v>8000</v>
      </c>
      <c r="E236" s="150">
        <v>42549</v>
      </c>
      <c r="F236" s="12">
        <v>44419</v>
      </c>
      <c r="G236" s="26">
        <v>29642</v>
      </c>
      <c r="H236" s="14"/>
      <c r="I236" s="15"/>
      <c r="J236" s="16"/>
      <c r="K236" s="32"/>
      <c r="L236" s="19" t="s">
        <v>5328</v>
      </c>
    </row>
    <row r="237" spans="1:12" ht="25.5">
      <c r="A237" s="16" t="s">
        <v>510</v>
      </c>
      <c r="B237" s="30" t="s">
        <v>4584</v>
      </c>
      <c r="C237" s="30" t="s">
        <v>509</v>
      </c>
      <c r="D237" s="20">
        <v>8000</v>
      </c>
      <c r="E237" s="150">
        <v>42549</v>
      </c>
      <c r="F237" s="12">
        <v>44419</v>
      </c>
      <c r="G237" s="26">
        <v>29642</v>
      </c>
      <c r="H237" s="14"/>
      <c r="I237" s="15"/>
      <c r="J237" s="16"/>
      <c r="K237" s="32" t="s">
        <v>5411</v>
      </c>
      <c r="L237" s="19" t="s">
        <v>5328</v>
      </c>
    </row>
    <row r="238" spans="1:12" ht="25.5">
      <c r="A238" s="16" t="s">
        <v>511</v>
      </c>
      <c r="B238" s="30" t="s">
        <v>4585</v>
      </c>
      <c r="C238" s="30" t="s">
        <v>509</v>
      </c>
      <c r="D238" s="20">
        <v>8000</v>
      </c>
      <c r="E238" s="150">
        <v>42549</v>
      </c>
      <c r="F238" s="12">
        <v>44419</v>
      </c>
      <c r="G238" s="26">
        <v>29642</v>
      </c>
      <c r="H238" s="14"/>
      <c r="I238" s="15"/>
      <c r="J238" s="16"/>
      <c r="K238" s="32"/>
      <c r="L238" s="19" t="s">
        <v>5328</v>
      </c>
    </row>
    <row r="239" spans="1:12" ht="25.5">
      <c r="A239" s="16" t="s">
        <v>512</v>
      </c>
      <c r="B239" s="30" t="s">
        <v>4586</v>
      </c>
      <c r="C239" s="30" t="s">
        <v>509</v>
      </c>
      <c r="D239" s="20">
        <v>8000</v>
      </c>
      <c r="E239" s="150">
        <v>42549</v>
      </c>
      <c r="F239" s="12">
        <v>44419</v>
      </c>
      <c r="G239" s="26">
        <v>29642</v>
      </c>
      <c r="H239" s="14"/>
      <c r="I239" s="15"/>
      <c r="J239" s="16"/>
      <c r="K239" s="32"/>
      <c r="L239" s="19" t="s">
        <v>5328</v>
      </c>
    </row>
    <row r="240" spans="1:12" ht="25.5">
      <c r="A240" s="16" t="s">
        <v>513</v>
      </c>
      <c r="B240" s="211" t="s">
        <v>4587</v>
      </c>
      <c r="C240" s="30" t="s">
        <v>509</v>
      </c>
      <c r="D240" s="20">
        <v>8000</v>
      </c>
      <c r="E240" s="150">
        <v>42549</v>
      </c>
      <c r="F240" s="12">
        <v>44419</v>
      </c>
      <c r="G240" s="26">
        <v>29642</v>
      </c>
      <c r="H240" s="14"/>
      <c r="I240" s="15"/>
      <c r="J240" s="16" t="str">
        <f t="shared" si="59"/>
        <v/>
      </c>
      <c r="K240" s="32"/>
      <c r="L240" s="19" t="s">
        <v>5328</v>
      </c>
    </row>
    <row r="241" spans="1:12" ht="25.5">
      <c r="A241" s="16" t="s">
        <v>522</v>
      </c>
      <c r="B241" s="211" t="s">
        <v>4588</v>
      </c>
      <c r="C241" s="30" t="s">
        <v>509</v>
      </c>
      <c r="D241" s="20">
        <v>8000</v>
      </c>
      <c r="E241" s="150">
        <v>42549</v>
      </c>
      <c r="F241" s="12">
        <v>44419</v>
      </c>
      <c r="G241" s="26">
        <v>29642</v>
      </c>
      <c r="H241" s="14"/>
      <c r="I241" s="15"/>
      <c r="J241" s="16"/>
      <c r="K241" s="32"/>
      <c r="L241" s="19" t="s">
        <v>5328</v>
      </c>
    </row>
    <row r="242" spans="1:12" ht="25.5">
      <c r="A242" s="16" t="s">
        <v>523</v>
      </c>
      <c r="B242" s="211" t="s">
        <v>4589</v>
      </c>
      <c r="C242" s="30" t="s">
        <v>509</v>
      </c>
      <c r="D242" s="20">
        <v>8000</v>
      </c>
      <c r="E242" s="150">
        <v>42549</v>
      </c>
      <c r="F242" s="12">
        <v>44419</v>
      </c>
      <c r="G242" s="26">
        <v>29642</v>
      </c>
      <c r="H242" s="14"/>
      <c r="I242" s="15"/>
      <c r="J242" s="16"/>
      <c r="K242" s="32"/>
      <c r="L242" s="19" t="s">
        <v>5328</v>
      </c>
    </row>
    <row r="243" spans="1:12" ht="25.5">
      <c r="A243" s="16" t="s">
        <v>524</v>
      </c>
      <c r="B243" s="211" t="s">
        <v>4590</v>
      </c>
      <c r="C243" s="30" t="s">
        <v>509</v>
      </c>
      <c r="D243" s="20">
        <v>8000</v>
      </c>
      <c r="E243" s="150">
        <v>42549</v>
      </c>
      <c r="F243" s="12">
        <v>44419</v>
      </c>
      <c r="G243" s="26">
        <v>29642</v>
      </c>
      <c r="H243" s="14"/>
      <c r="I243" s="15"/>
      <c r="J243" s="16"/>
      <c r="K243" s="32"/>
      <c r="L243" s="19" t="s">
        <v>5328</v>
      </c>
    </row>
    <row r="244" spans="1:12" ht="25.5">
      <c r="A244" s="16" t="s">
        <v>525</v>
      </c>
      <c r="B244" s="211" t="s">
        <v>4591</v>
      </c>
      <c r="C244" s="30" t="s">
        <v>509</v>
      </c>
      <c r="D244" s="20">
        <v>8000</v>
      </c>
      <c r="E244" s="150">
        <v>42549</v>
      </c>
      <c r="F244" s="12">
        <v>44419</v>
      </c>
      <c r="G244" s="26">
        <v>29642</v>
      </c>
      <c r="H244" s="14"/>
      <c r="I244" s="15"/>
      <c r="J244" s="16"/>
      <c r="K244" s="32"/>
      <c r="L244" s="19" t="s">
        <v>5328</v>
      </c>
    </row>
    <row r="245" spans="1:12" ht="25.5">
      <c r="A245" s="16" t="s">
        <v>526</v>
      </c>
      <c r="B245" s="211" t="s">
        <v>4592</v>
      </c>
      <c r="C245" s="30" t="s">
        <v>509</v>
      </c>
      <c r="D245" s="20">
        <v>8000</v>
      </c>
      <c r="E245" s="150">
        <v>42549</v>
      </c>
      <c r="F245" s="12">
        <v>44419</v>
      </c>
      <c r="G245" s="26">
        <v>29642</v>
      </c>
      <c r="H245" s="14"/>
      <c r="I245" s="15"/>
      <c r="J245" s="16"/>
      <c r="K245" s="32"/>
      <c r="L245" s="19" t="s">
        <v>5328</v>
      </c>
    </row>
    <row r="246" spans="1:12" ht="25.5">
      <c r="A246" s="16" t="s">
        <v>542</v>
      </c>
      <c r="B246" s="211" t="s">
        <v>4593</v>
      </c>
      <c r="C246" s="30" t="s">
        <v>509</v>
      </c>
      <c r="D246" s="20">
        <v>8000</v>
      </c>
      <c r="E246" s="150">
        <v>42549</v>
      </c>
      <c r="F246" s="12">
        <v>44419</v>
      </c>
      <c r="G246" s="26">
        <v>29642</v>
      </c>
      <c r="H246" s="14"/>
      <c r="I246" s="15"/>
      <c r="J246" s="16" t="str">
        <f t="shared" si="59"/>
        <v/>
      </c>
      <c r="K246" s="32"/>
      <c r="L246" s="19" t="s">
        <v>5328</v>
      </c>
    </row>
    <row r="247" spans="1:12" ht="25.5">
      <c r="A247" s="16" t="s">
        <v>543</v>
      </c>
      <c r="B247" s="211" t="s">
        <v>4594</v>
      </c>
      <c r="C247" s="30" t="s">
        <v>509</v>
      </c>
      <c r="D247" s="20">
        <v>8000</v>
      </c>
      <c r="E247" s="150">
        <v>42549</v>
      </c>
      <c r="F247" s="12">
        <v>44419</v>
      </c>
      <c r="G247" s="26">
        <v>29642</v>
      </c>
      <c r="H247" s="14"/>
      <c r="I247" s="15"/>
      <c r="J247" s="16"/>
      <c r="K247" s="32"/>
      <c r="L247" s="19" t="s">
        <v>5328</v>
      </c>
    </row>
    <row r="248" spans="1:12" ht="25.5">
      <c r="A248" s="16" t="s">
        <v>544</v>
      </c>
      <c r="B248" s="211" t="s">
        <v>4595</v>
      </c>
      <c r="C248" s="30" t="s">
        <v>509</v>
      </c>
      <c r="D248" s="20">
        <v>8000</v>
      </c>
      <c r="E248" s="150">
        <v>42549</v>
      </c>
      <c r="F248" s="12">
        <v>44419</v>
      </c>
      <c r="G248" s="26">
        <v>29642</v>
      </c>
      <c r="H248" s="14"/>
      <c r="I248" s="15"/>
      <c r="J248" s="16"/>
      <c r="K248" s="32"/>
      <c r="L248" s="19" t="s">
        <v>5328</v>
      </c>
    </row>
    <row r="249" spans="1:12" ht="25.5">
      <c r="A249" s="16" t="s">
        <v>545</v>
      </c>
      <c r="B249" s="211" t="s">
        <v>4596</v>
      </c>
      <c r="C249" s="30" t="s">
        <v>509</v>
      </c>
      <c r="D249" s="20">
        <v>8000</v>
      </c>
      <c r="E249" s="150">
        <v>42549</v>
      </c>
      <c r="F249" s="12">
        <v>44419</v>
      </c>
      <c r="G249" s="26">
        <v>29642</v>
      </c>
      <c r="H249" s="14"/>
      <c r="I249" s="15"/>
      <c r="J249" s="16"/>
      <c r="K249" s="32"/>
      <c r="L249" s="19" t="s">
        <v>5328</v>
      </c>
    </row>
    <row r="250" spans="1:12" ht="25.5">
      <c r="A250" s="16" t="s">
        <v>546</v>
      </c>
      <c r="B250" s="211" t="s">
        <v>4597</v>
      </c>
      <c r="C250" s="30" t="s">
        <v>509</v>
      </c>
      <c r="D250" s="20">
        <v>8000</v>
      </c>
      <c r="E250" s="150">
        <v>42549</v>
      </c>
      <c r="F250" s="12">
        <v>44419</v>
      </c>
      <c r="G250" s="26">
        <v>29642</v>
      </c>
      <c r="H250" s="14"/>
      <c r="I250" s="15"/>
      <c r="J250" s="16"/>
      <c r="K250" s="32"/>
      <c r="L250" s="19" t="s">
        <v>5328</v>
      </c>
    </row>
    <row r="251" spans="1:12" ht="25.5">
      <c r="A251" s="16" t="s">
        <v>547</v>
      </c>
      <c r="B251" s="211" t="s">
        <v>4598</v>
      </c>
      <c r="C251" s="30" t="s">
        <v>509</v>
      </c>
      <c r="D251" s="20" t="s">
        <v>4852</v>
      </c>
      <c r="E251" s="150">
        <v>42549</v>
      </c>
      <c r="F251" s="12">
        <v>44419</v>
      </c>
      <c r="G251" s="26">
        <v>29642</v>
      </c>
      <c r="H251" s="14"/>
      <c r="I251" s="15"/>
      <c r="J251" s="16"/>
      <c r="K251" s="32"/>
      <c r="L251" s="19" t="s">
        <v>5328</v>
      </c>
    </row>
    <row r="252" spans="1:12" ht="25.5">
      <c r="A252" s="16" t="s">
        <v>548</v>
      </c>
      <c r="B252" s="211" t="s">
        <v>4599</v>
      </c>
      <c r="C252" s="30" t="s">
        <v>505</v>
      </c>
      <c r="D252" s="20">
        <v>8000</v>
      </c>
      <c r="E252" s="150">
        <v>42549</v>
      </c>
      <c r="F252" s="12">
        <v>44419</v>
      </c>
      <c r="G252" s="26">
        <v>29642</v>
      </c>
      <c r="H252" s="21">
        <f>IF(I252&lt;=8000,$F$5+(I252/24),"error")</f>
        <v>44812.445833333331</v>
      </c>
      <c r="I252" s="22">
        <f>D252-($F$4-G252)</f>
        <v>5338.7000000000007</v>
      </c>
      <c r="J252" s="16" t="str">
        <f t="shared" si="59"/>
        <v>NOT DUE</v>
      </c>
      <c r="K252" s="32"/>
      <c r="L252" s="19" t="s">
        <v>5328</v>
      </c>
    </row>
    <row r="253" spans="1:12" ht="25.5">
      <c r="A253" s="16" t="s">
        <v>549</v>
      </c>
      <c r="B253" s="211" t="s">
        <v>4600</v>
      </c>
      <c r="C253" s="30" t="s">
        <v>505</v>
      </c>
      <c r="D253" s="20">
        <v>8000</v>
      </c>
      <c r="E253" s="150">
        <v>42549</v>
      </c>
      <c r="F253" s="12">
        <v>44419</v>
      </c>
      <c r="G253" s="26">
        <v>29642</v>
      </c>
      <c r="H253" s="21">
        <f t="shared" ref="H253:H257" si="60">IF(I253&lt;=8000,$F$5+(I253/24),"error")</f>
        <v>44812.445833333331</v>
      </c>
      <c r="I253" s="22">
        <f t="shared" ref="I253:I257" si="61">D253-($F$4-G253)</f>
        <v>5338.7000000000007</v>
      </c>
      <c r="J253" s="16" t="str">
        <f t="shared" ref="J253:J257" si="62">IF(I253="","",IF(I253=0,"DUE",IF(I253&lt;0,"OVERDUE","NOT DUE")))</f>
        <v>NOT DUE</v>
      </c>
      <c r="K253" s="32"/>
      <c r="L253" s="19" t="s">
        <v>5328</v>
      </c>
    </row>
    <row r="254" spans="1:12" ht="25.5">
      <c r="A254" s="16" t="s">
        <v>550</v>
      </c>
      <c r="B254" s="211" t="s">
        <v>4601</v>
      </c>
      <c r="C254" s="30" t="s">
        <v>505</v>
      </c>
      <c r="D254" s="20">
        <v>8000</v>
      </c>
      <c r="E254" s="150">
        <v>42549</v>
      </c>
      <c r="F254" s="12">
        <v>44419</v>
      </c>
      <c r="G254" s="26">
        <v>29642</v>
      </c>
      <c r="H254" s="21">
        <f t="shared" si="60"/>
        <v>44812.445833333331</v>
      </c>
      <c r="I254" s="22">
        <f t="shared" si="61"/>
        <v>5338.7000000000007</v>
      </c>
      <c r="J254" s="16" t="str">
        <f t="shared" si="62"/>
        <v>NOT DUE</v>
      </c>
      <c r="K254" s="32"/>
      <c r="L254" s="19" t="s">
        <v>5328</v>
      </c>
    </row>
    <row r="255" spans="1:12" ht="25.5">
      <c r="A255" s="16" t="s">
        <v>551</v>
      </c>
      <c r="B255" s="211" t="s">
        <v>4602</v>
      </c>
      <c r="C255" s="30" t="s">
        <v>505</v>
      </c>
      <c r="D255" s="20">
        <v>8000</v>
      </c>
      <c r="E255" s="150">
        <v>42549</v>
      </c>
      <c r="F255" s="12">
        <v>44419</v>
      </c>
      <c r="G255" s="26">
        <v>29642</v>
      </c>
      <c r="H255" s="21">
        <f t="shared" si="60"/>
        <v>44812.445833333331</v>
      </c>
      <c r="I255" s="22">
        <f t="shared" si="61"/>
        <v>5338.7000000000007</v>
      </c>
      <c r="J255" s="16" t="str">
        <f t="shared" si="62"/>
        <v>NOT DUE</v>
      </c>
      <c r="K255" s="32"/>
      <c r="L255" s="19" t="s">
        <v>5328</v>
      </c>
    </row>
    <row r="256" spans="1:12" ht="25.5">
      <c r="A256" s="16" t="s">
        <v>552</v>
      </c>
      <c r="B256" s="211" t="s">
        <v>4603</v>
      </c>
      <c r="C256" s="30" t="s">
        <v>505</v>
      </c>
      <c r="D256" s="20">
        <v>8000</v>
      </c>
      <c r="E256" s="150">
        <v>42549</v>
      </c>
      <c r="F256" s="12">
        <v>44419</v>
      </c>
      <c r="G256" s="26">
        <v>29642</v>
      </c>
      <c r="H256" s="21">
        <f t="shared" si="60"/>
        <v>44812.445833333331</v>
      </c>
      <c r="I256" s="22">
        <f t="shared" si="61"/>
        <v>5338.7000000000007</v>
      </c>
      <c r="J256" s="16" t="str">
        <f t="shared" si="62"/>
        <v>NOT DUE</v>
      </c>
      <c r="K256" s="32"/>
      <c r="L256" s="19" t="s">
        <v>5328</v>
      </c>
    </row>
    <row r="257" spans="1:12" ht="25.5">
      <c r="A257" s="16" t="s">
        <v>555</v>
      </c>
      <c r="B257" s="211" t="s">
        <v>4604</v>
      </c>
      <c r="C257" s="30" t="s">
        <v>505</v>
      </c>
      <c r="D257" s="20">
        <v>8000</v>
      </c>
      <c r="E257" s="150">
        <v>42549</v>
      </c>
      <c r="F257" s="12">
        <v>44419</v>
      </c>
      <c r="G257" s="26">
        <v>29642</v>
      </c>
      <c r="H257" s="21">
        <f t="shared" si="60"/>
        <v>44812.445833333331</v>
      </c>
      <c r="I257" s="22">
        <f t="shared" si="61"/>
        <v>5338.7000000000007</v>
      </c>
      <c r="J257" s="16" t="str">
        <f t="shared" si="62"/>
        <v>NOT DUE</v>
      </c>
      <c r="K257" s="32"/>
      <c r="L257" s="19" t="s">
        <v>5328</v>
      </c>
    </row>
    <row r="258" spans="1:12" ht="25.5" customHeight="1">
      <c r="A258" s="16" t="s">
        <v>558</v>
      </c>
      <c r="B258" s="30" t="s">
        <v>514</v>
      </c>
      <c r="C258" s="30" t="s">
        <v>2456</v>
      </c>
      <c r="D258" s="39" t="s">
        <v>1</v>
      </c>
      <c r="E258" s="150">
        <v>42549</v>
      </c>
      <c r="F258" s="12">
        <v>44590</v>
      </c>
      <c r="G258" s="109"/>
      <c r="H258" s="14">
        <f>DATE(YEAR(F258),MONTH(F258),DAY(F258)+1)</f>
        <v>44591</v>
      </c>
      <c r="I258" s="15">
        <f ca="1">IF(ISBLANK(H258),"",H258-DATE(YEAR(NOW()),MONTH(NOW()),DAY(NOW())))</f>
        <v>-1</v>
      </c>
      <c r="J258" s="16" t="str">
        <f t="shared" ca="1" si="59"/>
        <v>OVERDUE</v>
      </c>
      <c r="K258" s="30" t="s">
        <v>518</v>
      </c>
      <c r="L258" s="19"/>
    </row>
    <row r="259" spans="1:12" ht="19.5" customHeight="1">
      <c r="A259" s="16" t="s">
        <v>559</v>
      </c>
      <c r="B259" s="30" t="s">
        <v>514</v>
      </c>
      <c r="C259" s="30" t="s">
        <v>515</v>
      </c>
      <c r="D259" s="39" t="s">
        <v>1</v>
      </c>
      <c r="E259" s="150">
        <v>42549</v>
      </c>
      <c r="F259" s="12">
        <v>44590</v>
      </c>
      <c r="G259" s="109"/>
      <c r="H259" s="14">
        <f>DATE(YEAR(F259),MONTH(F259),DAY(F259)+1)</f>
        <v>44591</v>
      </c>
      <c r="I259" s="15">
        <f ca="1">IF(ISBLANK(H259),"",H259-DATE(YEAR(NOW()),MONTH(NOW()),DAY(NOW())))</f>
        <v>-1</v>
      </c>
      <c r="J259" s="16" t="str">
        <f t="shared" ca="1" si="59"/>
        <v>OVERDUE</v>
      </c>
      <c r="K259" s="30" t="s">
        <v>519</v>
      </c>
      <c r="L259" s="19"/>
    </row>
    <row r="260" spans="1:12" ht="20.25" customHeight="1">
      <c r="A260" s="16" t="s">
        <v>566</v>
      </c>
      <c r="B260" s="30" t="s">
        <v>514</v>
      </c>
      <c r="C260" s="30" t="s">
        <v>516</v>
      </c>
      <c r="D260" s="39" t="s">
        <v>1</v>
      </c>
      <c r="E260" s="150">
        <v>42549</v>
      </c>
      <c r="F260" s="12">
        <v>44590</v>
      </c>
      <c r="G260" s="109"/>
      <c r="H260" s="14">
        <f>DATE(YEAR(F260),MONTH(F260),DAY(F260)+1)</f>
        <v>44591</v>
      </c>
      <c r="I260" s="15">
        <f ca="1">IF(ISBLANK(H260),"",H260-DATE(YEAR(NOW()),MONTH(NOW()),DAY(NOW())))</f>
        <v>-1</v>
      </c>
      <c r="J260" s="16" t="str">
        <f t="shared" ca="1" si="59"/>
        <v>OVERDUE</v>
      </c>
      <c r="K260" s="30" t="s">
        <v>520</v>
      </c>
      <c r="L260" s="19"/>
    </row>
    <row r="261" spans="1:12" ht="17.25" customHeight="1">
      <c r="A261" s="16" t="s">
        <v>567</v>
      </c>
      <c r="B261" s="30" t="s">
        <v>514</v>
      </c>
      <c r="C261" s="30" t="s">
        <v>517</v>
      </c>
      <c r="D261" s="39" t="s">
        <v>26</v>
      </c>
      <c r="E261" s="150">
        <v>42549</v>
      </c>
      <c r="F261" s="12">
        <v>44590</v>
      </c>
      <c r="G261" s="109"/>
      <c r="H261" s="14">
        <f>DATE(YEAR(F261),MONTH(F261),DAY(F261)+7)</f>
        <v>44597</v>
      </c>
      <c r="I261" s="15">
        <f ca="1">IF(ISBLANK(H261),"",H261-DATE(YEAR(NOW()),MONTH(NOW()),DAY(NOW())))</f>
        <v>5</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818</v>
      </c>
      <c r="J262" s="16" t="str">
        <f t="shared" ref="J262" ca="1" si="63">IF(I262="","",IF(I262=0,"DUE",IF(I262&lt;0,"OVERDUE","NOT DUE")))</f>
        <v>NOT DUE</v>
      </c>
      <c r="K262" s="30" t="s">
        <v>531</v>
      </c>
      <c r="L262" s="19"/>
    </row>
    <row r="263" spans="1:12" ht="25.5">
      <c r="A263" s="16" t="s">
        <v>4607</v>
      </c>
      <c r="B263" s="30" t="s">
        <v>504</v>
      </c>
      <c r="C263" s="30" t="s">
        <v>553</v>
      </c>
      <c r="D263" s="11" t="s">
        <v>4</v>
      </c>
      <c r="E263" s="150">
        <v>42549</v>
      </c>
      <c r="F263" s="12">
        <v>44570</v>
      </c>
      <c r="G263" s="109"/>
      <c r="H263" s="14">
        <f>EDATE(F263-1,1)</f>
        <v>44600</v>
      </c>
      <c r="I263" s="15">
        <f t="shared" ref="I263:I275" ca="1" si="64">IF(ISBLANK(H263),"",H263-DATE(YEAR(NOW()),MONTH(NOW()),DAY(NOW())))</f>
        <v>8</v>
      </c>
      <c r="J263" s="16" t="str">
        <f t="shared" ca="1" si="59"/>
        <v>NOT DUE</v>
      </c>
      <c r="K263" s="30" t="s">
        <v>554</v>
      </c>
      <c r="L263" s="19" t="s">
        <v>4566</v>
      </c>
    </row>
    <row r="264" spans="1:12">
      <c r="A264" s="16" t="s">
        <v>4608</v>
      </c>
      <c r="B264" s="30" t="s">
        <v>556</v>
      </c>
      <c r="C264" s="30" t="s">
        <v>269</v>
      </c>
      <c r="D264" s="11"/>
      <c r="E264" s="150">
        <v>42549</v>
      </c>
      <c r="F264" s="12"/>
      <c r="G264" s="109"/>
      <c r="H264" s="14"/>
      <c r="I264" s="15"/>
      <c r="J264" s="16" t="str">
        <f t="shared" si="59"/>
        <v/>
      </c>
      <c r="K264" s="32"/>
      <c r="L264" s="19"/>
    </row>
    <row r="265" spans="1:12">
      <c r="A265" s="16" t="s">
        <v>4609</v>
      </c>
      <c r="B265" s="30" t="s">
        <v>557</v>
      </c>
      <c r="C265" s="30" t="s">
        <v>269</v>
      </c>
      <c r="D265" s="11"/>
      <c r="E265" s="150">
        <v>42549</v>
      </c>
      <c r="F265" s="12" t="s">
        <v>3839</v>
      </c>
      <c r="G265" s="109"/>
      <c r="H265" s="14"/>
      <c r="I265" s="15"/>
      <c r="J265" s="16" t="str">
        <f t="shared" si="59"/>
        <v/>
      </c>
      <c r="K265" s="32"/>
      <c r="L265" s="19"/>
    </row>
    <row r="266" spans="1:12" ht="25.5">
      <c r="A266" s="16" t="s">
        <v>4610</v>
      </c>
      <c r="B266" s="30" t="s">
        <v>560</v>
      </c>
      <c r="C266" s="30" t="s">
        <v>561</v>
      </c>
      <c r="D266" s="41">
        <v>150</v>
      </c>
      <c r="E266" s="150">
        <v>42549</v>
      </c>
      <c r="F266" s="12" t="s">
        <v>5389</v>
      </c>
      <c r="G266" s="26">
        <v>0</v>
      </c>
      <c r="H266" s="21"/>
      <c r="I266" s="22"/>
      <c r="J266" s="16"/>
      <c r="K266" s="30"/>
      <c r="L266" s="19"/>
    </row>
    <row r="267" spans="1:12" ht="25.5">
      <c r="A267" s="16" t="s">
        <v>4611</v>
      </c>
      <c r="B267" s="30" t="s">
        <v>562</v>
      </c>
      <c r="C267" s="30" t="s">
        <v>561</v>
      </c>
      <c r="D267" s="39" t="s">
        <v>1</v>
      </c>
      <c r="E267" s="150">
        <v>42549</v>
      </c>
      <c r="F267" s="12">
        <v>44590</v>
      </c>
      <c r="G267" s="109"/>
      <c r="H267" s="14">
        <f>DATE(YEAR(F267),MONTH(F267),DAY(F267)+1)</f>
        <v>44591</v>
      </c>
      <c r="I267" s="15">
        <f t="shared" ca="1" si="64"/>
        <v>-1</v>
      </c>
      <c r="J267" s="16" t="str">
        <f t="shared" ca="1" si="59"/>
        <v>OVERDUE</v>
      </c>
      <c r="K267" s="30" t="s">
        <v>569</v>
      </c>
      <c r="L267" s="19"/>
    </row>
    <row r="268" spans="1:12" ht="25.5">
      <c r="A268" s="16" t="s">
        <v>4612</v>
      </c>
      <c r="B268" s="30" t="s">
        <v>563</v>
      </c>
      <c r="C268" s="30" t="s">
        <v>561</v>
      </c>
      <c r="D268" s="41">
        <v>250</v>
      </c>
      <c r="E268" s="150">
        <v>42549</v>
      </c>
      <c r="F268" s="12">
        <v>44114</v>
      </c>
      <c r="G268" s="26">
        <v>0</v>
      </c>
      <c r="H268" s="21"/>
      <c r="I268" s="22"/>
      <c r="J268" s="16" t="str">
        <f t="shared" si="59"/>
        <v/>
      </c>
      <c r="K268" s="30"/>
      <c r="L268" s="19"/>
    </row>
    <row r="269" spans="1:12">
      <c r="A269" s="16" t="s">
        <v>4613</v>
      </c>
      <c r="B269" s="30" t="s">
        <v>564</v>
      </c>
      <c r="C269" s="30" t="s">
        <v>565</v>
      </c>
      <c r="D269" s="39" t="s">
        <v>1</v>
      </c>
      <c r="E269" s="150">
        <v>42549</v>
      </c>
      <c r="F269" s="12">
        <v>44590</v>
      </c>
      <c r="G269" s="109"/>
      <c r="H269" s="14">
        <f>DATE(YEAR(F269),MONTH(F269),DAY(F269)+1)</f>
        <v>44591</v>
      </c>
      <c r="I269" s="15">
        <f t="shared" ca="1" si="64"/>
        <v>-1</v>
      </c>
      <c r="J269" s="16" t="str">
        <f t="shared" ca="1" si="59"/>
        <v>OVERDUE</v>
      </c>
      <c r="K269" s="30"/>
      <c r="L269" s="19"/>
    </row>
    <row r="270" spans="1:12" ht="25.5">
      <c r="A270" s="16" t="s">
        <v>4614</v>
      </c>
      <c r="B270" s="211" t="s">
        <v>564</v>
      </c>
      <c r="C270" s="30" t="s">
        <v>561</v>
      </c>
      <c r="D270" s="41">
        <v>250</v>
      </c>
      <c r="E270" s="150">
        <v>42549</v>
      </c>
      <c r="F270" s="12">
        <v>44578</v>
      </c>
      <c r="G270" s="159">
        <v>32103</v>
      </c>
      <c r="H270" s="21">
        <f>IF(I270&lt;=250,$F$5+(I270/24),"error")</f>
        <v>44592.070833333331</v>
      </c>
      <c r="I270" s="22">
        <f>D270-($F$4-G270)</f>
        <v>49.700000000000728</v>
      </c>
      <c r="J270" s="16" t="str">
        <f t="shared" si="59"/>
        <v>NOT DUE</v>
      </c>
      <c r="K270" s="30" t="s">
        <v>569</v>
      </c>
      <c r="L270" s="19"/>
    </row>
    <row r="271" spans="1:12" ht="51">
      <c r="A271" s="16" t="s">
        <v>4615</v>
      </c>
      <c r="B271" s="30" t="s">
        <v>570</v>
      </c>
      <c r="C271" s="30" t="s">
        <v>571</v>
      </c>
      <c r="D271" s="20">
        <v>12000</v>
      </c>
      <c r="E271" s="150">
        <v>42549</v>
      </c>
      <c r="F271" s="12">
        <v>44420</v>
      </c>
      <c r="G271" s="26">
        <v>29642</v>
      </c>
      <c r="H271" s="21">
        <f>IF(I271&lt;=12000,$F$5+(I271/24),"error")</f>
        <v>44979.112500000003</v>
      </c>
      <c r="I271" s="22">
        <f>D271-($F$4-G271)</f>
        <v>9338.7000000000007</v>
      </c>
      <c r="J271" s="16" t="str">
        <f t="shared" ref="J271:J291" si="65">IF(I271="","",IF(I271=0,"DUE",IF(I271&lt;0,"OVERDUE","NOT DUE")))</f>
        <v>NOT DUE</v>
      </c>
      <c r="K271" s="30" t="s">
        <v>578</v>
      </c>
      <c r="L271" s="19" t="s">
        <v>5327</v>
      </c>
    </row>
    <row r="272" spans="1:12" ht="36" customHeight="1">
      <c r="A272" s="16" t="s">
        <v>4616</v>
      </c>
      <c r="B272" s="30" t="s">
        <v>570</v>
      </c>
      <c r="C272" s="30" t="s">
        <v>572</v>
      </c>
      <c r="D272" s="20">
        <v>12000</v>
      </c>
      <c r="E272" s="150">
        <v>42549</v>
      </c>
      <c r="F272" s="12">
        <v>44420</v>
      </c>
      <c r="G272" s="26">
        <v>29642</v>
      </c>
      <c r="H272" s="21">
        <f>IF(I272&lt;=12000,$F$5+(I272/24),"error")</f>
        <v>44979.112500000003</v>
      </c>
      <c r="I272" s="22">
        <f>D272-($F$4-G272)</f>
        <v>9338.7000000000007</v>
      </c>
      <c r="J272" s="16" t="str">
        <f t="shared" si="65"/>
        <v>NOT DUE</v>
      </c>
      <c r="K272" s="30"/>
      <c r="L272" s="19" t="s">
        <v>5327</v>
      </c>
    </row>
    <row r="273" spans="1:12" ht="63.75">
      <c r="A273" s="16" t="s">
        <v>4617</v>
      </c>
      <c r="B273" s="30" t="s">
        <v>570</v>
      </c>
      <c r="C273" s="30" t="s">
        <v>573</v>
      </c>
      <c r="D273" s="20">
        <v>24000</v>
      </c>
      <c r="E273" s="150">
        <v>42549</v>
      </c>
      <c r="F273" s="12">
        <v>44420</v>
      </c>
      <c r="G273" s="26">
        <v>29642</v>
      </c>
      <c r="H273" s="21">
        <f>IF(I273&lt;=24000,$F$5+(I273/24),"error")</f>
        <v>45479.112500000003</v>
      </c>
      <c r="I273" s="22">
        <f>D273-($F$4-G273)</f>
        <v>21338.7</v>
      </c>
      <c r="J273" s="16" t="str">
        <f t="shared" si="65"/>
        <v>NOT DUE</v>
      </c>
      <c r="K273" s="30" t="s">
        <v>579</v>
      </c>
      <c r="L273" s="19"/>
    </row>
    <row r="274" spans="1:12" ht="51">
      <c r="A274" s="16" t="s">
        <v>4618</v>
      </c>
      <c r="B274" s="211" t="s">
        <v>574</v>
      </c>
      <c r="C274" s="30" t="s">
        <v>575</v>
      </c>
      <c r="D274" s="11"/>
      <c r="E274" s="150">
        <v>42549</v>
      </c>
      <c r="F274" s="12">
        <v>43708</v>
      </c>
      <c r="G274" s="109"/>
      <c r="H274" s="14"/>
      <c r="I274" s="15"/>
      <c r="J274" s="16" t="str">
        <f t="shared" si="65"/>
        <v/>
      </c>
      <c r="K274" s="30" t="s">
        <v>358</v>
      </c>
      <c r="L274" s="19" t="s">
        <v>4862</v>
      </c>
    </row>
    <row r="275" spans="1:12" ht="25.5">
      <c r="A275" s="16" t="s">
        <v>4619</v>
      </c>
      <c r="B275" s="30" t="s">
        <v>576</v>
      </c>
      <c r="C275" s="30" t="s">
        <v>577</v>
      </c>
      <c r="D275" s="11" t="s">
        <v>1</v>
      </c>
      <c r="E275" s="150">
        <v>42549</v>
      </c>
      <c r="F275" s="12">
        <v>44590</v>
      </c>
      <c r="G275" s="109"/>
      <c r="H275" s="14">
        <f>DATE(YEAR(F275),MONTH(F275),DAY(F275)+1)</f>
        <v>44591</v>
      </c>
      <c r="I275" s="15">
        <f t="shared" ca="1" si="64"/>
        <v>-1</v>
      </c>
      <c r="J275" s="16" t="str">
        <f t="shared" ca="1" si="65"/>
        <v>OVERDUE</v>
      </c>
      <c r="K275" s="30" t="s">
        <v>580</v>
      </c>
      <c r="L275" s="19"/>
    </row>
    <row r="276" spans="1:12" ht="25.5">
      <c r="A276" s="16" t="s">
        <v>4620</v>
      </c>
      <c r="B276" s="30" t="s">
        <v>581</v>
      </c>
      <c r="C276" s="30" t="s">
        <v>582</v>
      </c>
      <c r="D276" s="20">
        <v>8000</v>
      </c>
      <c r="E276" s="150">
        <v>42549</v>
      </c>
      <c r="F276" s="12">
        <v>44305</v>
      </c>
      <c r="G276" s="26">
        <v>28591</v>
      </c>
      <c r="H276" s="21">
        <f>IF(I276&lt;=8000,$F$5+(I276/24),"error")</f>
        <v>44768.654166666667</v>
      </c>
      <c r="I276" s="22">
        <f>D276-($F$4-G276)</f>
        <v>4287.7000000000007</v>
      </c>
      <c r="J276" s="16" t="str">
        <f t="shared" si="65"/>
        <v>NOT DUE</v>
      </c>
      <c r="K276" s="32"/>
      <c r="L276" s="19" t="s">
        <v>3802</v>
      </c>
    </row>
    <row r="277" spans="1:12" ht="25.5">
      <c r="A277" s="16" t="s">
        <v>4621</v>
      </c>
      <c r="B277" s="30" t="s">
        <v>583</v>
      </c>
      <c r="C277" s="30" t="s">
        <v>582</v>
      </c>
      <c r="D277" s="11"/>
      <c r="E277" s="150">
        <v>42549</v>
      </c>
      <c r="F277" s="12"/>
      <c r="G277" s="109"/>
      <c r="H277" s="14"/>
      <c r="I277" s="22"/>
      <c r="J277" s="16" t="str">
        <f t="shared" si="65"/>
        <v/>
      </c>
      <c r="K277" s="32"/>
      <c r="L277" s="19"/>
    </row>
    <row r="278" spans="1:12" ht="25.5">
      <c r="A278" s="16" t="s">
        <v>4622</v>
      </c>
      <c r="B278" s="30" t="s">
        <v>584</v>
      </c>
      <c r="C278" s="30" t="s">
        <v>585</v>
      </c>
      <c r="D278" s="20">
        <v>8000</v>
      </c>
      <c r="E278" s="150">
        <v>42549</v>
      </c>
      <c r="F278" s="12">
        <v>44305</v>
      </c>
      <c r="G278" s="26">
        <v>28591</v>
      </c>
      <c r="H278" s="21">
        <f>IF(I278&lt;=8000,$F$5+(I278/24),"error")</f>
        <v>44768.654166666667</v>
      </c>
      <c r="I278" s="22">
        <f t="shared" ref="I278:I291" si="66">D278-($F$4-G278)</f>
        <v>4287.7000000000007</v>
      </c>
      <c r="J278" s="16" t="str">
        <f t="shared" si="65"/>
        <v>NOT DUE</v>
      </c>
      <c r="K278" s="32"/>
      <c r="L278" s="19"/>
    </row>
    <row r="279" spans="1:12" ht="26.45" customHeight="1">
      <c r="A279" s="16" t="s">
        <v>4623</v>
      </c>
      <c r="B279" s="30" t="s">
        <v>586</v>
      </c>
      <c r="C279" s="30" t="s">
        <v>585</v>
      </c>
      <c r="D279" s="20">
        <v>8000</v>
      </c>
      <c r="E279" s="150">
        <v>42549</v>
      </c>
      <c r="F279" s="150">
        <v>44305</v>
      </c>
      <c r="G279" s="26">
        <v>28591</v>
      </c>
      <c r="H279" s="21">
        <f>IF(I279&lt;=8000,$F$5+(I279/24),"error")</f>
        <v>44768.654166666667</v>
      </c>
      <c r="I279" s="22">
        <f t="shared" si="66"/>
        <v>4287.7000000000007</v>
      </c>
      <c r="J279" s="16" t="str">
        <f t="shared" si="65"/>
        <v>NOT DUE</v>
      </c>
      <c r="K279" s="30" t="s">
        <v>358</v>
      </c>
      <c r="L279" s="19" t="s">
        <v>4863</v>
      </c>
    </row>
    <row r="280" spans="1:12" ht="26.45" customHeight="1">
      <c r="A280" s="16" t="s">
        <v>4624</v>
      </c>
      <c r="B280" s="211" t="s">
        <v>587</v>
      </c>
      <c r="C280" s="30" t="s">
        <v>316</v>
      </c>
      <c r="D280" s="20">
        <v>12000</v>
      </c>
      <c r="E280" s="150">
        <v>42549</v>
      </c>
      <c r="F280" s="150">
        <v>43637</v>
      </c>
      <c r="G280" s="26">
        <v>17033</v>
      </c>
      <c r="H280" s="21">
        <f>IF(I280&lt;=12000,$F$5+(I280/24),"error")</f>
        <v>44453.737500000003</v>
      </c>
      <c r="I280" s="22">
        <f t="shared" si="66"/>
        <v>-3270.2999999999993</v>
      </c>
      <c r="J280" s="16" t="str">
        <f t="shared" si="65"/>
        <v>OVERDUE</v>
      </c>
      <c r="K280" s="30" t="s">
        <v>4767</v>
      </c>
      <c r="L280" s="19"/>
    </row>
    <row r="281" spans="1:12" ht="26.45" customHeight="1">
      <c r="A281" s="16" t="s">
        <v>4625</v>
      </c>
      <c r="B281" s="30" t="s">
        <v>588</v>
      </c>
      <c r="C281" s="30" t="s">
        <v>589</v>
      </c>
      <c r="D281" s="20">
        <v>8000</v>
      </c>
      <c r="E281" s="150">
        <v>42549</v>
      </c>
      <c r="F281" s="12">
        <v>44218</v>
      </c>
      <c r="G281" s="26">
        <v>26866</v>
      </c>
      <c r="H281" s="21">
        <f>IF(I281&lt;=8000,$F$5+(I281/24),"error")</f>
        <v>44696.779166666667</v>
      </c>
      <c r="I281" s="22">
        <f t="shared" si="66"/>
        <v>2562.7000000000007</v>
      </c>
      <c r="J281" s="16" t="str">
        <f t="shared" si="65"/>
        <v>NOT DUE</v>
      </c>
      <c r="K281" s="30" t="s">
        <v>318</v>
      </c>
      <c r="L281" s="19" t="s">
        <v>3802</v>
      </c>
    </row>
    <row r="282" spans="1:12" ht="26.45" customHeight="1">
      <c r="A282" s="16" t="s">
        <v>4626</v>
      </c>
      <c r="B282" s="30" t="s">
        <v>590</v>
      </c>
      <c r="C282" s="30" t="s">
        <v>589</v>
      </c>
      <c r="D282" s="20">
        <v>8000</v>
      </c>
      <c r="E282" s="150">
        <v>42549</v>
      </c>
      <c r="F282" s="12">
        <v>44218</v>
      </c>
      <c r="G282" s="26">
        <v>26866</v>
      </c>
      <c r="H282" s="21">
        <f t="shared" ref="H282:H285" si="67">IF(I282&lt;=8000,$F$5+(I282/24),"error")</f>
        <v>44696.779166666667</v>
      </c>
      <c r="I282" s="22">
        <f t="shared" si="66"/>
        <v>2562.7000000000007</v>
      </c>
      <c r="J282" s="16" t="str">
        <f t="shared" si="65"/>
        <v>NOT DUE</v>
      </c>
      <c r="K282" s="30" t="s">
        <v>318</v>
      </c>
      <c r="L282" s="19" t="s">
        <v>3802</v>
      </c>
    </row>
    <row r="283" spans="1:12" ht="26.45" customHeight="1">
      <c r="A283" s="16" t="s">
        <v>4627</v>
      </c>
      <c r="B283" s="30" t="s">
        <v>591</v>
      </c>
      <c r="C283" s="30" t="s">
        <v>589</v>
      </c>
      <c r="D283" s="20">
        <v>8000</v>
      </c>
      <c r="E283" s="150">
        <v>42549</v>
      </c>
      <c r="F283" s="12">
        <v>44218</v>
      </c>
      <c r="G283" s="26">
        <v>26866</v>
      </c>
      <c r="H283" s="21">
        <f t="shared" si="67"/>
        <v>44696.779166666667</v>
      </c>
      <c r="I283" s="22">
        <f t="shared" si="66"/>
        <v>2562.7000000000007</v>
      </c>
      <c r="J283" s="16" t="str">
        <f t="shared" si="65"/>
        <v>NOT DUE</v>
      </c>
      <c r="K283" s="30" t="s">
        <v>318</v>
      </c>
      <c r="L283" s="19" t="s">
        <v>3802</v>
      </c>
    </row>
    <row r="284" spans="1:12" ht="26.45" customHeight="1">
      <c r="A284" s="16" t="s">
        <v>4628</v>
      </c>
      <c r="B284" s="30" t="s">
        <v>592</v>
      </c>
      <c r="C284" s="30" t="s">
        <v>589</v>
      </c>
      <c r="D284" s="20">
        <v>8000</v>
      </c>
      <c r="E284" s="150">
        <v>42549</v>
      </c>
      <c r="F284" s="12">
        <v>44218</v>
      </c>
      <c r="G284" s="26">
        <v>26866</v>
      </c>
      <c r="H284" s="21">
        <f t="shared" si="67"/>
        <v>44696.779166666667</v>
      </c>
      <c r="I284" s="22">
        <f t="shared" si="66"/>
        <v>2562.7000000000007</v>
      </c>
      <c r="J284" s="16" t="str">
        <f t="shared" si="65"/>
        <v>NOT DUE</v>
      </c>
      <c r="K284" s="30" t="s">
        <v>318</v>
      </c>
      <c r="L284" s="19" t="s">
        <v>3802</v>
      </c>
    </row>
    <row r="285" spans="1:12" ht="26.45" customHeight="1">
      <c r="A285" s="16" t="s">
        <v>4629</v>
      </c>
      <c r="B285" s="30" t="s">
        <v>593</v>
      </c>
      <c r="C285" s="30" t="s">
        <v>589</v>
      </c>
      <c r="D285" s="20">
        <v>8000</v>
      </c>
      <c r="E285" s="150">
        <v>42549</v>
      </c>
      <c r="F285" s="12">
        <v>44218</v>
      </c>
      <c r="G285" s="26">
        <v>26866</v>
      </c>
      <c r="H285" s="21">
        <f t="shared" si="67"/>
        <v>44696.779166666667</v>
      </c>
      <c r="I285" s="22">
        <f t="shared" si="66"/>
        <v>2562.7000000000007</v>
      </c>
      <c r="J285" s="16" t="str">
        <f t="shared" si="65"/>
        <v>NOT DUE</v>
      </c>
      <c r="K285" s="30" t="s">
        <v>318</v>
      </c>
      <c r="L285" s="19" t="s">
        <v>3802</v>
      </c>
    </row>
    <row r="286" spans="1:12" ht="25.5">
      <c r="A286" s="16" t="s">
        <v>4630</v>
      </c>
      <c r="B286" s="30" t="s">
        <v>594</v>
      </c>
      <c r="C286" s="30" t="s">
        <v>565</v>
      </c>
      <c r="D286" s="20">
        <v>8000</v>
      </c>
      <c r="E286" s="150">
        <v>42549</v>
      </c>
      <c r="F286" s="12">
        <v>44077</v>
      </c>
      <c r="G286" s="26">
        <v>24840</v>
      </c>
      <c r="H286" s="21">
        <f>IF(I286&lt;=8000,$F$5+(I286/24),"error")</f>
        <v>44612.362500000003</v>
      </c>
      <c r="I286" s="22">
        <f t="shared" si="66"/>
        <v>536.70000000000073</v>
      </c>
      <c r="J286" s="16" t="str">
        <f t="shared" si="65"/>
        <v>NOT DUE</v>
      </c>
      <c r="K286" s="32"/>
      <c r="L286" s="19" t="s">
        <v>3802</v>
      </c>
    </row>
    <row r="287" spans="1:12" ht="23.25" customHeight="1">
      <c r="A287" s="16" t="s">
        <v>4631</v>
      </c>
      <c r="B287" s="30" t="s">
        <v>595</v>
      </c>
      <c r="C287" s="30" t="s">
        <v>565</v>
      </c>
      <c r="D287" s="20">
        <v>16000</v>
      </c>
      <c r="E287" s="150">
        <v>42549</v>
      </c>
      <c r="F287" s="12">
        <v>44417</v>
      </c>
      <c r="G287" s="26">
        <v>29642</v>
      </c>
      <c r="H287" s="21">
        <f>IF(I287&lt;=16000,$F$5+(I287/24),"error")</f>
        <v>45145.779166666667</v>
      </c>
      <c r="I287" s="22">
        <f t="shared" si="66"/>
        <v>13338.7</v>
      </c>
      <c r="J287" s="16" t="str">
        <f t="shared" si="65"/>
        <v>NOT DUE</v>
      </c>
      <c r="K287" s="32"/>
      <c r="L287" s="19" t="s">
        <v>3802</v>
      </c>
    </row>
    <row r="288" spans="1:12" ht="24" customHeight="1">
      <c r="A288" s="16" t="s">
        <v>4632</v>
      </c>
      <c r="B288" s="30" t="s">
        <v>596</v>
      </c>
      <c r="C288" s="30" t="s">
        <v>565</v>
      </c>
      <c r="D288" s="20">
        <v>8000</v>
      </c>
      <c r="E288" s="150">
        <v>42549</v>
      </c>
      <c r="F288" s="12">
        <v>44077</v>
      </c>
      <c r="G288" s="26">
        <v>24840</v>
      </c>
      <c r="H288" s="21">
        <f>IF(I288&lt;=8000,$F$5+(I288/24),"error")</f>
        <v>44612.362500000003</v>
      </c>
      <c r="I288" s="22">
        <f t="shared" si="66"/>
        <v>536.70000000000073</v>
      </c>
      <c r="J288" s="16" t="str">
        <f t="shared" si="65"/>
        <v>NOT DUE</v>
      </c>
      <c r="K288" s="32"/>
      <c r="L288" s="19" t="s">
        <v>4743</v>
      </c>
    </row>
    <row r="289" spans="1:12" ht="25.5">
      <c r="A289" s="16" t="s">
        <v>4633</v>
      </c>
      <c r="B289" s="30" t="s">
        <v>597</v>
      </c>
      <c r="C289" s="30" t="s">
        <v>598</v>
      </c>
      <c r="D289" s="20">
        <v>32000</v>
      </c>
      <c r="E289" s="150">
        <v>42549</v>
      </c>
      <c r="F289" s="12"/>
      <c r="G289" s="26">
        <v>0</v>
      </c>
      <c r="H289" s="21">
        <f>IF(I289&lt;=32000,$F$5+(I289/24),"error")</f>
        <v>44577.362500000003</v>
      </c>
      <c r="I289" s="22">
        <f t="shared" si="66"/>
        <v>-303.29999999999927</v>
      </c>
      <c r="J289" s="16" t="str">
        <f t="shared" si="65"/>
        <v>OVERDUE</v>
      </c>
      <c r="K289" s="32"/>
      <c r="L289" s="19"/>
    </row>
    <row r="290" spans="1:12" ht="24" customHeight="1">
      <c r="A290" s="16" t="s">
        <v>4841</v>
      </c>
      <c r="B290" s="30" t="s">
        <v>599</v>
      </c>
      <c r="C290" s="30" t="s">
        <v>192</v>
      </c>
      <c r="D290" s="20">
        <v>8000</v>
      </c>
      <c r="E290" s="150">
        <v>42549</v>
      </c>
      <c r="F290" s="12">
        <v>44079</v>
      </c>
      <c r="G290" s="26">
        <v>24840</v>
      </c>
      <c r="H290" s="21">
        <f>IF(I290&lt;=8000,$F$5+(I290/24),"error")</f>
        <v>44612.362500000003</v>
      </c>
      <c r="I290" s="22">
        <f t="shared" si="66"/>
        <v>536.70000000000073</v>
      </c>
      <c r="J290" s="16" t="str">
        <f t="shared" si="65"/>
        <v>NOT DUE</v>
      </c>
      <c r="K290" s="30" t="s">
        <v>604</v>
      </c>
      <c r="L290" s="19" t="s">
        <v>4768</v>
      </c>
    </row>
    <row r="291" spans="1:12" ht="26.45" customHeight="1">
      <c r="A291" s="16" t="s">
        <v>4842</v>
      </c>
      <c r="B291" s="156" t="s">
        <v>600</v>
      </c>
      <c r="C291" s="156" t="s">
        <v>601</v>
      </c>
      <c r="D291" s="157">
        <v>8000</v>
      </c>
      <c r="E291" s="150">
        <v>42549</v>
      </c>
      <c r="F291" s="12">
        <v>43962</v>
      </c>
      <c r="G291" s="26">
        <v>22654</v>
      </c>
      <c r="H291" s="21">
        <f>IF(I291&lt;=8000,$F$5+(I291/24),"error")</f>
        <v>44521.279166666667</v>
      </c>
      <c r="I291" s="22">
        <f t="shared" si="66"/>
        <v>-1649.2999999999993</v>
      </c>
      <c r="J291" s="16" t="str">
        <f t="shared" si="65"/>
        <v>OVERDUE</v>
      </c>
      <c r="K291" s="30" t="s">
        <v>318</v>
      </c>
      <c r="L291" s="19" t="s">
        <v>3802</v>
      </c>
    </row>
    <row r="292" spans="1:12" ht="24.75" customHeight="1">
      <c r="A292" s="16" t="s">
        <v>4843</v>
      </c>
      <c r="B292" s="30" t="s">
        <v>602</v>
      </c>
      <c r="C292" s="30" t="s">
        <v>2457</v>
      </c>
      <c r="D292" s="11" t="s">
        <v>2458</v>
      </c>
      <c r="E292" s="150">
        <v>42549</v>
      </c>
      <c r="F292" s="150">
        <v>42549</v>
      </c>
      <c r="G292" s="109"/>
      <c r="H292" s="14">
        <f>DATE(YEAR(F292)+6,MONTH(F292),DAY(F292)-1)</f>
        <v>44739</v>
      </c>
      <c r="I292" s="15">
        <f t="shared" ref="I292:I294" ca="1" si="68">IF(ISBLANK(H292),"",H292-DATE(YEAR(NOW()),MONTH(NOW()),DAY(NOW())))</f>
        <v>147</v>
      </c>
      <c r="J292" s="16" t="str">
        <f t="shared" ref="J292:J294" ca="1" si="69">IF(I292="","",IF(I292=0,"DUE",IF(I292&lt;0,"OVERDUE","NOT DUE")))</f>
        <v>NOT DUE</v>
      </c>
      <c r="K292" s="32"/>
      <c r="L292" s="19"/>
    </row>
    <row r="293" spans="1:12" ht="24" customHeight="1">
      <c r="A293" s="16" t="s">
        <v>4844</v>
      </c>
      <c r="B293" s="30" t="s">
        <v>603</v>
      </c>
      <c r="C293" s="30" t="s">
        <v>2457</v>
      </c>
      <c r="D293" s="11" t="s">
        <v>2458</v>
      </c>
      <c r="E293" s="150">
        <v>42549</v>
      </c>
      <c r="F293" s="150">
        <v>42549</v>
      </c>
      <c r="G293" s="109"/>
      <c r="H293" s="14">
        <f>DATE(YEAR(F293)+6,MONTH(F293),DAY(F293)-1)</f>
        <v>44739</v>
      </c>
      <c r="I293" s="15">
        <f t="shared" ca="1" si="68"/>
        <v>147</v>
      </c>
      <c r="J293" s="16" t="str">
        <f t="shared" ca="1" si="69"/>
        <v>NOT DUE</v>
      </c>
      <c r="K293" s="32"/>
      <c r="L293" s="19"/>
    </row>
    <row r="294" spans="1:12" ht="30.75" customHeight="1">
      <c r="A294" s="16" t="s">
        <v>4845</v>
      </c>
      <c r="B294" s="30" t="s">
        <v>3717</v>
      </c>
      <c r="C294" s="30" t="s">
        <v>2459</v>
      </c>
      <c r="D294" s="11" t="s">
        <v>3</v>
      </c>
      <c r="E294" s="150">
        <v>42549</v>
      </c>
      <c r="F294" s="110">
        <v>44527</v>
      </c>
      <c r="G294" s="109"/>
      <c r="H294" s="14">
        <f>DATE(YEAR(F294),MONTH(F294)+6,DAY(F294)-1)</f>
        <v>44707</v>
      </c>
      <c r="I294" s="15">
        <f t="shared" ca="1" si="68"/>
        <v>115</v>
      </c>
      <c r="J294" s="16" t="str">
        <f t="shared" ca="1" si="69"/>
        <v>NOT DUE</v>
      </c>
      <c r="K294" s="32"/>
      <c r="L294" s="19"/>
    </row>
    <row r="295" spans="1:12" ht="25.5">
      <c r="A295" s="16" t="s">
        <v>4846</v>
      </c>
      <c r="B295" s="30" t="s">
        <v>4605</v>
      </c>
      <c r="C295" s="30" t="s">
        <v>4606</v>
      </c>
      <c r="D295" s="157">
        <v>240</v>
      </c>
      <c r="E295" s="150">
        <v>42549</v>
      </c>
      <c r="F295" s="12">
        <v>43553</v>
      </c>
      <c r="G295" s="111">
        <v>15514</v>
      </c>
      <c r="H295" s="21">
        <f>IF(I295&lt;=8000,$F$5+(I295/24),"error")</f>
        <v>43900.445833333331</v>
      </c>
      <c r="I295" s="22">
        <f t="shared" ref="I295" si="70">D295-($F$4-G295)</f>
        <v>-16549.3</v>
      </c>
      <c r="J295" s="16" t="str">
        <f t="shared" ref="J295" si="71">IF(I295="","",IF(I295=0,"DUE",IF(I295&lt;0,"OVERDUE","NOT DUE")))</f>
        <v>OVERDUE</v>
      </c>
      <c r="K295" s="32"/>
      <c r="L295" s="19"/>
    </row>
    <row r="297" spans="1:12">
      <c r="D297" s="47"/>
    </row>
    <row r="298" spans="1:12">
      <c r="D298" s="47"/>
    </row>
    <row r="299" spans="1:12">
      <c r="B299" t="s">
        <v>4634</v>
      </c>
      <c r="D299" s="47"/>
      <c r="G299" t="s">
        <v>4636</v>
      </c>
    </row>
    <row r="300" spans="1:12">
      <c r="D300" s="47" t="s">
        <v>4635</v>
      </c>
      <c r="E300" t="s">
        <v>5257</v>
      </c>
    </row>
    <row r="301" spans="1:12">
      <c r="B301" s="223" t="s">
        <v>5338</v>
      </c>
      <c r="D301" s="47"/>
      <c r="E301" s="75" t="s">
        <v>5370</v>
      </c>
      <c r="G301" s="222" t="s">
        <v>5295</v>
      </c>
      <c r="H301" s="221"/>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7" type="noConversion"/>
  <conditionalFormatting sqref="J133:J291 J8:J130">
    <cfRule type="cellIs" dxfId="240" priority="8" operator="equal">
      <formula>"overdue"</formula>
    </cfRule>
  </conditionalFormatting>
  <conditionalFormatting sqref="J133:J291 J8:J130">
    <cfRule type="cellIs" dxfId="239" priority="7" operator="equal">
      <formula>"DUE"</formula>
    </cfRule>
  </conditionalFormatting>
  <conditionalFormatting sqref="J131:J132">
    <cfRule type="cellIs" dxfId="238" priority="6" operator="equal">
      <formula>"overdue"</formula>
    </cfRule>
  </conditionalFormatting>
  <conditionalFormatting sqref="J131:J132">
    <cfRule type="cellIs" dxfId="237" priority="5" operator="equal">
      <formula>"DUE"</formula>
    </cfRule>
  </conditionalFormatting>
  <conditionalFormatting sqref="J295">
    <cfRule type="cellIs" dxfId="236" priority="4" operator="equal">
      <formula>"overdue"</formula>
    </cfRule>
  </conditionalFormatting>
  <conditionalFormatting sqref="J295">
    <cfRule type="cellIs" dxfId="235" priority="3" operator="equal">
      <formula>"DUE"</formula>
    </cfRule>
  </conditionalFormatting>
  <conditionalFormatting sqref="J292:J294">
    <cfRule type="cellIs" dxfId="234" priority="1" operator="equal">
      <formula>"DUE"</formula>
    </cfRule>
  </conditionalFormatting>
  <conditionalFormatting sqref="J292:J294">
    <cfRule type="cellIs" dxfId="233"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I33" sqref="I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1905</v>
      </c>
      <c r="D3" s="380" t="s">
        <v>12</v>
      </c>
      <c r="E3" s="380"/>
      <c r="F3" s="4" t="s">
        <v>2551</v>
      </c>
    </row>
    <row r="4" spans="1:12" ht="18" customHeight="1">
      <c r="A4" s="379" t="s">
        <v>77</v>
      </c>
      <c r="B4" s="379"/>
      <c r="C4" s="36" t="s">
        <v>3782</v>
      </c>
      <c r="D4" s="380" t="s">
        <v>14</v>
      </c>
      <c r="E4" s="380"/>
      <c r="F4" s="5">
        <f>'Running Hours'!B36</f>
        <v>2204.6999999999998</v>
      </c>
    </row>
    <row r="5" spans="1:12" ht="18" customHeight="1">
      <c r="A5" s="379" t="s">
        <v>78</v>
      </c>
      <c r="B5" s="379"/>
      <c r="C5" s="37" t="s">
        <v>3777</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42549</v>
      </c>
      <c r="G8" s="26">
        <v>0</v>
      </c>
      <c r="H8" s="21">
        <f>IF(I8&lt;=8000,$F$5+(I8/24),"error")</f>
        <v>44831.470833333333</v>
      </c>
      <c r="I8" s="22">
        <f>D8-($F$4-G8)</f>
        <v>5795.3</v>
      </c>
      <c r="J8" s="16" t="str">
        <f t="shared" ref="J8:J38" si="0">IF(I8="","",IF(I8&lt;0,"OVERDUE","NOT DUE"))</f>
        <v>NOT DUE</v>
      </c>
      <c r="K8" s="30" t="s">
        <v>1896</v>
      </c>
      <c r="L8" s="19"/>
    </row>
    <row r="9" spans="1:12" ht="25.5">
      <c r="A9" s="16" t="s">
        <v>3173</v>
      </c>
      <c r="B9" s="30" t="s">
        <v>1879</v>
      </c>
      <c r="C9" s="30" t="s">
        <v>1880</v>
      </c>
      <c r="D9" s="41" t="s">
        <v>0</v>
      </c>
      <c r="E9" s="12">
        <v>42549</v>
      </c>
      <c r="F9" s="12">
        <v>44567</v>
      </c>
      <c r="G9" s="72"/>
      <c r="H9" s="14">
        <f>DATE(YEAR(F9),MONTH(F9)+3,DAY(F9)-1)</f>
        <v>44656</v>
      </c>
      <c r="I9" s="15">
        <f t="shared" ref="I9" ca="1" si="1">IF(ISBLANK(H9),"",H9-DATE(YEAR(NOW()),MONTH(NOW()),DAY(NOW())))</f>
        <v>64</v>
      </c>
      <c r="J9" s="16" t="str">
        <f t="shared" ca="1" si="0"/>
        <v>NOT DUE</v>
      </c>
      <c r="K9" s="30"/>
      <c r="L9" s="145"/>
    </row>
    <row r="10" spans="1:12" ht="26.45" customHeight="1">
      <c r="A10" s="16" t="s">
        <v>3174</v>
      </c>
      <c r="B10" s="30" t="s">
        <v>1884</v>
      </c>
      <c r="C10" s="30" t="s">
        <v>1885</v>
      </c>
      <c r="D10" s="41">
        <v>8000</v>
      </c>
      <c r="E10" s="12">
        <v>42549</v>
      </c>
      <c r="F10" s="12">
        <v>42549</v>
      </c>
      <c r="G10" s="26">
        <v>0</v>
      </c>
      <c r="H10" s="21">
        <f>IF(I10&lt;=8000,$F$5+(I10/24),"error")</f>
        <v>44831.470833333333</v>
      </c>
      <c r="I10" s="22">
        <f t="shared" ref="I10:I19" si="2">D10-($F$4-G10)</f>
        <v>5795.3</v>
      </c>
      <c r="J10" s="16" t="str">
        <f t="shared" si="0"/>
        <v>NOT DUE</v>
      </c>
      <c r="K10" s="30" t="s">
        <v>1897</v>
      </c>
      <c r="L10" s="19"/>
    </row>
    <row r="11" spans="1:12" ht="25.5">
      <c r="A11" s="16" t="s">
        <v>3175</v>
      </c>
      <c r="B11" s="30" t="s">
        <v>1884</v>
      </c>
      <c r="C11" s="30" t="s">
        <v>1886</v>
      </c>
      <c r="D11" s="41">
        <v>20000</v>
      </c>
      <c r="E11" s="12">
        <v>42549</v>
      </c>
      <c r="F11" s="12">
        <v>42549</v>
      </c>
      <c r="G11" s="26">
        <v>0</v>
      </c>
      <c r="H11" s="21">
        <f>IF(I11&lt;=20000,$F$5+(I11/24),"error")</f>
        <v>45331.470833333333</v>
      </c>
      <c r="I11" s="22">
        <f t="shared" si="2"/>
        <v>17795.3</v>
      </c>
      <c r="J11" s="16" t="str">
        <f t="shared" si="0"/>
        <v>NOT DUE</v>
      </c>
      <c r="K11" s="30"/>
      <c r="L11" s="19"/>
    </row>
    <row r="12" spans="1:12" ht="25.5">
      <c r="A12" s="16" t="s">
        <v>3176</v>
      </c>
      <c r="B12" s="30" t="s">
        <v>1887</v>
      </c>
      <c r="C12" s="30" t="s">
        <v>1888</v>
      </c>
      <c r="D12" s="41">
        <v>8000</v>
      </c>
      <c r="E12" s="12">
        <v>42549</v>
      </c>
      <c r="F12" s="12">
        <v>42549</v>
      </c>
      <c r="G12" s="26">
        <v>0</v>
      </c>
      <c r="H12" s="21">
        <f>IF(I12&lt;=8000,$F$5+(I12/24),"error")</f>
        <v>44831.470833333333</v>
      </c>
      <c r="I12" s="22">
        <f t="shared" si="2"/>
        <v>5795.3</v>
      </c>
      <c r="J12" s="16" t="str">
        <f t="shared" si="0"/>
        <v>NOT DUE</v>
      </c>
      <c r="K12" s="30"/>
      <c r="L12" s="19"/>
    </row>
    <row r="13" spans="1:12" ht="21" customHeight="1">
      <c r="A13" s="16" t="s">
        <v>3177</v>
      </c>
      <c r="B13" s="30" t="s">
        <v>1887</v>
      </c>
      <c r="C13" s="30" t="s">
        <v>1883</v>
      </c>
      <c r="D13" s="41">
        <v>20000</v>
      </c>
      <c r="E13" s="12">
        <v>42549</v>
      </c>
      <c r="F13" s="12">
        <v>42549</v>
      </c>
      <c r="G13" s="26">
        <v>0</v>
      </c>
      <c r="H13" s="21">
        <f>IF(I13&lt;=20000,$F$5+(I13/24),"error")</f>
        <v>45331.470833333333</v>
      </c>
      <c r="I13" s="22">
        <f t="shared" si="2"/>
        <v>17795.3</v>
      </c>
      <c r="J13" s="16" t="str">
        <f t="shared" si="0"/>
        <v>NOT DUE</v>
      </c>
      <c r="K13" s="30"/>
      <c r="L13" s="19"/>
    </row>
    <row r="14" spans="1:12" ht="38.450000000000003" customHeight="1">
      <c r="A14" s="16" t="s">
        <v>3178</v>
      </c>
      <c r="B14" s="30" t="s">
        <v>1535</v>
      </c>
      <c r="C14" s="30" t="s">
        <v>1889</v>
      </c>
      <c r="D14" s="41">
        <v>8000</v>
      </c>
      <c r="E14" s="12">
        <v>42549</v>
      </c>
      <c r="F14" s="12">
        <v>42549</v>
      </c>
      <c r="G14" s="26">
        <v>0</v>
      </c>
      <c r="H14" s="21">
        <f>IF(I14&lt;=8000,$F$5+(I14/24),"error")</f>
        <v>44831.470833333333</v>
      </c>
      <c r="I14" s="22">
        <f t="shared" si="2"/>
        <v>5795.3</v>
      </c>
      <c r="J14" s="16" t="str">
        <f t="shared" si="0"/>
        <v>NOT DUE</v>
      </c>
      <c r="K14" s="30" t="s">
        <v>1898</v>
      </c>
      <c r="L14" s="19"/>
    </row>
    <row r="15" spans="1:12" ht="26.45" customHeight="1">
      <c r="A15" s="16" t="s">
        <v>3179</v>
      </c>
      <c r="B15" s="30" t="s">
        <v>3846</v>
      </c>
      <c r="C15" s="30" t="s">
        <v>1891</v>
      </c>
      <c r="D15" s="41">
        <v>8000</v>
      </c>
      <c r="E15" s="12">
        <v>42549</v>
      </c>
      <c r="F15" s="12">
        <v>42549</v>
      </c>
      <c r="G15" s="26">
        <v>0</v>
      </c>
      <c r="H15" s="21">
        <f t="shared" ref="H15:H17" si="3">IF(I15&lt;=8000,$F$5+(I15/24),"error")</f>
        <v>44831.470833333333</v>
      </c>
      <c r="I15" s="22">
        <f t="shared" si="2"/>
        <v>5795.3</v>
      </c>
      <c r="J15" s="16" t="str">
        <f t="shared" si="0"/>
        <v>NOT DUE</v>
      </c>
      <c r="K15" s="30" t="s">
        <v>1899</v>
      </c>
      <c r="L15" s="19"/>
    </row>
    <row r="16" spans="1:12" ht="26.45" customHeight="1">
      <c r="A16" s="16" t="s">
        <v>3180</v>
      </c>
      <c r="B16" s="30" t="s">
        <v>1890</v>
      </c>
      <c r="C16" s="30" t="s">
        <v>1891</v>
      </c>
      <c r="D16" s="41">
        <v>8000</v>
      </c>
      <c r="E16" s="12">
        <v>42549</v>
      </c>
      <c r="F16" s="12">
        <v>42549</v>
      </c>
      <c r="G16" s="26">
        <v>0</v>
      </c>
      <c r="H16" s="21">
        <f t="shared" si="3"/>
        <v>44831.470833333333</v>
      </c>
      <c r="I16" s="22">
        <f t="shared" si="2"/>
        <v>5795.3</v>
      </c>
      <c r="J16" s="16" t="str">
        <f t="shared" si="0"/>
        <v>NOT DUE</v>
      </c>
      <c r="K16" s="30" t="s">
        <v>1899</v>
      </c>
      <c r="L16" s="19"/>
    </row>
    <row r="17" spans="1:12" ht="26.45" customHeight="1">
      <c r="A17" s="16" t="s">
        <v>3181</v>
      </c>
      <c r="B17" s="30" t="s">
        <v>3858</v>
      </c>
      <c r="C17" s="30" t="s">
        <v>1891</v>
      </c>
      <c r="D17" s="41">
        <v>8000</v>
      </c>
      <c r="E17" s="12">
        <v>42549</v>
      </c>
      <c r="F17" s="12">
        <v>42549</v>
      </c>
      <c r="G17" s="26">
        <v>0</v>
      </c>
      <c r="H17" s="21">
        <f t="shared" si="3"/>
        <v>44831.470833333333</v>
      </c>
      <c r="I17" s="22">
        <f t="shared" si="2"/>
        <v>5795.3</v>
      </c>
      <c r="J17" s="16" t="str">
        <f t="shared" si="0"/>
        <v>NOT DUE</v>
      </c>
      <c r="K17" s="30" t="s">
        <v>1899</v>
      </c>
      <c r="L17" s="19"/>
    </row>
    <row r="18" spans="1:12" ht="25.5">
      <c r="A18" s="16" t="s">
        <v>3182</v>
      </c>
      <c r="B18" s="30" t="s">
        <v>3840</v>
      </c>
      <c r="C18" s="30" t="s">
        <v>1893</v>
      </c>
      <c r="D18" s="41">
        <v>8000</v>
      </c>
      <c r="E18" s="12">
        <v>42549</v>
      </c>
      <c r="F18" s="12">
        <v>43458</v>
      </c>
      <c r="G18" s="26">
        <v>1101.2</v>
      </c>
      <c r="H18" s="21">
        <f>IF(I18&lt;=8000,$F$5+(I18/24),"error")</f>
        <v>44877.354166666664</v>
      </c>
      <c r="I18" s="22">
        <f t="shared" si="2"/>
        <v>6896.5</v>
      </c>
      <c r="J18" s="16" t="str">
        <f t="shared" si="0"/>
        <v>NOT DUE</v>
      </c>
      <c r="K18" s="30"/>
      <c r="L18" s="19"/>
    </row>
    <row r="19" spans="1:12" ht="15" customHeight="1">
      <c r="A19" s="16" t="s">
        <v>3183</v>
      </c>
      <c r="B19" s="30" t="s">
        <v>3842</v>
      </c>
      <c r="C19" s="30" t="s">
        <v>3843</v>
      </c>
      <c r="D19" s="41">
        <v>8000</v>
      </c>
      <c r="E19" s="12">
        <v>42549</v>
      </c>
      <c r="F19" s="12">
        <v>42549</v>
      </c>
      <c r="G19" s="26">
        <v>0</v>
      </c>
      <c r="H19" s="21">
        <f>IF(I19&lt;=8000,$F$5+(I19/24),"error")</f>
        <v>44831.470833333333</v>
      </c>
      <c r="I19" s="22">
        <f t="shared" si="2"/>
        <v>5795.3</v>
      </c>
      <c r="J19" s="16" t="str">
        <f t="shared" si="0"/>
        <v>NOT DUE</v>
      </c>
      <c r="K19" s="30"/>
      <c r="L19" s="19"/>
    </row>
    <row r="20" spans="1:12" ht="38.25">
      <c r="A20" s="16" t="s">
        <v>3184</v>
      </c>
      <c r="B20" s="30" t="s">
        <v>1390</v>
      </c>
      <c r="C20" s="30" t="s">
        <v>1391</v>
      </c>
      <c r="D20" s="41" t="s">
        <v>1</v>
      </c>
      <c r="E20" s="12">
        <v>42549</v>
      </c>
      <c r="F20" s="12">
        <v>44590</v>
      </c>
      <c r="G20" s="72"/>
      <c r="H20" s="14">
        <f>DATE(YEAR(F20),MONTH(F20),DAY(F20)+1)</f>
        <v>44591</v>
      </c>
      <c r="I20" s="15">
        <f t="shared" ref="I20:I38" ca="1" si="4">IF(ISBLANK(H20),"",H20-DATE(YEAR(NOW()),MONTH(NOW()),DAY(NOW())))</f>
        <v>-1</v>
      </c>
      <c r="J20" s="16" t="str">
        <f t="shared" ca="1" si="0"/>
        <v>OVERDUE</v>
      </c>
      <c r="K20" s="30" t="s">
        <v>1420</v>
      </c>
      <c r="L20" s="19"/>
    </row>
    <row r="21" spans="1:12" ht="38.25">
      <c r="A21" s="16" t="s">
        <v>3185</v>
      </c>
      <c r="B21" s="30" t="s">
        <v>1392</v>
      </c>
      <c r="C21" s="30" t="s">
        <v>1393</v>
      </c>
      <c r="D21" s="41" t="s">
        <v>1</v>
      </c>
      <c r="E21" s="12">
        <v>42549</v>
      </c>
      <c r="F21" s="12">
        <v>44590</v>
      </c>
      <c r="G21" s="72"/>
      <c r="H21" s="14">
        <f>DATE(YEAR(F21),MONTH(F21),DAY(F21)+1)</f>
        <v>44591</v>
      </c>
      <c r="I21" s="15">
        <f t="shared" ca="1" si="4"/>
        <v>-1</v>
      </c>
      <c r="J21" s="16" t="str">
        <f t="shared" ca="1" si="0"/>
        <v>OVERDUE</v>
      </c>
      <c r="K21" s="30" t="s">
        <v>1421</v>
      </c>
      <c r="L21" s="19"/>
    </row>
    <row r="22" spans="1:12" ht="38.25">
      <c r="A22" s="16" t="s">
        <v>3186</v>
      </c>
      <c r="B22" s="30" t="s">
        <v>1394</v>
      </c>
      <c r="C22" s="30" t="s">
        <v>1395</v>
      </c>
      <c r="D22" s="41" t="s">
        <v>1</v>
      </c>
      <c r="E22" s="12">
        <v>42549</v>
      </c>
      <c r="F22" s="12">
        <v>44590</v>
      </c>
      <c r="G22" s="72"/>
      <c r="H22" s="14">
        <f>DATE(YEAR(F22),MONTH(F22),DAY(F22)+1)</f>
        <v>44591</v>
      </c>
      <c r="I22" s="15">
        <f t="shared" ca="1" si="4"/>
        <v>-1</v>
      </c>
      <c r="J22" s="16" t="str">
        <f t="shared" ca="1" si="0"/>
        <v>OVERDUE</v>
      </c>
      <c r="K22" s="30" t="s">
        <v>1422</v>
      </c>
      <c r="L22" s="19"/>
    </row>
    <row r="23" spans="1:12" ht="38.450000000000003" customHeight="1">
      <c r="A23" s="16" t="s">
        <v>3187</v>
      </c>
      <c r="B23" s="30" t="s">
        <v>1396</v>
      </c>
      <c r="C23" s="30" t="s">
        <v>1397</v>
      </c>
      <c r="D23" s="41" t="s">
        <v>4</v>
      </c>
      <c r="E23" s="12">
        <v>42549</v>
      </c>
      <c r="F23" s="12">
        <v>44553</v>
      </c>
      <c r="G23" s="72"/>
      <c r="H23" s="14">
        <f>EDATE(F23-1,1)</f>
        <v>44583</v>
      </c>
      <c r="I23" s="15">
        <f t="shared" ca="1" si="4"/>
        <v>-9</v>
      </c>
      <c r="J23" s="16" t="str">
        <f t="shared" ca="1" si="0"/>
        <v>OVERDUE</v>
      </c>
      <c r="K23" s="30" t="s">
        <v>1423</v>
      </c>
      <c r="L23" s="239"/>
    </row>
    <row r="24" spans="1:12" ht="25.5">
      <c r="A24" s="16" t="s">
        <v>3188</v>
      </c>
      <c r="B24" s="30" t="s">
        <v>1398</v>
      </c>
      <c r="C24" s="30" t="s">
        <v>1399</v>
      </c>
      <c r="D24" s="41" t="s">
        <v>1</v>
      </c>
      <c r="E24" s="12">
        <v>42549</v>
      </c>
      <c r="F24" s="12">
        <v>44590</v>
      </c>
      <c r="G24" s="72"/>
      <c r="H24" s="14">
        <f>DATE(YEAR(F24),MONTH(F24),DAY(F24)+1)</f>
        <v>44591</v>
      </c>
      <c r="I24" s="15">
        <f t="shared" ca="1" si="4"/>
        <v>-1</v>
      </c>
      <c r="J24" s="16" t="str">
        <f t="shared" ca="1" si="0"/>
        <v>OVERDUE</v>
      </c>
      <c r="K24" s="30" t="s">
        <v>1424</v>
      </c>
      <c r="L24" s="19"/>
    </row>
    <row r="25" spans="1:12" ht="26.45" customHeight="1">
      <c r="A25" s="16" t="s">
        <v>3189</v>
      </c>
      <c r="B25" s="30" t="s">
        <v>1400</v>
      </c>
      <c r="C25" s="30" t="s">
        <v>1401</v>
      </c>
      <c r="D25" s="41" t="s">
        <v>1</v>
      </c>
      <c r="E25" s="12">
        <v>42549</v>
      </c>
      <c r="F25" s="12">
        <v>44590</v>
      </c>
      <c r="G25" s="72"/>
      <c r="H25" s="14">
        <f>DATE(YEAR(F25),MONTH(F25),DAY(F25)+1)</f>
        <v>44591</v>
      </c>
      <c r="I25" s="15">
        <f t="shared" ca="1" si="4"/>
        <v>-1</v>
      </c>
      <c r="J25" s="16" t="str">
        <f t="shared" ca="1" si="0"/>
        <v>OVERDUE</v>
      </c>
      <c r="K25" s="30" t="s">
        <v>1425</v>
      </c>
      <c r="L25" s="19"/>
    </row>
    <row r="26" spans="1:12" ht="26.45" customHeight="1">
      <c r="A26" s="16" t="s">
        <v>3190</v>
      </c>
      <c r="B26" s="30" t="s">
        <v>1402</v>
      </c>
      <c r="C26" s="30" t="s">
        <v>1403</v>
      </c>
      <c r="D26" s="41" t="s">
        <v>1</v>
      </c>
      <c r="E26" s="12">
        <v>42549</v>
      </c>
      <c r="F26" s="12">
        <v>44590</v>
      </c>
      <c r="G26" s="72"/>
      <c r="H26" s="14">
        <f>DATE(YEAR(F26),MONTH(F26),DAY(F26)+1)</f>
        <v>44591</v>
      </c>
      <c r="I26" s="15">
        <f t="shared" ca="1" si="4"/>
        <v>-1</v>
      </c>
      <c r="J26" s="16" t="str">
        <f t="shared" ca="1" si="0"/>
        <v>OVERDUE</v>
      </c>
      <c r="K26" s="30" t="s">
        <v>1425</v>
      </c>
      <c r="L26" s="19"/>
    </row>
    <row r="27" spans="1:12" ht="26.45" customHeight="1">
      <c r="A27" s="16" t="s">
        <v>3191</v>
      </c>
      <c r="B27" s="30" t="s">
        <v>1404</v>
      </c>
      <c r="C27" s="30" t="s">
        <v>1391</v>
      </c>
      <c r="D27" s="41" t="s">
        <v>1</v>
      </c>
      <c r="E27" s="12">
        <v>42549</v>
      </c>
      <c r="F27" s="12">
        <v>44590</v>
      </c>
      <c r="G27" s="72"/>
      <c r="H27" s="14">
        <f>DATE(YEAR(F27),MONTH(F27),DAY(F27)+1)</f>
        <v>44591</v>
      </c>
      <c r="I27" s="15">
        <f t="shared" ca="1" si="4"/>
        <v>-1</v>
      </c>
      <c r="J27" s="16" t="str">
        <f t="shared" ca="1" si="0"/>
        <v>OVERDUE</v>
      </c>
      <c r="K27" s="30" t="s">
        <v>1425</v>
      </c>
      <c r="L27" s="19"/>
    </row>
    <row r="28" spans="1:12" ht="26.45" customHeight="1">
      <c r="A28" s="16" t="s">
        <v>3192</v>
      </c>
      <c r="B28" s="30" t="s">
        <v>3960</v>
      </c>
      <c r="C28" s="30" t="s">
        <v>1389</v>
      </c>
      <c r="D28" s="41">
        <v>20000</v>
      </c>
      <c r="E28" s="12">
        <v>42549</v>
      </c>
      <c r="F28" s="12">
        <v>44408</v>
      </c>
      <c r="G28" s="26">
        <v>2064.1</v>
      </c>
      <c r="H28" s="21">
        <f>IF(I28&lt;=20000,$F$5+(I28/24),"error")</f>
        <v>45417.474999999999</v>
      </c>
      <c r="I28" s="22">
        <f t="shared" ref="I28:I29" si="5">D28-($F$4-G28)</f>
        <v>19859.400000000001</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45417.474999999999</v>
      </c>
      <c r="I29" s="22">
        <f t="shared" si="5"/>
        <v>19859.400000000001</v>
      </c>
      <c r="J29" s="16" t="str">
        <f t="shared" si="0"/>
        <v>NOT DUE</v>
      </c>
      <c r="K29" s="30" t="s">
        <v>3851</v>
      </c>
      <c r="L29" s="19"/>
    </row>
    <row r="30" spans="1:12" ht="26.45" customHeight="1">
      <c r="A30" s="16" t="s">
        <v>3194</v>
      </c>
      <c r="B30" s="30" t="s">
        <v>1408</v>
      </c>
      <c r="C30" s="30" t="s">
        <v>1409</v>
      </c>
      <c r="D30" s="41" t="s">
        <v>0</v>
      </c>
      <c r="E30" s="12">
        <v>42549</v>
      </c>
      <c r="F30" s="12">
        <v>44561</v>
      </c>
      <c r="G30" s="72"/>
      <c r="H30" s="14">
        <f>DATE(YEAR(F30),MONTH(F30)+3,DAY(F30)-1)</f>
        <v>44650</v>
      </c>
      <c r="I30" s="15">
        <f t="shared" ca="1" si="4"/>
        <v>58</v>
      </c>
      <c r="J30" s="16" t="str">
        <f t="shared" ca="1" si="0"/>
        <v>NOT DUE</v>
      </c>
      <c r="K30" s="30" t="s">
        <v>1426</v>
      </c>
      <c r="L30" s="239"/>
    </row>
    <row r="31" spans="1:12" ht="15" customHeight="1">
      <c r="A31" s="16" t="s">
        <v>3195</v>
      </c>
      <c r="B31" s="30" t="s">
        <v>1894</v>
      </c>
      <c r="C31" s="30"/>
      <c r="D31" s="41" t="s">
        <v>1</v>
      </c>
      <c r="E31" s="12">
        <v>42549</v>
      </c>
      <c r="F31" s="12">
        <v>44590</v>
      </c>
      <c r="G31" s="72"/>
      <c r="H31" s="14">
        <f>DATE(YEAR(F31),MONTH(F31),DAY(F31)+1)</f>
        <v>44591</v>
      </c>
      <c r="I31" s="15">
        <f t="shared" ca="1" si="4"/>
        <v>-1</v>
      </c>
      <c r="J31" s="16" t="str">
        <f t="shared" ca="1" si="0"/>
        <v>OVERDUE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347</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347</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347</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347</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347</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347</v>
      </c>
      <c r="J37" s="16" t="str">
        <f t="shared" ca="1" si="0"/>
        <v>NOT DUE</v>
      </c>
      <c r="K37" s="30" t="s">
        <v>1428</v>
      </c>
      <c r="L37" s="19"/>
    </row>
    <row r="38" spans="1:12" ht="21.75" customHeight="1">
      <c r="A38" s="16" t="s">
        <v>3202</v>
      </c>
      <c r="B38" s="30" t="s">
        <v>3998</v>
      </c>
      <c r="C38" s="30" t="s">
        <v>3999</v>
      </c>
      <c r="D38" s="41" t="s">
        <v>4</v>
      </c>
      <c r="E38" s="12">
        <v>42549</v>
      </c>
      <c r="F38" s="12">
        <v>44553</v>
      </c>
      <c r="G38" s="72"/>
      <c r="H38" s="14">
        <f>EDATE(F38-1,1)</f>
        <v>44583</v>
      </c>
      <c r="I38" s="15">
        <f t="shared" ca="1" si="4"/>
        <v>-9</v>
      </c>
      <c r="J38" s="16" t="str">
        <f t="shared" ca="1" si="0"/>
        <v>OVERDUE</v>
      </c>
      <c r="K38" s="30"/>
      <c r="L38" s="239"/>
    </row>
    <row r="39" spans="1:12" ht="15" customHeight="1">
      <c r="A39" s="49"/>
      <c r="B39" s="50"/>
      <c r="C39" s="50"/>
      <c r="D39" s="51"/>
      <c r="E39" s="52"/>
      <c r="F39" s="52"/>
      <c r="G39" s="53"/>
      <c r="H39" s="54"/>
      <c r="I39" s="55"/>
      <c r="J39" s="49"/>
      <c r="K39" s="50"/>
      <c r="L39" s="56"/>
    </row>
    <row r="43" spans="1:12">
      <c r="B43" t="s">
        <v>4634</v>
      </c>
      <c r="C43" s="38" t="s">
        <v>5255</v>
      </c>
      <c r="D43" s="47" t="s">
        <v>4635</v>
      </c>
      <c r="E43" t="s">
        <v>5257</v>
      </c>
      <c r="G43" t="s">
        <v>4636</v>
      </c>
    </row>
    <row r="44" spans="1:12">
      <c r="C44" s="318" t="s">
        <v>5323</v>
      </c>
      <c r="E44" t="s">
        <v>5370</v>
      </c>
      <c r="H44" s="461" t="s">
        <v>5295</v>
      </c>
      <c r="I44" s="461"/>
      <c r="J44" s="461"/>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H31" sqref="H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1909</v>
      </c>
      <c r="D3" s="380" t="s">
        <v>12</v>
      </c>
      <c r="E3" s="380"/>
      <c r="F3" s="4" t="s">
        <v>3087</v>
      </c>
    </row>
    <row r="4" spans="1:12" ht="18" customHeight="1">
      <c r="A4" s="379" t="s">
        <v>77</v>
      </c>
      <c r="B4" s="379"/>
      <c r="C4" s="36" t="s">
        <v>3783</v>
      </c>
      <c r="D4" s="380" t="s">
        <v>14</v>
      </c>
      <c r="E4" s="380"/>
      <c r="F4" s="5"/>
    </row>
    <row r="5" spans="1:12" ht="18" customHeight="1">
      <c r="A5" s="379" t="s">
        <v>78</v>
      </c>
      <c r="B5" s="379"/>
      <c r="C5" s="37" t="s">
        <v>3777</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44561</v>
      </c>
      <c r="G8" s="72"/>
      <c r="H8" s="14">
        <f>DATE(YEAR(F8),MONTH(F8)+3,DAY(F8)-1)</f>
        <v>44650</v>
      </c>
      <c r="I8" s="15">
        <f t="shared" ref="I8:I16" ca="1" si="0">IF(ISBLANK(H8),"",H8-DATE(YEAR(NOW()),MONTH(NOW()),DAY(NOW())))</f>
        <v>58</v>
      </c>
      <c r="J8" s="16" t="str">
        <f t="shared" ref="J8:J34" ca="1" si="1">IF(I8="","",IF(I8&lt;0,"OVERDUE","NOT DUE"))</f>
        <v>NOT DUE</v>
      </c>
      <c r="K8" s="30"/>
      <c r="L8" s="145"/>
    </row>
    <row r="9" spans="1:12" ht="26.45" customHeight="1">
      <c r="A9" s="276" t="s">
        <v>3089</v>
      </c>
      <c r="B9" s="211" t="s">
        <v>1884</v>
      </c>
      <c r="C9" s="211" t="s">
        <v>1885</v>
      </c>
      <c r="D9" s="277" t="s">
        <v>381</v>
      </c>
      <c r="E9" s="12">
        <v>42549</v>
      </c>
      <c r="F9" s="12">
        <v>42549</v>
      </c>
      <c r="G9" s="72"/>
      <c r="H9" s="218">
        <f>DATE(YEAR(F9)+1,MONTH(F9),DAY(F9)-1)</f>
        <v>42913</v>
      </c>
      <c r="I9" s="275">
        <f t="shared" ca="1" si="0"/>
        <v>-1679</v>
      </c>
      <c r="J9" s="16" t="str">
        <f t="shared" ca="1" si="1"/>
        <v>OVERDUE</v>
      </c>
      <c r="K9" s="30" t="s">
        <v>1897</v>
      </c>
      <c r="L9" s="145" t="s">
        <v>3961</v>
      </c>
    </row>
    <row r="10" spans="1:12" ht="25.5">
      <c r="A10" s="276" t="s">
        <v>3090</v>
      </c>
      <c r="B10" s="211" t="s">
        <v>1884</v>
      </c>
      <c r="C10" s="211" t="s">
        <v>1886</v>
      </c>
      <c r="D10" s="277" t="s">
        <v>4873</v>
      </c>
      <c r="E10" s="12">
        <v>42549</v>
      </c>
      <c r="F10" s="12">
        <v>42549</v>
      </c>
      <c r="G10" s="72"/>
      <c r="H10" s="218">
        <f>DATE(YEAR(F10)+5,MONTH(F10),DAY(F10)-1)</f>
        <v>44374</v>
      </c>
      <c r="I10" s="275">
        <f t="shared" ca="1" si="0"/>
        <v>-218</v>
      </c>
      <c r="J10" s="16" t="str">
        <f t="shared" ca="1" si="1"/>
        <v>OVERDUE</v>
      </c>
      <c r="K10" s="30"/>
      <c r="L10" s="19"/>
    </row>
    <row r="11" spans="1:12" ht="25.5">
      <c r="A11" s="276" t="s">
        <v>3091</v>
      </c>
      <c r="B11" s="211" t="s">
        <v>1887</v>
      </c>
      <c r="C11" s="211" t="s">
        <v>1888</v>
      </c>
      <c r="D11" s="277" t="s">
        <v>381</v>
      </c>
      <c r="E11" s="12">
        <v>42549</v>
      </c>
      <c r="F11" s="12">
        <v>42549</v>
      </c>
      <c r="G11" s="72"/>
      <c r="H11" s="218">
        <f>DATE(YEAR(F11)+1,MONTH(F11),DAY(F11)-1)</f>
        <v>42913</v>
      </c>
      <c r="I11" s="275">
        <f t="shared" ca="1" si="0"/>
        <v>-1679</v>
      </c>
      <c r="J11" s="16" t="str">
        <f t="shared" ca="1" si="1"/>
        <v>OVERDUE</v>
      </c>
      <c r="K11" s="30"/>
      <c r="L11" s="145" t="s">
        <v>3961</v>
      </c>
    </row>
    <row r="12" spans="1:12">
      <c r="A12" s="276" t="s">
        <v>3092</v>
      </c>
      <c r="B12" s="211" t="s">
        <v>1887</v>
      </c>
      <c r="C12" s="211" t="s">
        <v>1883</v>
      </c>
      <c r="D12" s="277" t="s">
        <v>4873</v>
      </c>
      <c r="E12" s="12">
        <v>42549</v>
      </c>
      <c r="F12" s="12">
        <v>42549</v>
      </c>
      <c r="G12" s="72"/>
      <c r="H12" s="218">
        <f>DATE(YEAR(F12)+5,MONTH(F12),DAY(F12)-1)</f>
        <v>44374</v>
      </c>
      <c r="I12" s="275">
        <f t="shared" ca="1" si="0"/>
        <v>-218</v>
      </c>
      <c r="J12" s="16" t="str">
        <f t="shared" ca="1" si="1"/>
        <v>OVERDUE</v>
      </c>
      <c r="K12" s="30"/>
      <c r="L12" s="19"/>
    </row>
    <row r="13" spans="1:12" ht="38.450000000000003" customHeight="1">
      <c r="A13" s="276" t="s">
        <v>3093</v>
      </c>
      <c r="B13" s="211" t="s">
        <v>1535</v>
      </c>
      <c r="C13" s="211" t="s">
        <v>1889</v>
      </c>
      <c r="D13" s="277" t="s">
        <v>4873</v>
      </c>
      <c r="E13" s="12">
        <v>42549</v>
      </c>
      <c r="F13" s="12">
        <v>42549</v>
      </c>
      <c r="G13" s="72"/>
      <c r="H13" s="218">
        <f>DATE(YEAR(F13)+5,MONTH(F13),DAY(F13)-1)</f>
        <v>44374</v>
      </c>
      <c r="I13" s="275">
        <f t="shared" ca="1" si="0"/>
        <v>-218</v>
      </c>
      <c r="J13" s="16" t="str">
        <f t="shared" ca="1" si="1"/>
        <v>OVERDUE</v>
      </c>
      <c r="K13" s="30" t="s">
        <v>1898</v>
      </c>
      <c r="L13" s="19"/>
    </row>
    <row r="14" spans="1:12" ht="26.45" customHeight="1">
      <c r="A14" s="276" t="s">
        <v>3094</v>
      </c>
      <c r="B14" s="211" t="s">
        <v>3846</v>
      </c>
      <c r="C14" s="211" t="s">
        <v>1891</v>
      </c>
      <c r="D14" s="277" t="s">
        <v>4873</v>
      </c>
      <c r="E14" s="12">
        <v>42549</v>
      </c>
      <c r="F14" s="12">
        <v>42549</v>
      </c>
      <c r="G14" s="72"/>
      <c r="H14" s="218">
        <f>DATE(YEAR(F14)+5,MONTH(F14),DAY(F14)-1)</f>
        <v>44374</v>
      </c>
      <c r="I14" s="275">
        <f t="shared" ca="1" si="0"/>
        <v>-218</v>
      </c>
      <c r="J14" s="16" t="str">
        <f t="shared" ca="1" si="1"/>
        <v>OVERDUE</v>
      </c>
      <c r="K14" s="30" t="s">
        <v>1899</v>
      </c>
      <c r="L14" s="19"/>
    </row>
    <row r="15" spans="1:12" ht="25.5">
      <c r="A15" s="276" t="s">
        <v>3095</v>
      </c>
      <c r="B15" s="211" t="s">
        <v>3840</v>
      </c>
      <c r="C15" s="211" t="s">
        <v>1893</v>
      </c>
      <c r="D15" s="277" t="s">
        <v>381</v>
      </c>
      <c r="E15" s="12">
        <v>42549</v>
      </c>
      <c r="F15" s="12">
        <v>44561</v>
      </c>
      <c r="G15" s="72"/>
      <c r="H15" s="218">
        <f>DATE(YEAR(F15)+1,MONTH(F15),DAY(F15)-1)</f>
        <v>44925</v>
      </c>
      <c r="I15" s="275">
        <f t="shared" ca="1" si="0"/>
        <v>333</v>
      </c>
      <c r="J15" s="16" t="str">
        <f t="shared" ca="1" si="1"/>
        <v>NOT DUE</v>
      </c>
      <c r="K15" s="30"/>
      <c r="L15" s="19"/>
    </row>
    <row r="16" spans="1:12" ht="20.25" customHeight="1">
      <c r="A16" s="276" t="s">
        <v>3096</v>
      </c>
      <c r="B16" s="211" t="s">
        <v>3847</v>
      </c>
      <c r="C16" s="211" t="s">
        <v>1891</v>
      </c>
      <c r="D16" s="277" t="s">
        <v>4873</v>
      </c>
      <c r="E16" s="12">
        <v>42549</v>
      </c>
      <c r="F16" s="12">
        <v>42549</v>
      </c>
      <c r="G16" s="72"/>
      <c r="H16" s="218">
        <f>DATE(YEAR(F16)+5,MONTH(F16),DAY(F16)-1)</f>
        <v>44374</v>
      </c>
      <c r="I16" s="275">
        <f t="shared" ca="1" si="0"/>
        <v>-218</v>
      </c>
      <c r="J16" s="16" t="str">
        <f t="shared" ca="1" si="1"/>
        <v>OVERDUE</v>
      </c>
      <c r="K16" s="30"/>
      <c r="L16" s="19"/>
    </row>
    <row r="17" spans="1:12" ht="38.25">
      <c r="A17" s="16" t="s">
        <v>3097</v>
      </c>
      <c r="B17" s="30" t="s">
        <v>1390</v>
      </c>
      <c r="C17" s="30" t="s">
        <v>1391</v>
      </c>
      <c r="D17" s="41" t="s">
        <v>1</v>
      </c>
      <c r="E17" s="12">
        <v>42549</v>
      </c>
      <c r="F17" s="12">
        <v>44590</v>
      </c>
      <c r="G17" s="72"/>
      <c r="H17" s="14">
        <f>DATE(YEAR(F17),MONTH(F17),DAY(F17)+1)</f>
        <v>44591</v>
      </c>
      <c r="I17" s="15">
        <f t="shared" ref="I17:I34" ca="1" si="2">IF(ISBLANK(H17),"",H17-DATE(YEAR(NOW()),MONTH(NOW()),DAY(NOW())))</f>
        <v>-1</v>
      </c>
      <c r="J17" s="16" t="str">
        <f t="shared" ca="1" si="1"/>
        <v>OVERDUE</v>
      </c>
      <c r="K17" s="30" t="s">
        <v>1420</v>
      </c>
      <c r="L17" s="19"/>
    </row>
    <row r="18" spans="1:12" ht="38.25">
      <c r="A18" s="16" t="s">
        <v>3098</v>
      </c>
      <c r="B18" s="30" t="s">
        <v>1392</v>
      </c>
      <c r="C18" s="30" t="s">
        <v>1393</v>
      </c>
      <c r="D18" s="41" t="s">
        <v>1</v>
      </c>
      <c r="E18" s="12">
        <v>42549</v>
      </c>
      <c r="F18" s="12">
        <v>44590</v>
      </c>
      <c r="G18" s="72"/>
      <c r="H18" s="14">
        <f>DATE(YEAR(F18),MONTH(F18),DAY(F18)+1)</f>
        <v>44591</v>
      </c>
      <c r="I18" s="15">
        <f t="shared" ca="1" si="2"/>
        <v>-1</v>
      </c>
      <c r="J18" s="16" t="str">
        <f t="shared" ca="1" si="1"/>
        <v>OVERDUE</v>
      </c>
      <c r="K18" s="30" t="s">
        <v>1421</v>
      </c>
      <c r="L18" s="19"/>
    </row>
    <row r="19" spans="1:12" ht="38.25">
      <c r="A19" s="16" t="s">
        <v>3099</v>
      </c>
      <c r="B19" s="30" t="s">
        <v>1394</v>
      </c>
      <c r="C19" s="30" t="s">
        <v>1395</v>
      </c>
      <c r="D19" s="41" t="s">
        <v>1</v>
      </c>
      <c r="E19" s="12">
        <v>42549</v>
      </c>
      <c r="F19" s="12">
        <v>44590</v>
      </c>
      <c r="G19" s="72"/>
      <c r="H19" s="14">
        <f>DATE(YEAR(F19),MONTH(F19),DAY(F19)+1)</f>
        <v>44591</v>
      </c>
      <c r="I19" s="15">
        <f t="shared" ca="1" si="2"/>
        <v>-1</v>
      </c>
      <c r="J19" s="16" t="str">
        <f t="shared" ca="1" si="1"/>
        <v>OVERDUE</v>
      </c>
      <c r="K19" s="30" t="s">
        <v>1422</v>
      </c>
      <c r="L19" s="19"/>
    </row>
    <row r="20" spans="1:12" ht="38.450000000000003" customHeight="1">
      <c r="A20" s="16" t="s">
        <v>3100</v>
      </c>
      <c r="B20" s="30" t="s">
        <v>1396</v>
      </c>
      <c r="C20" s="30" t="s">
        <v>1397</v>
      </c>
      <c r="D20" s="41" t="s">
        <v>4</v>
      </c>
      <c r="E20" s="12">
        <v>42549</v>
      </c>
      <c r="F20" s="12">
        <v>44553</v>
      </c>
      <c r="G20" s="72"/>
      <c r="H20" s="14">
        <f>EDATE(F20-1,1)</f>
        <v>44583</v>
      </c>
      <c r="I20" s="15">
        <f t="shared" ca="1" si="2"/>
        <v>-9</v>
      </c>
      <c r="J20" s="16" t="str">
        <f t="shared" ca="1" si="1"/>
        <v>OVERDUE</v>
      </c>
      <c r="K20" s="30" t="s">
        <v>1423</v>
      </c>
      <c r="L20" s="19"/>
    </row>
    <row r="21" spans="1:12" ht="25.5">
      <c r="A21" s="16" t="s">
        <v>3101</v>
      </c>
      <c r="B21" s="30" t="s">
        <v>1398</v>
      </c>
      <c r="C21" s="30" t="s">
        <v>1399</v>
      </c>
      <c r="D21" s="41" t="s">
        <v>1</v>
      </c>
      <c r="E21" s="12">
        <v>42549</v>
      </c>
      <c r="F21" s="12">
        <v>44590</v>
      </c>
      <c r="G21" s="72"/>
      <c r="H21" s="14">
        <f>DATE(YEAR(F21),MONTH(F21),DAY(F21)+1)</f>
        <v>44591</v>
      </c>
      <c r="I21" s="15">
        <f t="shared" ca="1" si="2"/>
        <v>-1</v>
      </c>
      <c r="J21" s="16" t="str">
        <f t="shared" ca="1" si="1"/>
        <v>OVERDUE</v>
      </c>
      <c r="K21" s="30" t="s">
        <v>1424</v>
      </c>
      <c r="L21" s="19"/>
    </row>
    <row r="22" spans="1:12" ht="26.45" customHeight="1">
      <c r="A22" s="16" t="s">
        <v>3102</v>
      </c>
      <c r="B22" s="30" t="s">
        <v>1400</v>
      </c>
      <c r="C22" s="30" t="s">
        <v>1401</v>
      </c>
      <c r="D22" s="41" t="s">
        <v>1</v>
      </c>
      <c r="E22" s="12">
        <v>42549</v>
      </c>
      <c r="F22" s="12">
        <v>44590</v>
      </c>
      <c r="G22" s="72"/>
      <c r="H22" s="14">
        <f>DATE(YEAR(F22),MONTH(F22),DAY(F22)+1)</f>
        <v>44591</v>
      </c>
      <c r="I22" s="15">
        <f t="shared" ca="1" si="2"/>
        <v>-1</v>
      </c>
      <c r="J22" s="16" t="str">
        <f t="shared" ca="1" si="1"/>
        <v>OVERDUE</v>
      </c>
      <c r="K22" s="30" t="s">
        <v>1425</v>
      </c>
      <c r="L22" s="19"/>
    </row>
    <row r="23" spans="1:12" ht="26.45" customHeight="1">
      <c r="A23" s="16" t="s">
        <v>3103</v>
      </c>
      <c r="B23" s="30" t="s">
        <v>1402</v>
      </c>
      <c r="C23" s="30" t="s">
        <v>1403</v>
      </c>
      <c r="D23" s="41" t="s">
        <v>1</v>
      </c>
      <c r="E23" s="12">
        <v>42549</v>
      </c>
      <c r="F23" s="12">
        <v>44590</v>
      </c>
      <c r="G23" s="72"/>
      <c r="H23" s="14">
        <f>DATE(YEAR(F23),MONTH(F23),DAY(F23)+1)</f>
        <v>44591</v>
      </c>
      <c r="I23" s="15">
        <f t="shared" ca="1" si="2"/>
        <v>-1</v>
      </c>
      <c r="J23" s="16" t="str">
        <f t="shared" ca="1" si="1"/>
        <v>OVERDUE</v>
      </c>
      <c r="K23" s="30" t="s">
        <v>1425</v>
      </c>
      <c r="L23" s="19"/>
    </row>
    <row r="24" spans="1:12" ht="26.45" customHeight="1">
      <c r="A24" s="16" t="s">
        <v>3104</v>
      </c>
      <c r="B24" s="30" t="s">
        <v>1404</v>
      </c>
      <c r="C24" s="30" t="s">
        <v>1391</v>
      </c>
      <c r="D24" s="41" t="s">
        <v>1</v>
      </c>
      <c r="E24" s="12">
        <v>42549</v>
      </c>
      <c r="F24" s="12">
        <v>44590</v>
      </c>
      <c r="G24" s="72"/>
      <c r="H24" s="14">
        <f>DATE(YEAR(F24),MONTH(F24),DAY(F24)+1)</f>
        <v>44591</v>
      </c>
      <c r="I24" s="15">
        <f t="shared" ca="1" si="2"/>
        <v>-1</v>
      </c>
      <c r="J24" s="16" t="str">
        <f t="shared" ca="1" si="1"/>
        <v>OVERDUE</v>
      </c>
      <c r="K24" s="30" t="s">
        <v>1425</v>
      </c>
      <c r="L24" s="19"/>
    </row>
    <row r="25" spans="1:12" ht="26.45" customHeight="1">
      <c r="A25" s="16" t="s">
        <v>5223</v>
      </c>
      <c r="B25" s="211" t="s">
        <v>3960</v>
      </c>
      <c r="C25" s="211" t="s">
        <v>1389</v>
      </c>
      <c r="D25" s="277" t="s">
        <v>4873</v>
      </c>
      <c r="E25" s="12">
        <v>42549</v>
      </c>
      <c r="F25" s="12">
        <v>44408</v>
      </c>
      <c r="G25" s="72"/>
      <c r="H25" s="218">
        <f>DATE(YEAR(F25)+5,MONTH(F25),DAY(F25)-1)</f>
        <v>46233</v>
      </c>
      <c r="I25" s="275">
        <f t="shared" ca="1" si="2"/>
        <v>1641</v>
      </c>
      <c r="J25" s="16" t="str">
        <f t="shared" ref="J25:J26" ca="1" si="3">IF(I25="","",IF(I25&lt;0,"OVERDUE","NOT DUE"))</f>
        <v>NOT DUE</v>
      </c>
      <c r="K25" s="30" t="s">
        <v>3851</v>
      </c>
      <c r="L25" s="19"/>
    </row>
    <row r="26" spans="1:12" ht="25.5">
      <c r="A26" s="16" t="s">
        <v>5224</v>
      </c>
      <c r="B26" s="211" t="s">
        <v>3955</v>
      </c>
      <c r="C26" s="211" t="s">
        <v>3888</v>
      </c>
      <c r="D26" s="277" t="s">
        <v>4873</v>
      </c>
      <c r="E26" s="12">
        <v>42549</v>
      </c>
      <c r="F26" s="12">
        <v>44408</v>
      </c>
      <c r="G26" s="72"/>
      <c r="H26" s="218">
        <f>DATE(YEAR(F26)+5,MONTH(F26),DAY(F26)-1)</f>
        <v>46233</v>
      </c>
      <c r="I26" s="275">
        <f t="shared" ca="1" si="2"/>
        <v>1641</v>
      </c>
      <c r="J26" s="16" t="str">
        <f t="shared" ca="1" si="3"/>
        <v>NOT DUE</v>
      </c>
      <c r="K26" s="30" t="s">
        <v>3851</v>
      </c>
      <c r="L26" s="19"/>
    </row>
    <row r="27" spans="1:12" ht="26.45" customHeight="1">
      <c r="A27" s="16" t="s">
        <v>3105</v>
      </c>
      <c r="B27" s="30" t="s">
        <v>1408</v>
      </c>
      <c r="C27" s="30" t="s">
        <v>1409</v>
      </c>
      <c r="D27" s="41" t="s">
        <v>0</v>
      </c>
      <c r="E27" s="12">
        <v>42549</v>
      </c>
      <c r="F27" s="12">
        <v>44561</v>
      </c>
      <c r="G27" s="72"/>
      <c r="H27" s="14">
        <f>DATE(YEAR(F27),MONTH(F27)+3,DAY(F27)-1)</f>
        <v>44650</v>
      </c>
      <c r="I27" s="15">
        <f t="shared" ca="1" si="2"/>
        <v>58</v>
      </c>
      <c r="J27" s="16" t="str">
        <f t="shared" ca="1" si="1"/>
        <v>NOT DUE</v>
      </c>
      <c r="K27" s="30" t="s">
        <v>1426</v>
      </c>
      <c r="L27" s="145"/>
    </row>
    <row r="28" spans="1:12" ht="15" customHeight="1">
      <c r="A28" s="16" t="s">
        <v>3106</v>
      </c>
      <c r="B28" s="30" t="s">
        <v>1894</v>
      </c>
      <c r="C28" s="30"/>
      <c r="D28" s="41" t="s">
        <v>1</v>
      </c>
      <c r="E28" s="12">
        <v>42549</v>
      </c>
      <c r="F28" s="12">
        <v>44590</v>
      </c>
      <c r="G28" s="72"/>
      <c r="H28" s="14">
        <f>DATE(YEAR(F28),MONTH(F28),DAY(F28)+1)</f>
        <v>44591</v>
      </c>
      <c r="I28" s="15">
        <f t="shared" ca="1" si="2"/>
        <v>-1</v>
      </c>
      <c r="J28" s="16" t="str">
        <f t="shared" ca="1" si="1"/>
        <v>OVERDUE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347</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347</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347</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347</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347</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347</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4634</v>
      </c>
      <c r="D38" s="47" t="s">
        <v>4635</v>
      </c>
      <c r="E38" t="s">
        <v>5257</v>
      </c>
    </row>
    <row r="39" spans="1:12">
      <c r="C39" s="215" t="s">
        <v>5323</v>
      </c>
      <c r="E39" t="s">
        <v>5370</v>
      </c>
      <c r="H39" s="461" t="s">
        <v>5324</v>
      </c>
      <c r="I39" s="461"/>
      <c r="J39" s="461"/>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7"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topLeftCell="A9" zoomScaleNormal="100" workbookViewId="0">
      <selection activeCell="G14" sqref="G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1910</v>
      </c>
      <c r="D3" s="380" t="s">
        <v>12</v>
      </c>
      <c r="E3" s="380"/>
      <c r="F3" s="4" t="s">
        <v>3113</v>
      </c>
    </row>
    <row r="4" spans="1:12" ht="18" customHeight="1">
      <c r="A4" s="379" t="s">
        <v>77</v>
      </c>
      <c r="B4" s="379"/>
      <c r="C4" s="36" t="s">
        <v>3783</v>
      </c>
      <c r="D4" s="380" t="s">
        <v>14</v>
      </c>
      <c r="E4" s="380"/>
      <c r="F4" s="5"/>
    </row>
    <row r="5" spans="1:12" ht="18" customHeight="1">
      <c r="A5" s="379" t="s">
        <v>78</v>
      </c>
      <c r="B5" s="379"/>
      <c r="C5" s="37" t="s">
        <v>3777</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44561</v>
      </c>
      <c r="G8" s="72"/>
      <c r="H8" s="14">
        <f>DATE(YEAR(F8),MONTH(F8)+3,DAY(F8)-1)</f>
        <v>44650</v>
      </c>
      <c r="I8" s="15">
        <f t="shared" ref="I8:I16" ca="1" si="0">IF(ISBLANK(H8),"",H8-DATE(YEAR(NOW()),MONTH(NOW()),DAY(NOW())))</f>
        <v>58</v>
      </c>
      <c r="J8" s="16" t="str">
        <f t="shared" ref="J8:J34" ca="1" si="1">IF(I8="","",IF(I8&lt;0,"OVERDUE","NOT DUE"))</f>
        <v>NOT DUE</v>
      </c>
      <c r="K8" s="30"/>
      <c r="L8" s="19"/>
    </row>
    <row r="9" spans="1:12" ht="26.45" customHeight="1">
      <c r="A9" s="30" t="s">
        <v>3115</v>
      </c>
      <c r="B9" s="30" t="s">
        <v>1884</v>
      </c>
      <c r="C9" s="30" t="s">
        <v>1885</v>
      </c>
      <c r="D9" s="30" t="s">
        <v>381</v>
      </c>
      <c r="E9" s="12">
        <v>42549</v>
      </c>
      <c r="F9" s="12">
        <v>44103</v>
      </c>
      <c r="G9" s="72"/>
      <c r="H9" s="274">
        <f>DATE(YEAR(F9)+1,MONTH(F9),DAY(F9)-1)</f>
        <v>44467</v>
      </c>
      <c r="I9" s="275">
        <f t="shared" ca="1" si="0"/>
        <v>-125</v>
      </c>
      <c r="J9" s="16" t="str">
        <f t="shared" ca="1" si="1"/>
        <v>OVERDUE</v>
      </c>
      <c r="K9" s="30" t="s">
        <v>1897</v>
      </c>
      <c r="L9" s="145" t="s">
        <v>5222</v>
      </c>
    </row>
    <row r="10" spans="1:12" ht="25.5">
      <c r="A10" s="30" t="s">
        <v>3116</v>
      </c>
      <c r="B10" s="30" t="s">
        <v>1884</v>
      </c>
      <c r="C10" s="30" t="s">
        <v>1886</v>
      </c>
      <c r="D10" s="30" t="s">
        <v>2138</v>
      </c>
      <c r="E10" s="12">
        <v>42549</v>
      </c>
      <c r="F10" s="12">
        <v>42549</v>
      </c>
      <c r="G10" s="72"/>
      <c r="H10" s="218">
        <f>DATE(YEAR(F10)+5,MONTH(F10),DAY(F10)-1)</f>
        <v>44374</v>
      </c>
      <c r="I10" s="275">
        <f t="shared" ca="1" si="0"/>
        <v>-218</v>
      </c>
      <c r="J10" s="16" t="str">
        <f t="shared" ca="1" si="1"/>
        <v>OVERDUE</v>
      </c>
      <c r="K10" s="30"/>
      <c r="L10" s="19"/>
    </row>
    <row r="11" spans="1:12" ht="25.5">
      <c r="A11" s="30" t="s">
        <v>3117</v>
      </c>
      <c r="B11" s="30" t="s">
        <v>1887</v>
      </c>
      <c r="C11" s="30" t="s">
        <v>1888</v>
      </c>
      <c r="D11" s="30" t="s">
        <v>381</v>
      </c>
      <c r="E11" s="12">
        <v>42549</v>
      </c>
      <c r="F11" s="12">
        <v>44103</v>
      </c>
      <c r="G11" s="72"/>
      <c r="H11" s="218">
        <f>DATE(YEAR(F11)+1,MONTH(F11),DAY(F11)-1)</f>
        <v>44467</v>
      </c>
      <c r="I11" s="275">
        <f t="shared" ca="1" si="0"/>
        <v>-125</v>
      </c>
      <c r="J11" s="16" t="str">
        <f t="shared" ca="1" si="1"/>
        <v>OVERDUE</v>
      </c>
      <c r="K11" s="30"/>
      <c r="L11" s="145" t="s">
        <v>5222</v>
      </c>
    </row>
    <row r="12" spans="1:12">
      <c r="A12" s="30" t="s">
        <v>3118</v>
      </c>
      <c r="B12" s="30" t="s">
        <v>1887</v>
      </c>
      <c r="C12" s="30" t="s">
        <v>1883</v>
      </c>
      <c r="D12" s="30" t="s">
        <v>2138</v>
      </c>
      <c r="E12" s="12">
        <v>42549</v>
      </c>
      <c r="F12" s="12">
        <v>42549</v>
      </c>
      <c r="G12" s="72"/>
      <c r="H12" s="218">
        <f>DATE(YEAR(F12)+5,MONTH(F12),DAY(F12)-1)</f>
        <v>44374</v>
      </c>
      <c r="I12" s="275">
        <f t="shared" ca="1" si="0"/>
        <v>-218</v>
      </c>
      <c r="J12" s="16" t="str">
        <f t="shared" ca="1" si="1"/>
        <v>OVERDUE</v>
      </c>
      <c r="K12" s="30"/>
      <c r="L12" s="19"/>
    </row>
    <row r="13" spans="1:12" ht="38.450000000000003" customHeight="1">
      <c r="A13" s="30" t="s">
        <v>3119</v>
      </c>
      <c r="B13" s="30" t="s">
        <v>1535</v>
      </c>
      <c r="C13" s="30" t="s">
        <v>1889</v>
      </c>
      <c r="D13" s="30" t="s">
        <v>2138</v>
      </c>
      <c r="E13" s="12">
        <v>42549</v>
      </c>
      <c r="F13" s="12">
        <v>42549</v>
      </c>
      <c r="G13" s="72"/>
      <c r="H13" s="218">
        <f>DATE(YEAR(F13)+5,MONTH(F13),DAY(F13)-1)</f>
        <v>44374</v>
      </c>
      <c r="I13" s="275">
        <f t="shared" ca="1" si="0"/>
        <v>-218</v>
      </c>
      <c r="J13" s="16" t="str">
        <f t="shared" ca="1" si="1"/>
        <v>OVERDUE</v>
      </c>
      <c r="K13" s="30" t="s">
        <v>1898</v>
      </c>
      <c r="L13" s="19"/>
    </row>
    <row r="14" spans="1:12" ht="26.45" customHeight="1">
      <c r="A14" s="30" t="s">
        <v>3120</v>
      </c>
      <c r="B14" s="30" t="s">
        <v>3846</v>
      </c>
      <c r="C14" s="30" t="s">
        <v>1891</v>
      </c>
      <c r="D14" s="30" t="s">
        <v>2138</v>
      </c>
      <c r="E14" s="12">
        <v>42549</v>
      </c>
      <c r="F14" s="12">
        <v>42549</v>
      </c>
      <c r="G14" s="72"/>
      <c r="H14" s="218">
        <f>DATE(YEAR(F14)+5,MONTH(F14),DAY(F14)-1)</f>
        <v>44374</v>
      </c>
      <c r="I14" s="275">
        <f t="shared" ca="1" si="0"/>
        <v>-218</v>
      </c>
      <c r="J14" s="16" t="str">
        <f t="shared" ca="1" si="1"/>
        <v>OVERDUE</v>
      </c>
      <c r="K14" s="30" t="s">
        <v>1899</v>
      </c>
      <c r="L14" s="19"/>
    </row>
    <row r="15" spans="1:12" ht="25.5">
      <c r="A15" s="30" t="s">
        <v>3121</v>
      </c>
      <c r="B15" s="30" t="s">
        <v>3840</v>
      </c>
      <c r="C15" s="30" t="s">
        <v>1893</v>
      </c>
      <c r="D15" s="30" t="s">
        <v>381</v>
      </c>
      <c r="E15" s="12">
        <v>42549</v>
      </c>
      <c r="F15" s="12">
        <v>44156</v>
      </c>
      <c r="G15" s="72"/>
      <c r="H15" s="218">
        <f>DATE(YEAR(F15)+1,MONTH(F15),DAY(F15)-1)</f>
        <v>44520</v>
      </c>
      <c r="I15" s="275">
        <f t="shared" ca="1" si="0"/>
        <v>-72</v>
      </c>
      <c r="J15" s="16" t="str">
        <f t="shared" ca="1" si="1"/>
        <v>OVERDUE</v>
      </c>
      <c r="K15" s="30"/>
      <c r="L15" s="145"/>
    </row>
    <row r="16" spans="1:12" ht="19.5" customHeight="1">
      <c r="A16" s="30" t="s">
        <v>3122</v>
      </c>
      <c r="B16" s="30" t="s">
        <v>3847</v>
      </c>
      <c r="C16" s="30" t="s">
        <v>1891</v>
      </c>
      <c r="D16" s="30" t="s">
        <v>2138</v>
      </c>
      <c r="E16" s="12">
        <v>42549</v>
      </c>
      <c r="F16" s="12">
        <v>42549</v>
      </c>
      <c r="G16" s="72"/>
      <c r="H16" s="218">
        <f>DATE(YEAR(F16)+5,MONTH(F16),DAY(F16)-1)</f>
        <v>44374</v>
      </c>
      <c r="I16" s="275">
        <f t="shared" ca="1" si="0"/>
        <v>-218</v>
      </c>
      <c r="J16" s="16" t="str">
        <f t="shared" ca="1" si="1"/>
        <v>OVERDUE</v>
      </c>
      <c r="K16" s="30"/>
      <c r="L16" s="19"/>
    </row>
    <row r="17" spans="1:12" ht="38.25">
      <c r="A17" s="16" t="s">
        <v>3123</v>
      </c>
      <c r="B17" s="30" t="s">
        <v>1390</v>
      </c>
      <c r="C17" s="30" t="s">
        <v>1391</v>
      </c>
      <c r="D17" s="41" t="s">
        <v>1</v>
      </c>
      <c r="E17" s="12">
        <v>42549</v>
      </c>
      <c r="F17" s="12">
        <v>44590</v>
      </c>
      <c r="G17" s="72"/>
      <c r="H17" s="14">
        <f>DATE(YEAR(F17),MONTH(F17),DAY(F17)+1)</f>
        <v>44591</v>
      </c>
      <c r="I17" s="15">
        <f t="shared" ref="I17:I34" ca="1" si="2">IF(ISBLANK(H17),"",H17-DATE(YEAR(NOW()),MONTH(NOW()),DAY(NOW())))</f>
        <v>-1</v>
      </c>
      <c r="J17" s="16" t="str">
        <f t="shared" ca="1" si="1"/>
        <v>OVERDUE</v>
      </c>
      <c r="K17" s="30" t="s">
        <v>1420</v>
      </c>
      <c r="L17" s="19"/>
    </row>
    <row r="18" spans="1:12" ht="38.25">
      <c r="A18" s="16" t="s">
        <v>3124</v>
      </c>
      <c r="B18" s="30" t="s">
        <v>1392</v>
      </c>
      <c r="C18" s="30" t="s">
        <v>1393</v>
      </c>
      <c r="D18" s="41" t="s">
        <v>1</v>
      </c>
      <c r="E18" s="12">
        <v>42549</v>
      </c>
      <c r="F18" s="12">
        <v>44590</v>
      </c>
      <c r="G18" s="72"/>
      <c r="H18" s="14">
        <f>DATE(YEAR(F18),MONTH(F18),DAY(F18)+1)</f>
        <v>44591</v>
      </c>
      <c r="I18" s="15">
        <f t="shared" ca="1" si="2"/>
        <v>-1</v>
      </c>
      <c r="J18" s="16" t="str">
        <f t="shared" ca="1" si="1"/>
        <v>OVERDUE</v>
      </c>
      <c r="K18" s="30" t="s">
        <v>1421</v>
      </c>
      <c r="L18" s="19"/>
    </row>
    <row r="19" spans="1:12" ht="38.25">
      <c r="A19" s="16" t="s">
        <v>3125</v>
      </c>
      <c r="B19" s="30" t="s">
        <v>1394</v>
      </c>
      <c r="C19" s="30" t="s">
        <v>1395</v>
      </c>
      <c r="D19" s="41" t="s">
        <v>1</v>
      </c>
      <c r="E19" s="12">
        <v>42549</v>
      </c>
      <c r="F19" s="12">
        <v>44590</v>
      </c>
      <c r="G19" s="72"/>
      <c r="H19" s="14">
        <f>DATE(YEAR(F19),MONTH(F19),DAY(F19)+1)</f>
        <v>44591</v>
      </c>
      <c r="I19" s="15">
        <f t="shared" ca="1" si="2"/>
        <v>-1</v>
      </c>
      <c r="J19" s="16" t="str">
        <f t="shared" ca="1" si="1"/>
        <v>OVERDUE</v>
      </c>
      <c r="K19" s="30" t="s">
        <v>1422</v>
      </c>
      <c r="L19" s="19"/>
    </row>
    <row r="20" spans="1:12" ht="38.450000000000003" customHeight="1">
      <c r="A20" s="16" t="s">
        <v>3126</v>
      </c>
      <c r="B20" s="30" t="s">
        <v>1396</v>
      </c>
      <c r="C20" s="30" t="s">
        <v>1397</v>
      </c>
      <c r="D20" s="41" t="s">
        <v>4</v>
      </c>
      <c r="E20" s="12">
        <v>42549</v>
      </c>
      <c r="F20" s="12">
        <v>44553</v>
      </c>
      <c r="G20" s="72"/>
      <c r="H20" s="14">
        <f>EDATE(F20-1,1)</f>
        <v>44583</v>
      </c>
      <c r="I20" s="15">
        <f t="shared" ca="1" si="2"/>
        <v>-9</v>
      </c>
      <c r="J20" s="16" t="str">
        <f t="shared" ca="1" si="1"/>
        <v>OVERDUE</v>
      </c>
      <c r="K20" s="30" t="s">
        <v>1423</v>
      </c>
      <c r="L20" s="19"/>
    </row>
    <row r="21" spans="1:12" ht="25.5">
      <c r="A21" s="16" t="s">
        <v>3127</v>
      </c>
      <c r="B21" s="30" t="s">
        <v>1398</v>
      </c>
      <c r="C21" s="30" t="s">
        <v>1399</v>
      </c>
      <c r="D21" s="41" t="s">
        <v>1</v>
      </c>
      <c r="E21" s="12">
        <v>42549</v>
      </c>
      <c r="F21" s="12">
        <v>44590</v>
      </c>
      <c r="G21" s="72"/>
      <c r="H21" s="14">
        <f>DATE(YEAR(F21),MONTH(F21),DAY(F21)+1)</f>
        <v>44591</v>
      </c>
      <c r="I21" s="15">
        <f t="shared" ca="1" si="2"/>
        <v>-1</v>
      </c>
      <c r="J21" s="16" t="str">
        <f t="shared" ca="1" si="1"/>
        <v>OVERDUE</v>
      </c>
      <c r="K21" s="30" t="s">
        <v>1424</v>
      </c>
      <c r="L21" s="19"/>
    </row>
    <row r="22" spans="1:12" ht="26.45" customHeight="1">
      <c r="A22" s="16" t="s">
        <v>3128</v>
      </c>
      <c r="B22" s="30" t="s">
        <v>1400</v>
      </c>
      <c r="C22" s="30" t="s">
        <v>1401</v>
      </c>
      <c r="D22" s="41" t="s">
        <v>1</v>
      </c>
      <c r="E22" s="12">
        <v>42549</v>
      </c>
      <c r="F22" s="12">
        <v>44590</v>
      </c>
      <c r="G22" s="72"/>
      <c r="H22" s="14">
        <f>DATE(YEAR(F22),MONTH(F22),DAY(F22)+1)</f>
        <v>44591</v>
      </c>
      <c r="I22" s="15">
        <f t="shared" ca="1" si="2"/>
        <v>-1</v>
      </c>
      <c r="J22" s="16" t="str">
        <f t="shared" ca="1" si="1"/>
        <v>OVERDUE</v>
      </c>
      <c r="K22" s="30" t="s">
        <v>1425</v>
      </c>
      <c r="L22" s="19"/>
    </row>
    <row r="23" spans="1:12" ht="26.45" customHeight="1">
      <c r="A23" s="16" t="s">
        <v>3129</v>
      </c>
      <c r="B23" s="30" t="s">
        <v>1402</v>
      </c>
      <c r="C23" s="30" t="s">
        <v>1403</v>
      </c>
      <c r="D23" s="41" t="s">
        <v>1</v>
      </c>
      <c r="E23" s="12">
        <v>42549</v>
      </c>
      <c r="F23" s="12">
        <v>44590</v>
      </c>
      <c r="G23" s="72"/>
      <c r="H23" s="14">
        <f>DATE(YEAR(F23),MONTH(F23),DAY(F23)+1)</f>
        <v>44591</v>
      </c>
      <c r="I23" s="15">
        <f t="shared" ca="1" si="2"/>
        <v>-1</v>
      </c>
      <c r="J23" s="16" t="str">
        <f t="shared" ca="1" si="1"/>
        <v>OVERDUE</v>
      </c>
      <c r="K23" s="30" t="s">
        <v>1425</v>
      </c>
      <c r="L23" s="19"/>
    </row>
    <row r="24" spans="1:12" ht="26.45" customHeight="1">
      <c r="A24" s="16" t="s">
        <v>3130</v>
      </c>
      <c r="B24" s="30" t="s">
        <v>1404</v>
      </c>
      <c r="C24" s="30" t="s">
        <v>1391</v>
      </c>
      <c r="D24" s="41" t="s">
        <v>1</v>
      </c>
      <c r="E24" s="12">
        <v>42549</v>
      </c>
      <c r="F24" s="12">
        <v>44590</v>
      </c>
      <c r="G24" s="72"/>
      <c r="H24" s="14">
        <f>DATE(YEAR(F24),MONTH(F24),DAY(F24)+1)</f>
        <v>44591</v>
      </c>
      <c r="I24" s="15">
        <f t="shared" ca="1" si="2"/>
        <v>-1</v>
      </c>
      <c r="J24" s="16" t="str">
        <f t="shared" ca="1" si="1"/>
        <v>OVERDUE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1641</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1641</v>
      </c>
      <c r="J26" s="16" t="str">
        <f t="shared" ca="1" si="1"/>
        <v>NOT DUE</v>
      </c>
      <c r="K26" s="30" t="s">
        <v>3851</v>
      </c>
      <c r="L26" s="19"/>
    </row>
    <row r="27" spans="1:12" ht="26.45" customHeight="1">
      <c r="A27" s="16" t="s">
        <v>3133</v>
      </c>
      <c r="B27" s="30" t="s">
        <v>1408</v>
      </c>
      <c r="C27" s="30" t="s">
        <v>1409</v>
      </c>
      <c r="D27" s="30" t="s">
        <v>0</v>
      </c>
      <c r="E27" s="12">
        <v>42549</v>
      </c>
      <c r="F27" s="12">
        <v>44561</v>
      </c>
      <c r="G27" s="72"/>
      <c r="H27" s="14">
        <f>DATE(YEAR(F27),MONTH(F27)+3,DAY(F27)-1)</f>
        <v>44650</v>
      </c>
      <c r="I27" s="15">
        <f t="shared" ca="1" si="2"/>
        <v>58</v>
      </c>
      <c r="J27" s="16" t="str">
        <f t="shared" ca="1" si="1"/>
        <v>NOT DUE</v>
      </c>
      <c r="K27" s="30" t="s">
        <v>1426</v>
      </c>
      <c r="L27" s="145"/>
    </row>
    <row r="28" spans="1:12" ht="15" customHeight="1">
      <c r="A28" s="16" t="s">
        <v>3134</v>
      </c>
      <c r="B28" s="30" t="s">
        <v>1894</v>
      </c>
      <c r="C28" s="30"/>
      <c r="D28" s="30" t="s">
        <v>1</v>
      </c>
      <c r="E28" s="12">
        <v>42549</v>
      </c>
      <c r="F28" s="12">
        <v>44590</v>
      </c>
      <c r="G28" s="72"/>
      <c r="H28" s="14">
        <f>DATE(YEAR(F28),MONTH(F28),DAY(F28)+1)</f>
        <v>44591</v>
      </c>
      <c r="I28" s="15">
        <f t="shared" ca="1" si="2"/>
        <v>-1</v>
      </c>
      <c r="J28" s="16" t="str">
        <f t="shared" ca="1" si="1"/>
        <v>OVERDUE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347</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347</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347</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347</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347</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347</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4634</v>
      </c>
      <c r="D38" s="47" t="s">
        <v>4635</v>
      </c>
      <c r="E38" t="s">
        <v>5257</v>
      </c>
      <c r="G38" t="s">
        <v>4636</v>
      </c>
    </row>
    <row r="39" spans="1:12">
      <c r="C39" s="215" t="s">
        <v>5323</v>
      </c>
      <c r="E39" t="s">
        <v>5370</v>
      </c>
      <c r="H39" s="461" t="s">
        <v>5324</v>
      </c>
      <c r="I39" s="461"/>
      <c r="J39" s="461"/>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I37" sqref="I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1911</v>
      </c>
      <c r="D3" s="380" t="s">
        <v>12</v>
      </c>
      <c r="E3" s="380"/>
      <c r="F3" s="4" t="s">
        <v>2553</v>
      </c>
    </row>
    <row r="4" spans="1:12" ht="18" customHeight="1">
      <c r="A4" s="379" t="s">
        <v>77</v>
      </c>
      <c r="B4" s="379"/>
      <c r="C4" s="36" t="s">
        <v>3784</v>
      </c>
      <c r="D4" s="380" t="s">
        <v>14</v>
      </c>
      <c r="E4" s="380"/>
      <c r="F4" s="5">
        <f>'Running Hours'!B37</f>
        <v>46442.2</v>
      </c>
    </row>
    <row r="5" spans="1:12" ht="18" customHeight="1">
      <c r="A5" s="379" t="s">
        <v>78</v>
      </c>
      <c r="B5" s="379"/>
      <c r="C5" s="37" t="s">
        <v>3785</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42549</v>
      </c>
      <c r="G8" s="72"/>
      <c r="H8" s="14">
        <f>DATE(YEAR(F8)+4,MONTH(F8),DAY(F8)-1)</f>
        <v>44009</v>
      </c>
      <c r="I8" s="15">
        <f t="shared" ref="I8:I44" ca="1" si="0">IF(ISBLANK(H8),"",H8-DATE(YEAR(NOW()),MONTH(NOW()),DAY(NOW())))</f>
        <v>-583</v>
      </c>
      <c r="J8" s="16" t="str">
        <f t="shared" ref="J8:J44" ca="1" si="1">IF(I8="","",IF(I8&lt;0,"OVERDUE","NOT DUE"))</f>
        <v>OVERDUE</v>
      </c>
      <c r="K8" s="30" t="s">
        <v>1930</v>
      </c>
      <c r="L8" s="145" t="s">
        <v>3961</v>
      </c>
    </row>
    <row r="9" spans="1:12" ht="26.45" customHeight="1">
      <c r="A9" s="16" t="s">
        <v>3055</v>
      </c>
      <c r="B9" s="30" t="s">
        <v>3862</v>
      </c>
      <c r="C9" s="30" t="s">
        <v>1913</v>
      </c>
      <c r="D9" s="41" t="s">
        <v>1080</v>
      </c>
      <c r="E9" s="12">
        <v>42549</v>
      </c>
      <c r="F9" s="12">
        <v>42549</v>
      </c>
      <c r="G9" s="72"/>
      <c r="H9" s="14">
        <f>DATE(YEAR(F9)+4,MONTH(F9),DAY(F9)-1)</f>
        <v>44009</v>
      </c>
      <c r="I9" s="15">
        <f t="shared" ca="1" si="0"/>
        <v>-583</v>
      </c>
      <c r="J9" s="16" t="str">
        <f t="shared" ca="1" si="1"/>
        <v>OVERDUE</v>
      </c>
      <c r="K9" s="30" t="s">
        <v>1930</v>
      </c>
      <c r="L9" s="145" t="s">
        <v>3961</v>
      </c>
    </row>
    <row r="10" spans="1:12" ht="26.45" customHeight="1">
      <c r="A10" s="16" t="s">
        <v>3056</v>
      </c>
      <c r="B10" s="30" t="s">
        <v>1914</v>
      </c>
      <c r="C10" s="30" t="s">
        <v>3889</v>
      </c>
      <c r="D10" s="41" t="s">
        <v>1080</v>
      </c>
      <c r="E10" s="12">
        <v>42549</v>
      </c>
      <c r="F10" s="12">
        <v>42549</v>
      </c>
      <c r="G10" s="72"/>
      <c r="H10" s="14">
        <f>DATE(YEAR(F10)+4,MONTH(F10),DAY(F10)-1)</f>
        <v>44009</v>
      </c>
      <c r="I10" s="15">
        <f t="shared" ca="1" si="0"/>
        <v>-583</v>
      </c>
      <c r="J10" s="16" t="str">
        <f t="shared" ca="1" si="1"/>
        <v>OVERDUE</v>
      </c>
      <c r="K10" s="30"/>
      <c r="L10" s="145" t="s">
        <v>3961</v>
      </c>
    </row>
    <row r="11" spans="1:12" ht="15.75" customHeight="1">
      <c r="A11" s="16" t="s">
        <v>3057</v>
      </c>
      <c r="B11" s="30" t="s">
        <v>1881</v>
      </c>
      <c r="C11" s="30" t="s">
        <v>1916</v>
      </c>
      <c r="D11" s="41" t="s">
        <v>1080</v>
      </c>
      <c r="E11" s="12">
        <v>42549</v>
      </c>
      <c r="F11" s="12">
        <v>42549</v>
      </c>
      <c r="G11" s="72"/>
      <c r="H11" s="14">
        <f>DATE(YEAR(F11)+4,MONTH(F11),DAY(F11)-1)</f>
        <v>44009</v>
      </c>
      <c r="I11" s="15">
        <f t="shared" ca="1" si="0"/>
        <v>-583</v>
      </c>
      <c r="J11" s="16" t="str">
        <f t="shared" ca="1" si="1"/>
        <v>OVERDUE</v>
      </c>
      <c r="K11" s="30"/>
      <c r="L11" s="145" t="s">
        <v>5222</v>
      </c>
    </row>
    <row r="12" spans="1:12" ht="15.75" customHeight="1">
      <c r="A12" s="16" t="s">
        <v>3058</v>
      </c>
      <c r="B12" s="30" t="s">
        <v>1881</v>
      </c>
      <c r="C12" s="30" t="s">
        <v>1917</v>
      </c>
      <c r="D12" s="41" t="s">
        <v>1080</v>
      </c>
      <c r="E12" s="12">
        <v>42549</v>
      </c>
      <c r="F12" s="12">
        <v>42549</v>
      </c>
      <c r="G12" s="72"/>
      <c r="H12" s="14">
        <f>DATE(YEAR(F12)+4,MONTH(F12),DAY(F12)-1)</f>
        <v>44009</v>
      </c>
      <c r="I12" s="15">
        <f t="shared" ca="1" si="0"/>
        <v>-583</v>
      </c>
      <c r="J12" s="16" t="str">
        <f t="shared" ca="1" si="1"/>
        <v>OVERDUE</v>
      </c>
      <c r="K12" s="30" t="s">
        <v>1931</v>
      </c>
      <c r="L12" s="145" t="s">
        <v>5222</v>
      </c>
    </row>
    <row r="13" spans="1:12" ht="15.75" customHeight="1">
      <c r="A13" s="16" t="s">
        <v>3059</v>
      </c>
      <c r="B13" s="30" t="s">
        <v>1918</v>
      </c>
      <c r="C13" s="30" t="s">
        <v>1919</v>
      </c>
      <c r="D13" s="41" t="s">
        <v>0</v>
      </c>
      <c r="E13" s="12">
        <v>42549</v>
      </c>
      <c r="F13" s="12">
        <v>44561</v>
      </c>
      <c r="G13" s="72"/>
      <c r="H13" s="14">
        <f>DATE(YEAR(F13),MONTH(F13)+3,DAY(F13)-1)</f>
        <v>44650</v>
      </c>
      <c r="I13" s="15">
        <f t="shared" ca="1" si="0"/>
        <v>58</v>
      </c>
      <c r="J13" s="16" t="str">
        <f t="shared" ca="1" si="1"/>
        <v>NOT DUE</v>
      </c>
      <c r="K13" s="30"/>
      <c r="L13" s="145" t="s">
        <v>5222</v>
      </c>
    </row>
    <row r="14" spans="1:12" ht="15.75" customHeight="1">
      <c r="A14" s="16" t="s">
        <v>3060</v>
      </c>
      <c r="B14" s="30" t="s">
        <v>1918</v>
      </c>
      <c r="C14" s="30" t="s">
        <v>1917</v>
      </c>
      <c r="D14" s="41" t="s">
        <v>381</v>
      </c>
      <c r="E14" s="12">
        <v>42549</v>
      </c>
      <c r="F14" s="12">
        <v>42549</v>
      </c>
      <c r="G14" s="72"/>
      <c r="H14" s="14">
        <f>DATE(YEAR(F14)+1,MONTH(F14),DAY(F14)-1)</f>
        <v>42913</v>
      </c>
      <c r="I14" s="15">
        <f t="shared" ca="1" si="0"/>
        <v>-1679</v>
      </c>
      <c r="J14" s="16" t="str">
        <f t="shared" ca="1" si="1"/>
        <v>OVERDUE</v>
      </c>
      <c r="K14" s="30"/>
      <c r="L14" s="145" t="s">
        <v>4770</v>
      </c>
    </row>
    <row r="15" spans="1:12" ht="26.45" customHeight="1">
      <c r="A15" s="16" t="s">
        <v>3061</v>
      </c>
      <c r="B15" s="30" t="s">
        <v>1884</v>
      </c>
      <c r="C15" s="30" t="s">
        <v>1920</v>
      </c>
      <c r="D15" s="41" t="s">
        <v>1080</v>
      </c>
      <c r="E15" s="12">
        <v>42549</v>
      </c>
      <c r="F15" s="12">
        <v>42549</v>
      </c>
      <c r="G15" s="72"/>
      <c r="H15" s="14">
        <f>DATE(YEAR(F15)+4,MONTH(F15),DAY(F15)-1)</f>
        <v>44009</v>
      </c>
      <c r="I15" s="15">
        <f t="shared" ca="1" si="0"/>
        <v>-583</v>
      </c>
      <c r="J15" s="16" t="str">
        <f t="shared" ca="1" si="1"/>
        <v>OVERDUE</v>
      </c>
      <c r="K15" s="30" t="s">
        <v>1932</v>
      </c>
      <c r="L15" s="145" t="s">
        <v>3961</v>
      </c>
    </row>
    <row r="16" spans="1:12" ht="15.75" customHeight="1">
      <c r="A16" s="16" t="s">
        <v>3062</v>
      </c>
      <c r="B16" s="30" t="s">
        <v>3848</v>
      </c>
      <c r="C16" s="30" t="s">
        <v>1921</v>
      </c>
      <c r="D16" s="41" t="s">
        <v>381</v>
      </c>
      <c r="E16" s="12">
        <v>42549</v>
      </c>
      <c r="F16" s="12">
        <v>44561</v>
      </c>
      <c r="G16" s="72"/>
      <c r="H16" s="14">
        <f>DATE(YEAR(F16)+1,MONTH(F16),DAY(F16)-1)</f>
        <v>44925</v>
      </c>
      <c r="I16" s="15">
        <f t="shared" ca="1" si="0"/>
        <v>333</v>
      </c>
      <c r="J16" s="16" t="str">
        <f t="shared" ca="1" si="1"/>
        <v>NOT DUE</v>
      </c>
      <c r="K16" s="30" t="s">
        <v>1420</v>
      </c>
      <c r="L16" s="145"/>
    </row>
    <row r="17" spans="1:12" ht="15.75" customHeight="1">
      <c r="A17" s="16" t="s">
        <v>3063</v>
      </c>
      <c r="B17" s="30" t="s">
        <v>3848</v>
      </c>
      <c r="C17" s="30" t="s">
        <v>1922</v>
      </c>
      <c r="D17" s="41" t="s">
        <v>1080</v>
      </c>
      <c r="E17" s="12">
        <v>42549</v>
      </c>
      <c r="F17" s="12">
        <v>42549</v>
      </c>
      <c r="G17" s="72"/>
      <c r="H17" s="14">
        <f>DATE(YEAR(F17)+4,MONTH(F17),DAY(F17)-1)</f>
        <v>44009</v>
      </c>
      <c r="I17" s="15">
        <f t="shared" ca="1" si="0"/>
        <v>-583</v>
      </c>
      <c r="J17" s="16" t="str">
        <f t="shared" ca="1" si="1"/>
        <v>OVERDUE</v>
      </c>
      <c r="K17" s="30" t="s">
        <v>1421</v>
      </c>
      <c r="L17" s="145" t="s">
        <v>5222</v>
      </c>
    </row>
    <row r="18" spans="1:12" ht="26.45" customHeight="1">
      <c r="A18" s="16" t="s">
        <v>3064</v>
      </c>
      <c r="B18" s="30" t="s">
        <v>581</v>
      </c>
      <c r="C18" s="30" t="s">
        <v>1923</v>
      </c>
      <c r="D18" s="41" t="s">
        <v>381</v>
      </c>
      <c r="E18" s="12">
        <v>42549</v>
      </c>
      <c r="F18" s="12">
        <v>43463</v>
      </c>
      <c r="G18" s="72"/>
      <c r="H18" s="14">
        <f>DATE(YEAR(F18)+1,MONTH(F18),DAY(F18)-1)</f>
        <v>43827</v>
      </c>
      <c r="I18" s="15">
        <f t="shared" ca="1" si="0"/>
        <v>-765</v>
      </c>
      <c r="J18" s="16" t="str">
        <f t="shared" ca="1" si="1"/>
        <v>OVERDUE</v>
      </c>
      <c r="K18" s="30" t="s">
        <v>1422</v>
      </c>
      <c r="L18" s="145" t="s">
        <v>5222</v>
      </c>
    </row>
    <row r="19" spans="1:12" ht="26.45" customHeight="1">
      <c r="A19" s="16" t="s">
        <v>3065</v>
      </c>
      <c r="B19" s="30" t="s">
        <v>3859</v>
      </c>
      <c r="C19" s="30" t="s">
        <v>1924</v>
      </c>
      <c r="D19" s="41" t="s">
        <v>1080</v>
      </c>
      <c r="E19" s="12">
        <v>42549</v>
      </c>
      <c r="F19" s="12">
        <v>42549</v>
      </c>
      <c r="G19" s="72"/>
      <c r="H19" s="14">
        <f>DATE(YEAR(F19)+4,MONTH(F19),DAY(F19)-1)</f>
        <v>44009</v>
      </c>
      <c r="I19" s="15">
        <f t="shared" ca="1" si="0"/>
        <v>-583</v>
      </c>
      <c r="J19" s="16" t="str">
        <f t="shared" ca="1" si="1"/>
        <v>OVERDUE</v>
      </c>
      <c r="K19" s="30" t="s">
        <v>1423</v>
      </c>
      <c r="L19" s="145" t="s">
        <v>3961</v>
      </c>
    </row>
    <row r="20" spans="1:12" ht="26.45" customHeight="1">
      <c r="A20" s="16" t="s">
        <v>3066</v>
      </c>
      <c r="B20" s="30" t="s">
        <v>3860</v>
      </c>
      <c r="C20" s="30" t="s">
        <v>1924</v>
      </c>
      <c r="D20" s="41" t="s">
        <v>1080</v>
      </c>
      <c r="E20" s="12">
        <v>42549</v>
      </c>
      <c r="F20" s="12">
        <v>42549</v>
      </c>
      <c r="G20" s="72"/>
      <c r="H20" s="14">
        <f>DATE(YEAR(F20)+4,MONTH(F20),DAY(F20)-1)</f>
        <v>44009</v>
      </c>
      <c r="I20" s="15">
        <f t="shared" ca="1" si="0"/>
        <v>-583</v>
      </c>
      <c r="J20" s="16" t="str">
        <f t="shared" ca="1" si="1"/>
        <v>OVERDUE</v>
      </c>
      <c r="K20" s="30" t="s">
        <v>1423</v>
      </c>
      <c r="L20" s="145" t="s">
        <v>3961</v>
      </c>
    </row>
    <row r="21" spans="1:12" ht="26.45" customHeight="1">
      <c r="A21" s="16" t="s">
        <v>3067</v>
      </c>
      <c r="B21" s="30" t="s">
        <v>1892</v>
      </c>
      <c r="C21" s="30" t="s">
        <v>1925</v>
      </c>
      <c r="D21" s="41" t="s">
        <v>381</v>
      </c>
      <c r="E21" s="12">
        <v>42549</v>
      </c>
      <c r="F21" s="12">
        <v>44561</v>
      </c>
      <c r="G21" s="72"/>
      <c r="H21" s="14">
        <f>DATE(YEAR(F21)+1,MONTH(F21),DAY(F21)-1)</f>
        <v>44925</v>
      </c>
      <c r="I21" s="15">
        <f t="shared" ca="1" si="0"/>
        <v>333</v>
      </c>
      <c r="J21" s="16" t="str">
        <f t="shared" ca="1" si="1"/>
        <v>NOT DUE</v>
      </c>
      <c r="K21" s="30" t="s">
        <v>1424</v>
      </c>
      <c r="L21" s="19"/>
    </row>
    <row r="22" spans="1:12" ht="15.75" customHeight="1">
      <c r="A22" s="16" t="s">
        <v>3068</v>
      </c>
      <c r="B22" s="30" t="s">
        <v>1926</v>
      </c>
      <c r="C22" s="30" t="s">
        <v>1927</v>
      </c>
      <c r="D22" s="41" t="s">
        <v>381</v>
      </c>
      <c r="E22" s="12">
        <v>42549</v>
      </c>
      <c r="F22" s="12">
        <v>44561</v>
      </c>
      <c r="G22" s="72"/>
      <c r="H22" s="14">
        <f>DATE(YEAR(F22)+1,MONTH(F22),DAY(F22)-1)</f>
        <v>44925</v>
      </c>
      <c r="I22" s="15">
        <f t="shared" ca="1" si="0"/>
        <v>333</v>
      </c>
      <c r="J22" s="16" t="str">
        <f t="shared" ca="1" si="1"/>
        <v>NOT DUE</v>
      </c>
      <c r="K22" s="30" t="s">
        <v>1425</v>
      </c>
      <c r="L22" s="19"/>
    </row>
    <row r="23" spans="1:12" ht="15.75" customHeight="1">
      <c r="A23" s="16" t="s">
        <v>3069</v>
      </c>
      <c r="B23" s="30" t="s">
        <v>1928</v>
      </c>
      <c r="C23" s="30" t="s">
        <v>1929</v>
      </c>
      <c r="D23" s="41" t="s">
        <v>0</v>
      </c>
      <c r="E23" s="12">
        <v>42549</v>
      </c>
      <c r="F23" s="12">
        <v>44561</v>
      </c>
      <c r="G23" s="72"/>
      <c r="H23" s="14">
        <f>DATE(YEAR(F23),MONTH(F23)+3,DAY(F23)-1)</f>
        <v>44650</v>
      </c>
      <c r="I23" s="15">
        <f t="shared" ca="1" si="0"/>
        <v>58</v>
      </c>
      <c r="J23" s="16" t="str">
        <f t="shared" ca="1" si="1"/>
        <v>NOT DUE</v>
      </c>
      <c r="K23" s="30" t="s">
        <v>1425</v>
      </c>
      <c r="L23" s="19"/>
    </row>
    <row r="24" spans="1:12" ht="38.450000000000003" customHeight="1">
      <c r="A24" s="16" t="s">
        <v>3070</v>
      </c>
      <c r="B24" s="30" t="s">
        <v>1390</v>
      </c>
      <c r="C24" s="30" t="s">
        <v>1391</v>
      </c>
      <c r="D24" s="41" t="s">
        <v>1</v>
      </c>
      <c r="E24" s="12">
        <v>42549</v>
      </c>
      <c r="F24" s="12">
        <v>44590</v>
      </c>
      <c r="G24" s="72"/>
      <c r="H24" s="14">
        <f>DATE(YEAR(F24),MONTH(F24),DAY(F24)+1)</f>
        <v>44591</v>
      </c>
      <c r="I24" s="15">
        <f t="shared" ca="1" si="0"/>
        <v>-1</v>
      </c>
      <c r="J24" s="16" t="str">
        <f t="shared" ca="1" si="1"/>
        <v>OVERDUE</v>
      </c>
      <c r="K24" s="30" t="s">
        <v>1425</v>
      </c>
      <c r="L24" s="19"/>
    </row>
    <row r="25" spans="1:12" ht="38.450000000000003" customHeight="1">
      <c r="A25" s="16" t="s">
        <v>3071</v>
      </c>
      <c r="B25" s="30" t="s">
        <v>1392</v>
      </c>
      <c r="C25" s="30" t="s">
        <v>1393</v>
      </c>
      <c r="D25" s="41" t="s">
        <v>1</v>
      </c>
      <c r="E25" s="12">
        <v>42549</v>
      </c>
      <c r="F25" s="12">
        <v>44590</v>
      </c>
      <c r="G25" s="72"/>
      <c r="H25" s="14">
        <f>DATE(YEAR(F25),MONTH(F25),DAY(F25)+1)</f>
        <v>44591</v>
      </c>
      <c r="I25" s="15">
        <f t="shared" ca="1" si="0"/>
        <v>-1</v>
      </c>
      <c r="J25" s="16" t="str">
        <f t="shared" ca="1" si="1"/>
        <v>OVERDUE</v>
      </c>
      <c r="K25" s="30" t="s">
        <v>1425</v>
      </c>
      <c r="L25" s="19"/>
    </row>
    <row r="26" spans="1:12" ht="38.25" customHeight="1">
      <c r="A26" s="16" t="s">
        <v>3072</v>
      </c>
      <c r="B26" s="30" t="s">
        <v>1394</v>
      </c>
      <c r="C26" s="30" t="s">
        <v>1395</v>
      </c>
      <c r="D26" s="41" t="s">
        <v>1</v>
      </c>
      <c r="E26" s="12">
        <v>42549</v>
      </c>
      <c r="F26" s="12">
        <v>44590</v>
      </c>
      <c r="G26" s="72"/>
      <c r="H26" s="14">
        <f>DATE(YEAR(F26),MONTH(F26),DAY(F26)+1)</f>
        <v>44591</v>
      </c>
      <c r="I26" s="15">
        <f t="shared" ca="1" si="0"/>
        <v>-1</v>
      </c>
      <c r="J26" s="16" t="str">
        <f t="shared" ca="1" si="1"/>
        <v>OVERDUE</v>
      </c>
      <c r="K26" s="30"/>
      <c r="L26" s="19"/>
    </row>
    <row r="27" spans="1:12" ht="38.450000000000003" customHeight="1">
      <c r="A27" s="16" t="s">
        <v>3073</v>
      </c>
      <c r="B27" s="30" t="s">
        <v>1396</v>
      </c>
      <c r="C27" s="30" t="s">
        <v>1397</v>
      </c>
      <c r="D27" s="41" t="s">
        <v>4</v>
      </c>
      <c r="E27" s="12">
        <v>42549</v>
      </c>
      <c r="F27" s="12">
        <v>44551</v>
      </c>
      <c r="G27" s="72"/>
      <c r="H27" s="14">
        <f>EDATE(F27-1,1)</f>
        <v>44581</v>
      </c>
      <c r="I27" s="15">
        <f t="shared" ca="1" si="0"/>
        <v>-11</v>
      </c>
      <c r="J27" s="16" t="str">
        <f t="shared" ca="1" si="1"/>
        <v>OVERDUE</v>
      </c>
      <c r="K27" s="30" t="s">
        <v>1426</v>
      </c>
      <c r="L27" s="19"/>
    </row>
    <row r="28" spans="1:12" ht="26.45" customHeight="1">
      <c r="A28" s="16" t="s">
        <v>3074</v>
      </c>
      <c r="B28" s="30" t="s">
        <v>1398</v>
      </c>
      <c r="C28" s="30" t="s">
        <v>1399</v>
      </c>
      <c r="D28" s="41" t="s">
        <v>1</v>
      </c>
      <c r="E28" s="12">
        <v>42549</v>
      </c>
      <c r="F28" s="12">
        <v>44590</v>
      </c>
      <c r="G28" s="72"/>
      <c r="H28" s="14">
        <f>DATE(YEAR(F28),MONTH(F28),DAY(F28)+1)</f>
        <v>44591</v>
      </c>
      <c r="I28" s="15">
        <f t="shared" ca="1" si="0"/>
        <v>-1</v>
      </c>
      <c r="J28" s="16" t="str">
        <f t="shared" ca="1" si="1"/>
        <v>OVERDUE</v>
      </c>
      <c r="K28" s="30" t="s">
        <v>1426</v>
      </c>
      <c r="L28" s="19"/>
    </row>
    <row r="29" spans="1:12" ht="26.45" customHeight="1">
      <c r="A29" s="16" t="s">
        <v>3075</v>
      </c>
      <c r="B29" s="30" t="s">
        <v>1400</v>
      </c>
      <c r="C29" s="30" t="s">
        <v>1401</v>
      </c>
      <c r="D29" s="41" t="s">
        <v>1</v>
      </c>
      <c r="E29" s="12">
        <v>42549</v>
      </c>
      <c r="F29" s="12">
        <v>44590</v>
      </c>
      <c r="G29" s="72"/>
      <c r="H29" s="14">
        <f>DATE(YEAR(F29),MONTH(F29),DAY(F29)+1)</f>
        <v>44591</v>
      </c>
      <c r="I29" s="15">
        <f t="shared" ca="1" si="0"/>
        <v>-1</v>
      </c>
      <c r="J29" s="16" t="str">
        <f t="shared" ca="1" si="1"/>
        <v>OVERDUE</v>
      </c>
      <c r="K29" s="30" t="s">
        <v>1426</v>
      </c>
      <c r="L29" s="19"/>
    </row>
    <row r="30" spans="1:12" ht="26.45" customHeight="1">
      <c r="A30" s="16" t="s">
        <v>3076</v>
      </c>
      <c r="B30" s="30" t="s">
        <v>1402</v>
      </c>
      <c r="C30" s="30" t="s">
        <v>1403</v>
      </c>
      <c r="D30" s="41" t="s">
        <v>1</v>
      </c>
      <c r="E30" s="12">
        <v>42549</v>
      </c>
      <c r="F30" s="12">
        <v>44590</v>
      </c>
      <c r="G30" s="72"/>
      <c r="H30" s="14">
        <f>DATE(YEAR(F30),MONTH(F30),DAY(F30)+1)</f>
        <v>44591</v>
      </c>
      <c r="I30" s="15">
        <f t="shared" ca="1" si="0"/>
        <v>-1</v>
      </c>
      <c r="J30" s="16" t="str">
        <f t="shared" ca="1" si="1"/>
        <v>OVERDUE</v>
      </c>
      <c r="K30" s="30" t="s">
        <v>1427</v>
      </c>
      <c r="L30" s="19"/>
    </row>
    <row r="31" spans="1:12" ht="26.45" customHeight="1">
      <c r="A31" s="16" t="s">
        <v>3077</v>
      </c>
      <c r="B31" s="30" t="s">
        <v>1404</v>
      </c>
      <c r="C31" s="30" t="s">
        <v>1391</v>
      </c>
      <c r="D31" s="41" t="s">
        <v>1</v>
      </c>
      <c r="E31" s="12">
        <v>42549</v>
      </c>
      <c r="F31" s="12">
        <v>44590</v>
      </c>
      <c r="G31" s="72"/>
      <c r="H31" s="14">
        <f>DATE(YEAR(F31),MONTH(F31),DAY(F31)+1)</f>
        <v>44591</v>
      </c>
      <c r="I31" s="15">
        <f t="shared" ca="1" si="0"/>
        <v>-1</v>
      </c>
      <c r="J31" s="16" t="str">
        <f t="shared" ca="1" si="1"/>
        <v>OVERDUE</v>
      </c>
      <c r="K31" s="30" t="s">
        <v>1427</v>
      </c>
      <c r="L31" s="19"/>
    </row>
    <row r="32" spans="1:12" ht="26.45" customHeight="1">
      <c r="A32" s="16" t="s">
        <v>3078</v>
      </c>
      <c r="B32" s="30" t="s">
        <v>1405</v>
      </c>
      <c r="C32" s="30" t="s">
        <v>1406</v>
      </c>
      <c r="D32" s="41" t="s">
        <v>0</v>
      </c>
      <c r="E32" s="12">
        <v>42549</v>
      </c>
      <c r="F32" s="12">
        <v>44561</v>
      </c>
      <c r="G32" s="72"/>
      <c r="H32" s="14">
        <f>DATE(YEAR(F32),MONTH(F32)+3,DAY(F32)-1)</f>
        <v>44650</v>
      </c>
      <c r="I32" s="15">
        <f t="shared" ca="1" si="0"/>
        <v>58</v>
      </c>
      <c r="J32" s="16" t="str">
        <f t="shared" ca="1" si="1"/>
        <v>NOT DUE</v>
      </c>
      <c r="K32" s="30" t="s">
        <v>1427</v>
      </c>
      <c r="L32" s="19"/>
    </row>
    <row r="33" spans="1:12" ht="26.45" customHeight="1">
      <c r="A33" s="16" t="s">
        <v>3079</v>
      </c>
      <c r="B33" s="30" t="s">
        <v>1407</v>
      </c>
      <c r="C33" s="30" t="s">
        <v>1406</v>
      </c>
      <c r="D33" s="41" t="s">
        <v>4</v>
      </c>
      <c r="E33" s="12">
        <v>42549</v>
      </c>
      <c r="F33" s="12">
        <v>44551</v>
      </c>
      <c r="G33" s="72"/>
      <c r="H33" s="14">
        <f>EDATE(F33-1,1)</f>
        <v>44581</v>
      </c>
      <c r="I33" s="15">
        <f t="shared" ca="1" si="0"/>
        <v>-11</v>
      </c>
      <c r="J33" s="16" t="str">
        <f t="shared" ca="1" si="1"/>
        <v>OVERDUE</v>
      </c>
      <c r="K33" s="30" t="s">
        <v>1428</v>
      </c>
      <c r="L33" s="19"/>
    </row>
    <row r="34" spans="1:12" ht="26.45" customHeight="1">
      <c r="A34" s="16" t="s">
        <v>3080</v>
      </c>
      <c r="B34" s="30" t="s">
        <v>3960</v>
      </c>
      <c r="C34" s="30" t="s">
        <v>1389</v>
      </c>
      <c r="D34" s="41" t="s">
        <v>1080</v>
      </c>
      <c r="E34" s="12">
        <v>42549</v>
      </c>
      <c r="F34" s="12">
        <v>42549</v>
      </c>
      <c r="G34" s="72"/>
      <c r="H34" s="14">
        <f>DATE(YEAR(F34)+4,MONTH(F34),DAY(F34)-1)</f>
        <v>44009</v>
      </c>
      <c r="I34" s="15">
        <f t="shared" ca="1" si="0"/>
        <v>-583</v>
      </c>
      <c r="J34" s="16" t="str">
        <f t="shared" ca="1" si="1"/>
        <v>OVERDUE</v>
      </c>
      <c r="K34" s="30" t="s">
        <v>3851</v>
      </c>
      <c r="L34" s="145" t="s">
        <v>5222</v>
      </c>
    </row>
    <row r="35" spans="1:12" ht="25.5">
      <c r="A35" s="16" t="s">
        <v>3081</v>
      </c>
      <c r="B35" s="30" t="s">
        <v>3955</v>
      </c>
      <c r="C35" s="30" t="s">
        <v>3888</v>
      </c>
      <c r="D35" s="41" t="s">
        <v>1080</v>
      </c>
      <c r="E35" s="12">
        <v>42549</v>
      </c>
      <c r="F35" s="12">
        <v>42549</v>
      </c>
      <c r="G35" s="72"/>
      <c r="H35" s="14">
        <f>DATE(YEAR(F35)+4,MONTH(F35),DAY(F35)-1)</f>
        <v>44009</v>
      </c>
      <c r="I35" s="15">
        <f t="shared" ca="1" si="0"/>
        <v>-583</v>
      </c>
      <c r="J35" s="16" t="str">
        <f t="shared" ca="1" si="1"/>
        <v>OVERDUE</v>
      </c>
      <c r="K35" s="30" t="s">
        <v>3851</v>
      </c>
      <c r="L35" s="145" t="s">
        <v>5222</v>
      </c>
    </row>
    <row r="36" spans="1:12" ht="26.45" customHeight="1">
      <c r="A36" s="16" t="s">
        <v>3082</v>
      </c>
      <c r="B36" s="30" t="s">
        <v>1408</v>
      </c>
      <c r="C36" s="30" t="s">
        <v>1409</v>
      </c>
      <c r="D36" s="41" t="s">
        <v>0</v>
      </c>
      <c r="E36" s="12">
        <v>42549</v>
      </c>
      <c r="F36" s="12">
        <v>44561</v>
      </c>
      <c r="G36" s="72"/>
      <c r="H36" s="14">
        <f>DATE(YEAR(F36),MONTH(F36)+3,DAY(F36)-1)</f>
        <v>44650</v>
      </c>
      <c r="I36" s="15">
        <f t="shared" ca="1" si="0"/>
        <v>58</v>
      </c>
      <c r="J36" s="16" t="str">
        <f t="shared" ca="1" si="1"/>
        <v>NOT DUE</v>
      </c>
      <c r="K36" s="30" t="s">
        <v>1428</v>
      </c>
      <c r="L36" s="39"/>
    </row>
    <row r="37" spans="1:12" ht="15.75" customHeight="1">
      <c r="A37" s="16" t="s">
        <v>3083</v>
      </c>
      <c r="B37" s="30" t="s">
        <v>1894</v>
      </c>
      <c r="C37" s="30"/>
      <c r="D37" s="41" t="s">
        <v>1</v>
      </c>
      <c r="E37" s="12">
        <v>42549</v>
      </c>
      <c r="F37" s="12">
        <v>44590</v>
      </c>
      <c r="G37" s="72"/>
      <c r="H37" s="14">
        <f>DATE(YEAR(F37),MONTH(F37),DAY(F37)+1)</f>
        <v>44591</v>
      </c>
      <c r="I37" s="15">
        <f t="shared" ca="1" si="0"/>
        <v>-1</v>
      </c>
      <c r="J37" s="16" t="str">
        <f t="shared" ca="1" si="1"/>
        <v>OVERDUE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347</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347</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347</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347</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347</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347</v>
      </c>
      <c r="J43" s="16" t="str">
        <f t="shared" ca="1" si="1"/>
        <v>NOT DUE</v>
      </c>
      <c r="K43" s="30"/>
      <c r="L43" s="19"/>
    </row>
    <row r="44" spans="1:12" ht="23.25" customHeight="1">
      <c r="A44" s="16" t="s">
        <v>3867</v>
      </c>
      <c r="B44" s="30" t="s">
        <v>3998</v>
      </c>
      <c r="C44" s="30" t="s">
        <v>3999</v>
      </c>
      <c r="D44" s="41" t="s">
        <v>4</v>
      </c>
      <c r="E44" s="12">
        <v>42549</v>
      </c>
      <c r="F44" s="12">
        <v>44551</v>
      </c>
      <c r="G44" s="72"/>
      <c r="H44" s="14">
        <f>EDATE(F44-1,1)</f>
        <v>44581</v>
      </c>
      <c r="I44" s="15">
        <f t="shared" ca="1" si="0"/>
        <v>-11</v>
      </c>
      <c r="J44" s="16" t="str">
        <f t="shared" ca="1" si="1"/>
        <v>OVERDUE</v>
      </c>
      <c r="K44" s="30"/>
      <c r="L44" s="39"/>
    </row>
    <row r="45" spans="1:12" ht="15.75" customHeight="1">
      <c r="A45" s="49"/>
      <c r="B45" s="50"/>
      <c r="C45" s="50"/>
      <c r="G45" s="53"/>
      <c r="H45" s="54"/>
      <c r="I45" s="55"/>
      <c r="J45" s="49"/>
      <c r="K45" s="50"/>
      <c r="L45" s="56"/>
    </row>
    <row r="48" spans="1:12">
      <c r="B48" t="s">
        <v>4634</v>
      </c>
      <c r="D48" s="47" t="s">
        <v>4635</v>
      </c>
      <c r="E48" t="s">
        <v>5257</v>
      </c>
      <c r="G48" t="s">
        <v>4636</v>
      </c>
    </row>
    <row r="49" spans="3:10">
      <c r="C49" s="215" t="s">
        <v>5323</v>
      </c>
      <c r="E49" t="s">
        <v>5370</v>
      </c>
      <c r="H49" s="461" t="s">
        <v>5324</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I39" sqref="I3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1933</v>
      </c>
      <c r="D3" s="380" t="s">
        <v>12</v>
      </c>
      <c r="E3" s="380"/>
      <c r="F3" s="4" t="s">
        <v>2554</v>
      </c>
    </row>
    <row r="4" spans="1:12" ht="18" customHeight="1">
      <c r="A4" s="379" t="s">
        <v>77</v>
      </c>
      <c r="B4" s="379"/>
      <c r="C4" s="36" t="s">
        <v>3784</v>
      </c>
      <c r="D4" s="380" t="s">
        <v>14</v>
      </c>
      <c r="E4" s="380"/>
      <c r="F4" s="5">
        <f>'Running Hours'!B37</f>
        <v>46442.2</v>
      </c>
    </row>
    <row r="5" spans="1:12" ht="18" customHeight="1">
      <c r="A5" s="379" t="s">
        <v>78</v>
      </c>
      <c r="B5" s="379"/>
      <c r="C5" s="37" t="s">
        <v>3785</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42549</v>
      </c>
      <c r="G8" s="72"/>
      <c r="H8" s="14">
        <f>DATE(YEAR(F8)+4,MONTH(F8),DAY(F8)-1)</f>
        <v>44009</v>
      </c>
      <c r="I8" s="15">
        <f t="shared" ref="I8:I44" ca="1" si="0">IF(ISBLANK(H8),"",H8-DATE(YEAR(NOW()),MONTH(NOW()),DAY(NOW())))</f>
        <v>-583</v>
      </c>
      <c r="J8" s="16" t="str">
        <f t="shared" ref="J8:J44" ca="1" si="1">IF(I8="","",IF(I8&lt;0,"OVERDUE","NOT DUE"))</f>
        <v>OVERDUE</v>
      </c>
      <c r="K8" s="30" t="s">
        <v>1930</v>
      </c>
      <c r="L8" s="145" t="s">
        <v>3961</v>
      </c>
    </row>
    <row r="9" spans="1:12" ht="26.45" customHeight="1">
      <c r="A9" s="16" t="s">
        <v>3022</v>
      </c>
      <c r="B9" s="30" t="s">
        <v>3862</v>
      </c>
      <c r="C9" s="30" t="s">
        <v>1913</v>
      </c>
      <c r="D9" s="41" t="s">
        <v>1080</v>
      </c>
      <c r="E9" s="12">
        <v>42549</v>
      </c>
      <c r="F9" s="12">
        <v>42549</v>
      </c>
      <c r="G9" s="72"/>
      <c r="H9" s="14">
        <f>DATE(YEAR(F9)+4,MONTH(F9),DAY(F9)-1)</f>
        <v>44009</v>
      </c>
      <c r="I9" s="15">
        <f t="shared" ca="1" si="0"/>
        <v>-583</v>
      </c>
      <c r="J9" s="16" t="str">
        <f t="shared" ca="1" si="1"/>
        <v>OVERDUE</v>
      </c>
      <c r="K9" s="30" t="s">
        <v>1930</v>
      </c>
      <c r="L9" s="145" t="s">
        <v>3961</v>
      </c>
    </row>
    <row r="10" spans="1:12" ht="26.45" customHeight="1">
      <c r="A10" s="16" t="s">
        <v>3023</v>
      </c>
      <c r="B10" s="30" t="s">
        <v>1914</v>
      </c>
      <c r="C10" s="30" t="s">
        <v>3889</v>
      </c>
      <c r="D10" s="41" t="s">
        <v>1080</v>
      </c>
      <c r="E10" s="12">
        <v>42549</v>
      </c>
      <c r="F10" s="12">
        <v>42549</v>
      </c>
      <c r="G10" s="72"/>
      <c r="H10" s="14">
        <f>DATE(YEAR(F10)+4,MONTH(F10),DAY(F10)-1)</f>
        <v>44009</v>
      </c>
      <c r="I10" s="15">
        <f t="shared" ca="1" si="0"/>
        <v>-583</v>
      </c>
      <c r="J10" s="16" t="str">
        <f t="shared" ca="1" si="1"/>
        <v>OVERDUE</v>
      </c>
      <c r="K10" s="30"/>
      <c r="L10" s="145" t="s">
        <v>3961</v>
      </c>
    </row>
    <row r="11" spans="1:12" ht="15.75" customHeight="1">
      <c r="A11" s="16" t="s">
        <v>3024</v>
      </c>
      <c r="B11" s="30" t="s">
        <v>1881</v>
      </c>
      <c r="C11" s="30" t="s">
        <v>1916</v>
      </c>
      <c r="D11" s="41" t="s">
        <v>1080</v>
      </c>
      <c r="E11" s="12">
        <v>42549</v>
      </c>
      <c r="F11" s="12">
        <v>42549</v>
      </c>
      <c r="G11" s="72"/>
      <c r="H11" s="14">
        <f>DATE(YEAR(F11)+4,MONTH(F11),DAY(F11)-1)</f>
        <v>44009</v>
      </c>
      <c r="I11" s="15">
        <f t="shared" ca="1" si="0"/>
        <v>-583</v>
      </c>
      <c r="J11" s="16" t="str">
        <f t="shared" ca="1" si="1"/>
        <v>OVERDUE</v>
      </c>
      <c r="K11" s="30"/>
      <c r="L11" s="145" t="s">
        <v>5222</v>
      </c>
    </row>
    <row r="12" spans="1:12" ht="15.75" customHeight="1">
      <c r="A12" s="16" t="s">
        <v>3025</v>
      </c>
      <c r="B12" s="30" t="s">
        <v>1881</v>
      </c>
      <c r="C12" s="30" t="s">
        <v>1917</v>
      </c>
      <c r="D12" s="41" t="s">
        <v>1080</v>
      </c>
      <c r="E12" s="12">
        <v>42549</v>
      </c>
      <c r="F12" s="12">
        <v>42549</v>
      </c>
      <c r="G12" s="72"/>
      <c r="H12" s="14">
        <f>DATE(YEAR(F12)+4,MONTH(F12),DAY(F12)-1)</f>
        <v>44009</v>
      </c>
      <c r="I12" s="15">
        <f t="shared" ca="1" si="0"/>
        <v>-583</v>
      </c>
      <c r="J12" s="16" t="str">
        <f t="shared" ca="1" si="1"/>
        <v>OVERDUE</v>
      </c>
      <c r="K12" s="30" t="s">
        <v>1931</v>
      </c>
      <c r="L12" s="145" t="s">
        <v>5222</v>
      </c>
    </row>
    <row r="13" spans="1:12" ht="15.75" customHeight="1">
      <c r="A13" s="16" t="s">
        <v>3026</v>
      </c>
      <c r="B13" s="30" t="s">
        <v>1918</v>
      </c>
      <c r="C13" s="30" t="s">
        <v>1919</v>
      </c>
      <c r="D13" s="41" t="s">
        <v>0</v>
      </c>
      <c r="E13" s="12">
        <v>42549</v>
      </c>
      <c r="F13" s="12">
        <v>44555</v>
      </c>
      <c r="G13" s="72"/>
      <c r="H13" s="14">
        <f>DATE(YEAR(F13),MONTH(F13)+3,DAY(F13)-1)</f>
        <v>44644</v>
      </c>
      <c r="I13" s="15">
        <f t="shared" ca="1" si="0"/>
        <v>52</v>
      </c>
      <c r="J13" s="16" t="str">
        <f t="shared" ca="1" si="1"/>
        <v>NOT DUE</v>
      </c>
      <c r="K13" s="30"/>
      <c r="L13" s="145" t="s">
        <v>5222</v>
      </c>
    </row>
    <row r="14" spans="1:12" ht="15.75" customHeight="1">
      <c r="A14" s="16" t="s">
        <v>3027</v>
      </c>
      <c r="B14" s="30" t="s">
        <v>1918</v>
      </c>
      <c r="C14" s="30" t="s">
        <v>1917</v>
      </c>
      <c r="D14" s="41" t="s">
        <v>381</v>
      </c>
      <c r="E14" s="12">
        <v>42549</v>
      </c>
      <c r="F14" s="12">
        <v>42549</v>
      </c>
      <c r="G14" s="72"/>
      <c r="H14" s="14">
        <f>DATE(YEAR(F14)+1,MONTH(F14),DAY(F14)-1)</f>
        <v>42913</v>
      </c>
      <c r="I14" s="15">
        <f t="shared" ca="1" si="0"/>
        <v>-1679</v>
      </c>
      <c r="J14" s="16" t="str">
        <f t="shared" ca="1" si="1"/>
        <v>OVERDUE</v>
      </c>
      <c r="K14" s="30"/>
      <c r="L14" s="145" t="s">
        <v>4770</v>
      </c>
    </row>
    <row r="15" spans="1:12" ht="26.45" customHeight="1">
      <c r="A15" s="16" t="s">
        <v>3028</v>
      </c>
      <c r="B15" s="30" t="s">
        <v>1884</v>
      </c>
      <c r="C15" s="30" t="s">
        <v>1920</v>
      </c>
      <c r="D15" s="41" t="s">
        <v>1080</v>
      </c>
      <c r="E15" s="12">
        <v>42549</v>
      </c>
      <c r="F15" s="12">
        <v>42549</v>
      </c>
      <c r="G15" s="72"/>
      <c r="H15" s="14">
        <f>DATE(YEAR(F15)+4,MONTH(F15),DAY(F15)-1)</f>
        <v>44009</v>
      </c>
      <c r="I15" s="15">
        <f t="shared" ca="1" si="0"/>
        <v>-583</v>
      </c>
      <c r="J15" s="16" t="str">
        <f t="shared" ca="1" si="1"/>
        <v>OVERDUE</v>
      </c>
      <c r="K15" s="30" t="s">
        <v>1932</v>
      </c>
      <c r="L15" s="145" t="s">
        <v>3961</v>
      </c>
    </row>
    <row r="16" spans="1:12" ht="15.75" customHeight="1">
      <c r="A16" s="16" t="s">
        <v>3029</v>
      </c>
      <c r="B16" s="30" t="s">
        <v>1887</v>
      </c>
      <c r="C16" s="30" t="s">
        <v>1921</v>
      </c>
      <c r="D16" s="41" t="s">
        <v>381</v>
      </c>
      <c r="E16" s="12">
        <v>42549</v>
      </c>
      <c r="F16" s="12">
        <v>43904</v>
      </c>
      <c r="G16" s="72"/>
      <c r="H16" s="14">
        <f>DATE(YEAR(F16)+1,MONTH(F16),DAY(F16)-1)</f>
        <v>44268</v>
      </c>
      <c r="I16" s="15">
        <f t="shared" ca="1" si="0"/>
        <v>-324</v>
      </c>
      <c r="J16" s="16" t="str">
        <f t="shared" ca="1" si="1"/>
        <v>OVERDUE</v>
      </c>
      <c r="K16" s="30" t="s">
        <v>1420</v>
      </c>
      <c r="L16" s="145"/>
    </row>
    <row r="17" spans="1:12" ht="15.75" customHeight="1">
      <c r="A17" s="16" t="s">
        <v>3030</v>
      </c>
      <c r="B17" s="30" t="s">
        <v>1887</v>
      </c>
      <c r="C17" s="30" t="s">
        <v>1922</v>
      </c>
      <c r="D17" s="41" t="s">
        <v>1080</v>
      </c>
      <c r="E17" s="12">
        <v>42549</v>
      </c>
      <c r="F17" s="12">
        <v>42549</v>
      </c>
      <c r="G17" s="72"/>
      <c r="H17" s="14">
        <f>DATE(YEAR(F17)+4,MONTH(F17),DAY(F17)-1)</f>
        <v>44009</v>
      </c>
      <c r="I17" s="15">
        <f t="shared" ca="1" si="0"/>
        <v>-583</v>
      </c>
      <c r="J17" s="16" t="str">
        <f t="shared" ca="1" si="1"/>
        <v>OVERDUE</v>
      </c>
      <c r="K17" s="30" t="s">
        <v>1421</v>
      </c>
      <c r="L17" s="145" t="s">
        <v>5222</v>
      </c>
    </row>
    <row r="18" spans="1:12" ht="26.45" customHeight="1">
      <c r="A18" s="16" t="s">
        <v>3031</v>
      </c>
      <c r="B18" s="30" t="s">
        <v>581</v>
      </c>
      <c r="C18" s="30" t="s">
        <v>1923</v>
      </c>
      <c r="D18" s="41" t="s">
        <v>381</v>
      </c>
      <c r="E18" s="12">
        <v>42549</v>
      </c>
      <c r="F18" s="12">
        <v>43463</v>
      </c>
      <c r="G18" s="72"/>
      <c r="H18" s="14">
        <f>DATE(YEAR(F18)+1,MONTH(F18),DAY(F18)-1)</f>
        <v>43827</v>
      </c>
      <c r="I18" s="15">
        <f t="shared" ca="1" si="0"/>
        <v>-765</v>
      </c>
      <c r="J18" s="16" t="str">
        <f t="shared" ca="1" si="1"/>
        <v>OVERDUE</v>
      </c>
      <c r="K18" s="30" t="s">
        <v>1422</v>
      </c>
      <c r="L18" s="145" t="s">
        <v>5222</v>
      </c>
    </row>
    <row r="19" spans="1:12" ht="26.45" customHeight="1">
      <c r="A19" s="16" t="s">
        <v>3032</v>
      </c>
      <c r="B19" s="30" t="s">
        <v>3859</v>
      </c>
      <c r="C19" s="30" t="s">
        <v>1924</v>
      </c>
      <c r="D19" s="41" t="s">
        <v>1080</v>
      </c>
      <c r="E19" s="12">
        <v>42549</v>
      </c>
      <c r="F19" s="12">
        <v>42549</v>
      </c>
      <c r="G19" s="72"/>
      <c r="H19" s="14">
        <f>DATE(YEAR(F19)+4,MONTH(F19),DAY(F19)-1)</f>
        <v>44009</v>
      </c>
      <c r="I19" s="15">
        <f t="shared" ca="1" si="0"/>
        <v>-583</v>
      </c>
      <c r="J19" s="16" t="str">
        <f t="shared" ca="1" si="1"/>
        <v>OVERDUE</v>
      </c>
      <c r="K19" s="30" t="s">
        <v>1423</v>
      </c>
      <c r="L19" s="145" t="s">
        <v>3961</v>
      </c>
    </row>
    <row r="20" spans="1:12" ht="26.45" customHeight="1">
      <c r="A20" s="16" t="s">
        <v>3033</v>
      </c>
      <c r="B20" s="30" t="s">
        <v>3860</v>
      </c>
      <c r="C20" s="30" t="s">
        <v>1924</v>
      </c>
      <c r="D20" s="41" t="s">
        <v>1080</v>
      </c>
      <c r="E20" s="12">
        <v>42549</v>
      </c>
      <c r="F20" s="12">
        <v>42549</v>
      </c>
      <c r="G20" s="72"/>
      <c r="H20" s="14">
        <f>DATE(YEAR(F20)+4,MONTH(F20),DAY(F20)-1)</f>
        <v>44009</v>
      </c>
      <c r="I20" s="15">
        <f t="shared" ca="1" si="0"/>
        <v>-583</v>
      </c>
      <c r="J20" s="16" t="str">
        <f t="shared" ca="1" si="1"/>
        <v>OVERDUE</v>
      </c>
      <c r="K20" s="30" t="s">
        <v>1423</v>
      </c>
      <c r="L20" s="145" t="s">
        <v>3961</v>
      </c>
    </row>
    <row r="21" spans="1:12" ht="26.45" customHeight="1">
      <c r="A21" s="16" t="s">
        <v>3034</v>
      </c>
      <c r="B21" s="30" t="s">
        <v>1892</v>
      </c>
      <c r="C21" s="30" t="s">
        <v>1925</v>
      </c>
      <c r="D21" s="41" t="s">
        <v>381</v>
      </c>
      <c r="E21" s="12">
        <v>42549</v>
      </c>
      <c r="F21" s="12">
        <v>44561</v>
      </c>
      <c r="G21" s="72"/>
      <c r="H21" s="14">
        <f>DATE(YEAR(F21)+1,MONTH(F21),DAY(F21)-1)</f>
        <v>44925</v>
      </c>
      <c r="I21" s="15">
        <f t="shared" ca="1" si="0"/>
        <v>333</v>
      </c>
      <c r="J21" s="16" t="str">
        <f t="shared" ca="1" si="1"/>
        <v>NOT DUE</v>
      </c>
      <c r="K21" s="30" t="s">
        <v>1424</v>
      </c>
      <c r="L21" s="19"/>
    </row>
    <row r="22" spans="1:12" ht="15.75" customHeight="1">
      <c r="A22" s="16" t="s">
        <v>3035</v>
      </c>
      <c r="B22" s="30" t="s">
        <v>1926</v>
      </c>
      <c r="C22" s="30" t="s">
        <v>1927</v>
      </c>
      <c r="D22" s="41" t="s">
        <v>381</v>
      </c>
      <c r="E22" s="12">
        <v>42549</v>
      </c>
      <c r="F22" s="12">
        <v>44561</v>
      </c>
      <c r="G22" s="72"/>
      <c r="H22" s="14">
        <f>DATE(YEAR(F22)+1,MONTH(F22),DAY(F22)-1)</f>
        <v>44925</v>
      </c>
      <c r="I22" s="15">
        <f t="shared" ca="1" si="0"/>
        <v>333</v>
      </c>
      <c r="J22" s="16" t="str">
        <f t="shared" ca="1" si="1"/>
        <v>NOT DUE</v>
      </c>
      <c r="K22" s="30" t="s">
        <v>1425</v>
      </c>
      <c r="L22" s="19"/>
    </row>
    <row r="23" spans="1:12" ht="15.75" customHeight="1">
      <c r="A23" s="16" t="s">
        <v>3036</v>
      </c>
      <c r="B23" s="30" t="s">
        <v>1928</v>
      </c>
      <c r="C23" s="30" t="s">
        <v>1929</v>
      </c>
      <c r="D23" s="41" t="s">
        <v>0</v>
      </c>
      <c r="E23" s="12">
        <v>42549</v>
      </c>
      <c r="F23" s="12">
        <v>44561</v>
      </c>
      <c r="G23" s="72"/>
      <c r="H23" s="14">
        <f>DATE(YEAR(F23),MONTH(F23)+3,DAY(F23)-1)</f>
        <v>44650</v>
      </c>
      <c r="I23" s="15">
        <f t="shared" ca="1" si="0"/>
        <v>58</v>
      </c>
      <c r="J23" s="16" t="str">
        <f t="shared" ca="1" si="1"/>
        <v>NOT DUE</v>
      </c>
      <c r="K23" s="30" t="s">
        <v>1425</v>
      </c>
      <c r="L23" s="19"/>
    </row>
    <row r="24" spans="1:12" ht="38.450000000000003" customHeight="1">
      <c r="A24" s="16" t="s">
        <v>3037</v>
      </c>
      <c r="B24" s="30" t="s">
        <v>1390</v>
      </c>
      <c r="C24" s="30" t="s">
        <v>1391</v>
      </c>
      <c r="D24" s="41" t="s">
        <v>1</v>
      </c>
      <c r="E24" s="12">
        <v>42549</v>
      </c>
      <c r="F24" s="12">
        <v>44590</v>
      </c>
      <c r="G24" s="72"/>
      <c r="H24" s="14">
        <f>DATE(YEAR(F24),MONTH(F24),DAY(F24)+1)</f>
        <v>44591</v>
      </c>
      <c r="I24" s="15">
        <f t="shared" ca="1" si="0"/>
        <v>-1</v>
      </c>
      <c r="J24" s="16" t="str">
        <f t="shared" ca="1" si="1"/>
        <v>OVERDUE</v>
      </c>
      <c r="K24" s="30" t="s">
        <v>1425</v>
      </c>
      <c r="L24" s="19"/>
    </row>
    <row r="25" spans="1:12" ht="38.450000000000003" customHeight="1">
      <c r="A25" s="16" t="s">
        <v>3038</v>
      </c>
      <c r="B25" s="30" t="s">
        <v>1392</v>
      </c>
      <c r="C25" s="30" t="s">
        <v>1393</v>
      </c>
      <c r="D25" s="41" t="s">
        <v>1</v>
      </c>
      <c r="E25" s="12">
        <v>42549</v>
      </c>
      <c r="F25" s="12">
        <v>44590</v>
      </c>
      <c r="G25" s="72"/>
      <c r="H25" s="14">
        <f>DATE(YEAR(F25),MONTH(F25),DAY(F25)+1)</f>
        <v>44591</v>
      </c>
      <c r="I25" s="15">
        <f t="shared" ca="1" si="0"/>
        <v>-1</v>
      </c>
      <c r="J25" s="16" t="str">
        <f t="shared" ca="1" si="1"/>
        <v>OVERDUE</v>
      </c>
      <c r="K25" s="30" t="s">
        <v>1425</v>
      </c>
      <c r="L25" s="19"/>
    </row>
    <row r="26" spans="1:12" ht="38.450000000000003" customHeight="1">
      <c r="A26" s="16" t="s">
        <v>3039</v>
      </c>
      <c r="B26" s="30" t="s">
        <v>1394</v>
      </c>
      <c r="C26" s="30" t="s">
        <v>1395</v>
      </c>
      <c r="D26" s="41" t="s">
        <v>1</v>
      </c>
      <c r="E26" s="12">
        <v>42549</v>
      </c>
      <c r="F26" s="12">
        <v>44590</v>
      </c>
      <c r="G26" s="72"/>
      <c r="H26" s="14">
        <f>DATE(YEAR(F26),MONTH(F26),DAY(F26)+1)</f>
        <v>44591</v>
      </c>
      <c r="I26" s="15">
        <f t="shared" ca="1" si="0"/>
        <v>-1</v>
      </c>
      <c r="J26" s="16" t="str">
        <f t="shared" ca="1" si="1"/>
        <v>OVERDUE</v>
      </c>
      <c r="K26" s="30"/>
      <c r="L26" s="19"/>
    </row>
    <row r="27" spans="1:12" ht="38.450000000000003" customHeight="1">
      <c r="A27" s="16" t="s">
        <v>3040</v>
      </c>
      <c r="B27" s="30" t="s">
        <v>1396</v>
      </c>
      <c r="C27" s="30" t="s">
        <v>1397</v>
      </c>
      <c r="D27" s="41" t="s">
        <v>4</v>
      </c>
      <c r="E27" s="12">
        <v>42549</v>
      </c>
      <c r="F27" s="12">
        <v>44551</v>
      </c>
      <c r="G27" s="72"/>
      <c r="H27" s="14">
        <f>EDATE(F27-1,1)</f>
        <v>44581</v>
      </c>
      <c r="I27" s="15">
        <f t="shared" ca="1" si="0"/>
        <v>-11</v>
      </c>
      <c r="J27" s="16" t="str">
        <f t="shared" ca="1" si="1"/>
        <v>OVERDUE</v>
      </c>
      <c r="K27" s="30" t="s">
        <v>1426</v>
      </c>
      <c r="L27" s="19"/>
    </row>
    <row r="28" spans="1:12" ht="26.45" customHeight="1">
      <c r="A28" s="16" t="s">
        <v>3041</v>
      </c>
      <c r="B28" s="30" t="s">
        <v>1398</v>
      </c>
      <c r="C28" s="30" t="s">
        <v>1399</v>
      </c>
      <c r="D28" s="41" t="s">
        <v>1</v>
      </c>
      <c r="E28" s="12">
        <v>42549</v>
      </c>
      <c r="F28" s="12">
        <v>44590</v>
      </c>
      <c r="G28" s="72"/>
      <c r="H28" s="14">
        <f>DATE(YEAR(F28),MONTH(F28),DAY(F28)+1)</f>
        <v>44591</v>
      </c>
      <c r="I28" s="15">
        <f t="shared" ca="1" si="0"/>
        <v>-1</v>
      </c>
      <c r="J28" s="16" t="str">
        <f t="shared" ca="1" si="1"/>
        <v>OVERDUE</v>
      </c>
      <c r="K28" s="30" t="s">
        <v>1426</v>
      </c>
      <c r="L28" s="19"/>
    </row>
    <row r="29" spans="1:12" ht="26.45" customHeight="1">
      <c r="A29" s="16" t="s">
        <v>3042</v>
      </c>
      <c r="B29" s="30" t="s">
        <v>1400</v>
      </c>
      <c r="C29" s="30" t="s">
        <v>1401</v>
      </c>
      <c r="D29" s="41" t="s">
        <v>1</v>
      </c>
      <c r="E29" s="12">
        <v>42549</v>
      </c>
      <c r="F29" s="12">
        <v>44590</v>
      </c>
      <c r="G29" s="72"/>
      <c r="H29" s="14">
        <f>DATE(YEAR(F29),MONTH(F29),DAY(F29)+1)</f>
        <v>44591</v>
      </c>
      <c r="I29" s="15">
        <f t="shared" ca="1" si="0"/>
        <v>-1</v>
      </c>
      <c r="J29" s="16" t="str">
        <f t="shared" ca="1" si="1"/>
        <v>OVERDUE</v>
      </c>
      <c r="K29" s="30" t="s">
        <v>1426</v>
      </c>
      <c r="L29" s="19"/>
    </row>
    <row r="30" spans="1:12" ht="26.45" customHeight="1">
      <c r="A30" s="16" t="s">
        <v>3043</v>
      </c>
      <c r="B30" s="30" t="s">
        <v>1402</v>
      </c>
      <c r="C30" s="30" t="s">
        <v>1403</v>
      </c>
      <c r="D30" s="41" t="s">
        <v>1</v>
      </c>
      <c r="E30" s="12">
        <v>42549</v>
      </c>
      <c r="F30" s="12">
        <v>44590</v>
      </c>
      <c r="G30" s="72"/>
      <c r="H30" s="14">
        <f>DATE(YEAR(F30),MONTH(F30),DAY(F30)+1)</f>
        <v>44591</v>
      </c>
      <c r="I30" s="15">
        <f t="shared" ca="1" si="0"/>
        <v>-1</v>
      </c>
      <c r="J30" s="16" t="str">
        <f t="shared" ca="1" si="1"/>
        <v>OVERDUE</v>
      </c>
      <c r="K30" s="30" t="s">
        <v>1427</v>
      </c>
      <c r="L30" s="19"/>
    </row>
    <row r="31" spans="1:12" ht="26.45" customHeight="1">
      <c r="A31" s="16" t="s">
        <v>3044</v>
      </c>
      <c r="B31" s="30" t="s">
        <v>1404</v>
      </c>
      <c r="C31" s="30" t="s">
        <v>1391</v>
      </c>
      <c r="D31" s="41" t="s">
        <v>1</v>
      </c>
      <c r="E31" s="12">
        <v>42549</v>
      </c>
      <c r="F31" s="12">
        <v>44590</v>
      </c>
      <c r="G31" s="72"/>
      <c r="H31" s="14">
        <f>DATE(YEAR(F31),MONTH(F31),DAY(F31)+1)</f>
        <v>44591</v>
      </c>
      <c r="I31" s="15">
        <f t="shared" ca="1" si="0"/>
        <v>-1</v>
      </c>
      <c r="J31" s="16" t="str">
        <f t="shared" ca="1" si="1"/>
        <v>OVERDUE</v>
      </c>
      <c r="K31" s="30" t="s">
        <v>1427</v>
      </c>
      <c r="L31" s="19"/>
    </row>
    <row r="32" spans="1:12" ht="26.45" customHeight="1">
      <c r="A32" s="16" t="s">
        <v>3045</v>
      </c>
      <c r="B32" s="30" t="s">
        <v>1405</v>
      </c>
      <c r="C32" s="30" t="s">
        <v>1406</v>
      </c>
      <c r="D32" s="41" t="s">
        <v>0</v>
      </c>
      <c r="E32" s="12">
        <v>42549</v>
      </c>
      <c r="F32" s="12">
        <v>44561</v>
      </c>
      <c r="G32" s="72"/>
      <c r="H32" s="14">
        <f>DATE(YEAR(F32),MONTH(F32)+3,DAY(F32)-1)</f>
        <v>44650</v>
      </c>
      <c r="I32" s="15">
        <f t="shared" ca="1" si="0"/>
        <v>58</v>
      </c>
      <c r="J32" s="16" t="str">
        <f t="shared" ca="1" si="1"/>
        <v>NOT DUE</v>
      </c>
      <c r="K32" s="30" t="s">
        <v>1427</v>
      </c>
      <c r="L32" s="19"/>
    </row>
    <row r="33" spans="1:12" ht="26.45" customHeight="1">
      <c r="A33" s="16" t="s">
        <v>3046</v>
      </c>
      <c r="B33" s="30" t="s">
        <v>1407</v>
      </c>
      <c r="C33" s="30" t="s">
        <v>1406</v>
      </c>
      <c r="D33" s="41" t="s">
        <v>4</v>
      </c>
      <c r="E33" s="12">
        <v>42549</v>
      </c>
      <c r="F33" s="12">
        <v>44551</v>
      </c>
      <c r="G33" s="72"/>
      <c r="H33" s="14">
        <f>EDATE(F33-1,1)</f>
        <v>44581</v>
      </c>
      <c r="I33" s="15">
        <f t="shared" ca="1" si="0"/>
        <v>-11</v>
      </c>
      <c r="J33" s="16" t="str">
        <f t="shared" ca="1" si="1"/>
        <v>OVERDUE</v>
      </c>
      <c r="K33" s="30" t="s">
        <v>1428</v>
      </c>
      <c r="L33" s="19"/>
    </row>
    <row r="34" spans="1:12" ht="26.45" customHeight="1">
      <c r="A34" s="16" t="s">
        <v>3047</v>
      </c>
      <c r="B34" s="30" t="s">
        <v>3960</v>
      </c>
      <c r="C34" s="30" t="s">
        <v>1389</v>
      </c>
      <c r="D34" s="41" t="s">
        <v>1080</v>
      </c>
      <c r="E34" s="12">
        <v>42549</v>
      </c>
      <c r="F34" s="12">
        <v>42549</v>
      </c>
      <c r="G34" s="72"/>
      <c r="H34" s="14">
        <f>DATE(YEAR(F34)+4,MONTH(F34),DAY(F34)-1)</f>
        <v>44009</v>
      </c>
      <c r="I34" s="15">
        <f t="shared" ca="1" si="0"/>
        <v>-583</v>
      </c>
      <c r="J34" s="16" t="str">
        <f t="shared" ca="1" si="1"/>
        <v>OVERDUE</v>
      </c>
      <c r="K34" s="30" t="s">
        <v>3851</v>
      </c>
      <c r="L34" s="145" t="s">
        <v>5222</v>
      </c>
    </row>
    <row r="35" spans="1:12" ht="25.5">
      <c r="A35" s="16" t="s">
        <v>3048</v>
      </c>
      <c r="B35" s="30" t="s">
        <v>3955</v>
      </c>
      <c r="C35" s="30" t="s">
        <v>3888</v>
      </c>
      <c r="D35" s="41" t="s">
        <v>1080</v>
      </c>
      <c r="E35" s="12">
        <v>42549</v>
      </c>
      <c r="F35" s="12">
        <v>42549</v>
      </c>
      <c r="G35" s="72"/>
      <c r="H35" s="14">
        <f>DATE(YEAR(F35)+4,MONTH(F35),DAY(F35)-1)</f>
        <v>44009</v>
      </c>
      <c r="I35" s="15">
        <f t="shared" ca="1" si="0"/>
        <v>-583</v>
      </c>
      <c r="J35" s="16" t="str">
        <f t="shared" ca="1" si="1"/>
        <v>OVERDUE</v>
      </c>
      <c r="K35" s="30" t="s">
        <v>3851</v>
      </c>
      <c r="L35" s="145" t="s">
        <v>5222</v>
      </c>
    </row>
    <row r="36" spans="1:12" ht="26.45" customHeight="1">
      <c r="A36" s="16" t="s">
        <v>3049</v>
      </c>
      <c r="B36" s="30" t="s">
        <v>1408</v>
      </c>
      <c r="C36" s="30" t="s">
        <v>1409</v>
      </c>
      <c r="D36" s="41" t="s">
        <v>0</v>
      </c>
      <c r="E36" s="12">
        <v>42549</v>
      </c>
      <c r="F36" s="12">
        <v>44561</v>
      </c>
      <c r="G36" s="72"/>
      <c r="H36" s="14">
        <f>DATE(YEAR(F36),MONTH(F36)+3,DAY(F36)-1)</f>
        <v>44650</v>
      </c>
      <c r="I36" s="15">
        <f t="shared" ca="1" si="0"/>
        <v>58</v>
      </c>
      <c r="J36" s="16" t="str">
        <f t="shared" ca="1" si="1"/>
        <v>NOT DUE</v>
      </c>
      <c r="K36" s="30" t="s">
        <v>1428</v>
      </c>
      <c r="L36" s="39"/>
    </row>
    <row r="37" spans="1:12" ht="15.75" customHeight="1">
      <c r="A37" s="16" t="s">
        <v>3050</v>
      </c>
      <c r="B37" s="30" t="s">
        <v>1894</v>
      </c>
      <c r="C37" s="30"/>
      <c r="D37" s="41" t="s">
        <v>1</v>
      </c>
      <c r="E37" s="12">
        <v>42549</v>
      </c>
      <c r="F37" s="12">
        <v>44590</v>
      </c>
      <c r="G37" s="72"/>
      <c r="H37" s="14">
        <f>DATE(YEAR(F37),MONTH(F37),DAY(F37)+1)</f>
        <v>44591</v>
      </c>
      <c r="I37" s="15">
        <f t="shared" ca="1" si="0"/>
        <v>-1</v>
      </c>
      <c r="J37" s="16" t="str">
        <f t="shared" ca="1" si="1"/>
        <v>OVERDUE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347</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347</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347</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347</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347</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347</v>
      </c>
      <c r="J43" s="16" t="str">
        <f t="shared" ca="1" si="1"/>
        <v>NOT DUE</v>
      </c>
      <c r="K43" s="30"/>
      <c r="L43" s="19"/>
    </row>
    <row r="44" spans="1:12" ht="26.25" customHeight="1">
      <c r="A44" s="16" t="s">
        <v>3872</v>
      </c>
      <c r="B44" s="30" t="s">
        <v>3998</v>
      </c>
      <c r="C44" s="30" t="s">
        <v>3999</v>
      </c>
      <c r="D44" s="41" t="s">
        <v>4</v>
      </c>
      <c r="E44" s="12">
        <v>42549</v>
      </c>
      <c r="F44" s="12">
        <v>44551</v>
      </c>
      <c r="G44" s="72"/>
      <c r="H44" s="14">
        <f>EDATE(F44-1,1)</f>
        <v>44581</v>
      </c>
      <c r="I44" s="15">
        <f t="shared" ca="1" si="0"/>
        <v>-11</v>
      </c>
      <c r="J44" s="16" t="str">
        <f t="shared" ca="1" si="1"/>
        <v>OVERDUE</v>
      </c>
      <c r="K44" s="30"/>
      <c r="L44" s="39"/>
    </row>
    <row r="45" spans="1:12" ht="15.75" customHeight="1">
      <c r="A45" s="49"/>
      <c r="B45" s="50"/>
      <c r="C45" s="50"/>
      <c r="G45" s="53"/>
      <c r="H45" s="54"/>
      <c r="I45" s="55"/>
      <c r="J45" s="49"/>
      <c r="K45" s="50"/>
      <c r="L45" s="56"/>
    </row>
    <row r="48" spans="1:12">
      <c r="B48" t="s">
        <v>4634</v>
      </c>
      <c r="D48" s="47" t="s">
        <v>4635</v>
      </c>
      <c r="E48" t="s">
        <v>5257</v>
      </c>
      <c r="G48" t="s">
        <v>4636</v>
      </c>
    </row>
    <row r="49" spans="3:10">
      <c r="C49" s="215" t="s">
        <v>5323</v>
      </c>
      <c r="E49" t="s">
        <v>5370</v>
      </c>
      <c r="H49" s="461" t="s">
        <v>5295</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J40" sqref="J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1934</v>
      </c>
      <c r="D3" s="380" t="s">
        <v>12</v>
      </c>
      <c r="E3" s="380"/>
      <c r="F3" s="4" t="s">
        <v>2555</v>
      </c>
    </row>
    <row r="4" spans="1:12" ht="18" customHeight="1">
      <c r="A4" s="379" t="s">
        <v>77</v>
      </c>
      <c r="B4" s="379"/>
      <c r="C4" s="36" t="s">
        <v>1935</v>
      </c>
      <c r="D4" s="380" t="s">
        <v>14</v>
      </c>
      <c r="E4" s="380"/>
      <c r="F4" s="72"/>
    </row>
    <row r="5" spans="1:12" ht="18" customHeight="1">
      <c r="A5" s="379" t="s">
        <v>78</v>
      </c>
      <c r="B5" s="379"/>
      <c r="C5" s="37" t="s">
        <v>3785</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42549</v>
      </c>
      <c r="G8" s="72"/>
      <c r="H8" s="14">
        <f>DATE(YEAR(F8)+4,MONTH(F8),DAY(F8)-1)</f>
        <v>44009</v>
      </c>
      <c r="I8" s="15">
        <f t="shared" ref="I8:I42" ca="1" si="0">IF(ISBLANK(H8),"",H8-DATE(YEAR(NOW()),MONTH(NOW()),DAY(NOW())))</f>
        <v>-583</v>
      </c>
      <c r="J8" s="16" t="str">
        <f t="shared" ref="J8:J42" ca="1" si="1">IF(I8="","",IF(I8&lt;0,"OVERDUE","NOT DUE"))</f>
        <v>OVERDUE</v>
      </c>
      <c r="K8" s="30" t="s">
        <v>1930</v>
      </c>
      <c r="L8" s="145" t="s">
        <v>3961</v>
      </c>
    </row>
    <row r="9" spans="1:12" ht="26.45" customHeight="1">
      <c r="A9" s="16" t="s">
        <v>2989</v>
      </c>
      <c r="B9" s="30" t="s">
        <v>1914</v>
      </c>
      <c r="C9" s="30" t="s">
        <v>3889</v>
      </c>
      <c r="D9" s="41" t="s">
        <v>1080</v>
      </c>
      <c r="E9" s="12">
        <v>42549</v>
      </c>
      <c r="F9" s="12">
        <v>42549</v>
      </c>
      <c r="G9" s="72"/>
      <c r="H9" s="14">
        <f>DATE(YEAR(F9)+4,MONTH(F9),DAY(F9)-1)</f>
        <v>44009</v>
      </c>
      <c r="I9" s="15">
        <f t="shared" ca="1" si="0"/>
        <v>-583</v>
      </c>
      <c r="J9" s="16" t="str">
        <f t="shared" ca="1" si="1"/>
        <v>OVERDUE</v>
      </c>
      <c r="K9" s="30"/>
      <c r="L9" s="145" t="s">
        <v>3961</v>
      </c>
    </row>
    <row r="10" spans="1:12" ht="15.75" customHeight="1">
      <c r="A10" s="16" t="s">
        <v>2990</v>
      </c>
      <c r="B10" s="30" t="s">
        <v>1881</v>
      </c>
      <c r="C10" s="30" t="s">
        <v>1916</v>
      </c>
      <c r="D10" s="41" t="s">
        <v>1080</v>
      </c>
      <c r="E10" s="12">
        <v>42549</v>
      </c>
      <c r="F10" s="12">
        <v>42549</v>
      </c>
      <c r="G10" s="72"/>
      <c r="H10" s="14">
        <f>DATE(YEAR(F10)+4,MONTH(F10),DAY(F10)-1)</f>
        <v>44009</v>
      </c>
      <c r="I10" s="15">
        <f t="shared" ca="1" si="0"/>
        <v>-583</v>
      </c>
      <c r="J10" s="16" t="str">
        <f t="shared" ca="1" si="1"/>
        <v>OVERDUE</v>
      </c>
      <c r="K10" s="30"/>
      <c r="L10" s="145" t="s">
        <v>5222</v>
      </c>
    </row>
    <row r="11" spans="1:12" ht="15.75" customHeight="1">
      <c r="A11" s="16" t="s">
        <v>2991</v>
      </c>
      <c r="B11" s="30" t="s">
        <v>1881</v>
      </c>
      <c r="C11" s="30" t="s">
        <v>1917</v>
      </c>
      <c r="D11" s="41" t="s">
        <v>1080</v>
      </c>
      <c r="E11" s="12">
        <v>42549</v>
      </c>
      <c r="F11" s="12">
        <v>42549</v>
      </c>
      <c r="G11" s="72"/>
      <c r="H11" s="14">
        <f>DATE(YEAR(F11)+4,MONTH(F11),DAY(F11)-1)</f>
        <v>44009</v>
      </c>
      <c r="I11" s="15">
        <f t="shared" ca="1" si="0"/>
        <v>-583</v>
      </c>
      <c r="J11" s="16" t="str">
        <f t="shared" ca="1" si="1"/>
        <v>OVERDUE</v>
      </c>
      <c r="K11" s="30" t="s">
        <v>1931</v>
      </c>
      <c r="L11" s="145" t="s">
        <v>5222</v>
      </c>
    </row>
    <row r="12" spans="1:12" ht="15.75" customHeight="1">
      <c r="A12" s="16" t="s">
        <v>2992</v>
      </c>
      <c r="B12" s="30" t="s">
        <v>1918</v>
      </c>
      <c r="C12" s="30" t="s">
        <v>1919</v>
      </c>
      <c r="D12" s="41" t="s">
        <v>0</v>
      </c>
      <c r="E12" s="12">
        <v>42549</v>
      </c>
      <c r="F12" s="12">
        <v>44466</v>
      </c>
      <c r="G12" s="72"/>
      <c r="H12" s="14">
        <f>DATE(YEAR(F12),MONTH(F12)+3,DAY(F12)-1)</f>
        <v>44556</v>
      </c>
      <c r="I12" s="15">
        <f t="shared" ca="1" si="0"/>
        <v>-36</v>
      </c>
      <c r="J12" s="16" t="str">
        <f t="shared" ca="1" si="1"/>
        <v>OVERDUE</v>
      </c>
      <c r="K12" s="30"/>
      <c r="L12" s="19"/>
    </row>
    <row r="13" spans="1:12" ht="15.75" customHeight="1">
      <c r="A13" s="16" t="s">
        <v>2993</v>
      </c>
      <c r="B13" s="30" t="s">
        <v>1918</v>
      </c>
      <c r="C13" s="30" t="s">
        <v>1917</v>
      </c>
      <c r="D13" s="41" t="s">
        <v>381</v>
      </c>
      <c r="E13" s="12">
        <v>42549</v>
      </c>
      <c r="F13" s="12">
        <v>42549</v>
      </c>
      <c r="G13" s="72"/>
      <c r="H13" s="14">
        <f>DATE(YEAR(F13)+1,MONTH(F13),DAY(F13)-1)</f>
        <v>42913</v>
      </c>
      <c r="I13" s="15">
        <f t="shared" ca="1" si="0"/>
        <v>-1679</v>
      </c>
      <c r="J13" s="16" t="str">
        <f t="shared" ca="1" si="1"/>
        <v>OVERDUE</v>
      </c>
      <c r="K13" s="30"/>
      <c r="L13" s="145" t="s">
        <v>4770</v>
      </c>
    </row>
    <row r="14" spans="1:12" ht="26.45" customHeight="1">
      <c r="A14" s="16" t="s">
        <v>2994</v>
      </c>
      <c r="B14" s="30" t="s">
        <v>1884</v>
      </c>
      <c r="C14" s="30" t="s">
        <v>1920</v>
      </c>
      <c r="D14" s="41" t="s">
        <v>1080</v>
      </c>
      <c r="E14" s="12">
        <v>42549</v>
      </c>
      <c r="F14" s="12">
        <v>42549</v>
      </c>
      <c r="G14" s="72"/>
      <c r="H14" s="14">
        <f>DATE(YEAR(F14)+4,MONTH(F14),DAY(F14)-1)</f>
        <v>44009</v>
      </c>
      <c r="I14" s="15">
        <f t="shared" ca="1" si="0"/>
        <v>-583</v>
      </c>
      <c r="J14" s="16" t="str">
        <f t="shared" ca="1" si="1"/>
        <v>OVERDUE</v>
      </c>
      <c r="K14" s="30" t="s">
        <v>1932</v>
      </c>
      <c r="L14" s="145" t="s">
        <v>3961</v>
      </c>
    </row>
    <row r="15" spans="1:12" ht="15.75" customHeight="1">
      <c r="A15" s="16" t="s">
        <v>2995</v>
      </c>
      <c r="B15" s="30" t="s">
        <v>1887</v>
      </c>
      <c r="C15" s="30" t="s">
        <v>1921</v>
      </c>
      <c r="D15" s="41" t="s">
        <v>381</v>
      </c>
      <c r="E15" s="12">
        <v>42549</v>
      </c>
      <c r="F15" s="12">
        <v>42549</v>
      </c>
      <c r="G15" s="72"/>
      <c r="H15" s="14">
        <f>DATE(YEAR(F15)+1,MONTH(F15),DAY(F15)-1)</f>
        <v>42913</v>
      </c>
      <c r="I15" s="15">
        <f t="shared" ca="1" si="0"/>
        <v>-1679</v>
      </c>
      <c r="J15" s="16" t="str">
        <f t="shared" ca="1" si="1"/>
        <v>OVERDUE</v>
      </c>
      <c r="K15" s="30" t="s">
        <v>1420</v>
      </c>
      <c r="L15" s="145" t="s">
        <v>3961</v>
      </c>
    </row>
    <row r="16" spans="1:12" ht="15.75" customHeight="1">
      <c r="A16" s="16" t="s">
        <v>2996</v>
      </c>
      <c r="B16" s="30" t="s">
        <v>1887</v>
      </c>
      <c r="C16" s="30" t="s">
        <v>1922</v>
      </c>
      <c r="D16" s="41" t="s">
        <v>1080</v>
      </c>
      <c r="E16" s="12">
        <v>42549</v>
      </c>
      <c r="F16" s="12">
        <v>42549</v>
      </c>
      <c r="G16" s="72"/>
      <c r="H16" s="14">
        <f>DATE(YEAR(F16)+4,MONTH(F16),DAY(F16)-1)</f>
        <v>44009</v>
      </c>
      <c r="I16" s="15">
        <f t="shared" ca="1" si="0"/>
        <v>-583</v>
      </c>
      <c r="J16" s="16" t="str">
        <f t="shared" ca="1" si="1"/>
        <v>OVERDUE</v>
      </c>
      <c r="K16" s="30" t="s">
        <v>1421</v>
      </c>
      <c r="L16" s="145" t="s">
        <v>5222</v>
      </c>
    </row>
    <row r="17" spans="1:12" ht="26.45" customHeight="1">
      <c r="A17" s="16" t="s">
        <v>2997</v>
      </c>
      <c r="B17" s="30" t="s">
        <v>581</v>
      </c>
      <c r="C17" s="30" t="s">
        <v>1923</v>
      </c>
      <c r="D17" s="41" t="s">
        <v>381</v>
      </c>
      <c r="E17" s="12">
        <v>42549</v>
      </c>
      <c r="F17" s="12">
        <v>43463</v>
      </c>
      <c r="G17" s="72"/>
      <c r="H17" s="14">
        <f>DATE(YEAR(F17)+1,MONTH(F17),DAY(F17)-1)</f>
        <v>43827</v>
      </c>
      <c r="I17" s="15">
        <f t="shared" ca="1" si="0"/>
        <v>-765</v>
      </c>
      <c r="J17" s="16" t="str">
        <f t="shared" ca="1" si="1"/>
        <v>OVERDUE</v>
      </c>
      <c r="K17" s="30" t="s">
        <v>1422</v>
      </c>
      <c r="L17" s="145" t="s">
        <v>5222</v>
      </c>
    </row>
    <row r="18" spans="1:12" ht="26.45" customHeight="1">
      <c r="A18" s="16" t="s">
        <v>2998</v>
      </c>
      <c r="B18" s="30" t="s">
        <v>3859</v>
      </c>
      <c r="C18" s="30" t="s">
        <v>1924</v>
      </c>
      <c r="D18" s="41" t="s">
        <v>1080</v>
      </c>
      <c r="E18" s="12">
        <v>42549</v>
      </c>
      <c r="F18" s="12">
        <v>42549</v>
      </c>
      <c r="G18" s="72"/>
      <c r="H18" s="14">
        <f>DATE(YEAR(F18)+4,MONTH(F18),DAY(F18)-1)</f>
        <v>44009</v>
      </c>
      <c r="I18" s="15">
        <f t="shared" ca="1" si="0"/>
        <v>-583</v>
      </c>
      <c r="J18" s="16" t="str">
        <f t="shared" ca="1" si="1"/>
        <v>OVERDUE</v>
      </c>
      <c r="K18" s="30" t="s">
        <v>1423</v>
      </c>
      <c r="L18" s="145" t="s">
        <v>3961</v>
      </c>
    </row>
    <row r="19" spans="1:12" ht="26.45" customHeight="1">
      <c r="A19" s="16" t="s">
        <v>2999</v>
      </c>
      <c r="B19" s="30" t="s">
        <v>3860</v>
      </c>
      <c r="C19" s="30" t="s">
        <v>1924</v>
      </c>
      <c r="D19" s="41" t="s">
        <v>1080</v>
      </c>
      <c r="E19" s="12">
        <v>42549</v>
      </c>
      <c r="F19" s="12">
        <v>42549</v>
      </c>
      <c r="G19" s="72"/>
      <c r="H19" s="14">
        <f>DATE(YEAR(F19)+4,MONTH(F19),DAY(F19)-1)</f>
        <v>44009</v>
      </c>
      <c r="I19" s="15">
        <f t="shared" ca="1" si="0"/>
        <v>-583</v>
      </c>
      <c r="J19" s="16" t="str">
        <f t="shared" ca="1" si="1"/>
        <v>OVERDUE</v>
      </c>
      <c r="K19" s="30" t="s">
        <v>1423</v>
      </c>
      <c r="L19" s="145" t="s">
        <v>3961</v>
      </c>
    </row>
    <row r="20" spans="1:12" ht="26.45" customHeight="1">
      <c r="A20" s="16" t="s">
        <v>3000</v>
      </c>
      <c r="B20" s="30" t="s">
        <v>3868</v>
      </c>
      <c r="C20" s="30" t="s">
        <v>1915</v>
      </c>
      <c r="D20" s="41" t="s">
        <v>1080</v>
      </c>
      <c r="E20" s="12">
        <v>42549</v>
      </c>
      <c r="F20" s="12">
        <v>42549</v>
      </c>
      <c r="G20" s="72"/>
      <c r="H20" s="14">
        <f>DATE(YEAR(F20)+4,MONTH(F20),DAY(F20)-1)</f>
        <v>44009</v>
      </c>
      <c r="I20" s="15">
        <f t="shared" ca="1" si="0"/>
        <v>-583</v>
      </c>
      <c r="J20" s="16" t="str">
        <f t="shared" ca="1" si="1"/>
        <v>OVERDUE</v>
      </c>
      <c r="K20" s="30" t="s">
        <v>1423</v>
      </c>
      <c r="L20" s="145" t="s">
        <v>3961</v>
      </c>
    </row>
    <row r="21" spans="1:12" ht="26.45" customHeight="1">
      <c r="A21" s="16" t="s">
        <v>3001</v>
      </c>
      <c r="B21" s="30" t="s">
        <v>1892</v>
      </c>
      <c r="C21" s="30" t="s">
        <v>1925</v>
      </c>
      <c r="D21" s="41" t="s">
        <v>381</v>
      </c>
      <c r="E21" s="12">
        <v>42549</v>
      </c>
      <c r="F21" s="12">
        <v>44575</v>
      </c>
      <c r="G21" s="72"/>
      <c r="H21" s="14">
        <f>DATE(YEAR(F21)+1,MONTH(F21),DAY(F21)-1)</f>
        <v>44939</v>
      </c>
      <c r="I21" s="15">
        <f t="shared" ca="1" si="0"/>
        <v>347</v>
      </c>
      <c r="J21" s="16" t="str">
        <f t="shared" ca="1" si="1"/>
        <v>NOT DUE</v>
      </c>
      <c r="K21" s="30" t="s">
        <v>1424</v>
      </c>
      <c r="L21" s="19"/>
    </row>
    <row r="22" spans="1:12" ht="15.75" customHeight="1">
      <c r="A22" s="16" t="s">
        <v>3002</v>
      </c>
      <c r="B22" s="30" t="s">
        <v>1926</v>
      </c>
      <c r="C22" s="30" t="s">
        <v>1927</v>
      </c>
      <c r="D22" s="41" t="s">
        <v>381</v>
      </c>
      <c r="E22" s="12">
        <v>42549</v>
      </c>
      <c r="F22" s="12">
        <v>44575</v>
      </c>
      <c r="G22" s="72"/>
      <c r="H22" s="14">
        <f>DATE(YEAR(F22)+1,MONTH(F22),DAY(F22)-1)</f>
        <v>44939</v>
      </c>
      <c r="I22" s="15">
        <f t="shared" ca="1" si="0"/>
        <v>347</v>
      </c>
      <c r="J22" s="16" t="str">
        <f t="shared" ca="1" si="1"/>
        <v>NOT DUE</v>
      </c>
      <c r="K22" s="30" t="s">
        <v>1425</v>
      </c>
      <c r="L22" s="19"/>
    </row>
    <row r="23" spans="1:12" ht="15.75" customHeight="1">
      <c r="A23" s="16" t="s">
        <v>3003</v>
      </c>
      <c r="B23" s="30" t="s">
        <v>1928</v>
      </c>
      <c r="C23" s="30" t="s">
        <v>1929</v>
      </c>
      <c r="D23" s="41" t="s">
        <v>0</v>
      </c>
      <c r="E23" s="12">
        <v>42549</v>
      </c>
      <c r="F23" s="12">
        <v>44561</v>
      </c>
      <c r="G23" s="72"/>
      <c r="H23" s="14">
        <f>DATE(YEAR(F23),MONTH(F23)+3,DAY(F23)-1)</f>
        <v>44650</v>
      </c>
      <c r="I23" s="15">
        <f t="shared" ca="1" si="0"/>
        <v>58</v>
      </c>
      <c r="J23" s="16" t="str">
        <f t="shared" ca="1" si="1"/>
        <v>NOT DUE</v>
      </c>
      <c r="K23" s="30" t="s">
        <v>1425</v>
      </c>
      <c r="L23" s="19"/>
    </row>
    <row r="24" spans="1:12" ht="38.450000000000003" customHeight="1">
      <c r="A24" s="16" t="s">
        <v>3004</v>
      </c>
      <c r="B24" s="30" t="s">
        <v>1390</v>
      </c>
      <c r="C24" s="30" t="s">
        <v>1391</v>
      </c>
      <c r="D24" s="41" t="s">
        <v>1</v>
      </c>
      <c r="E24" s="12">
        <v>42549</v>
      </c>
      <c r="F24" s="12">
        <v>44590</v>
      </c>
      <c r="G24" s="72"/>
      <c r="H24" s="14">
        <f>DATE(YEAR(F24),MONTH(F24),DAY(F24)+1)</f>
        <v>44591</v>
      </c>
      <c r="I24" s="15">
        <f t="shared" ca="1" si="0"/>
        <v>-1</v>
      </c>
      <c r="J24" s="16" t="str">
        <f t="shared" ca="1" si="1"/>
        <v>OVERDUE</v>
      </c>
      <c r="K24" s="30" t="s">
        <v>1425</v>
      </c>
      <c r="L24" s="19"/>
    </row>
    <row r="25" spans="1:12" ht="38.450000000000003" customHeight="1">
      <c r="A25" s="16" t="s">
        <v>3005</v>
      </c>
      <c r="B25" s="30" t="s">
        <v>1392</v>
      </c>
      <c r="C25" s="30" t="s">
        <v>1393</v>
      </c>
      <c r="D25" s="41" t="s">
        <v>1</v>
      </c>
      <c r="E25" s="12">
        <v>42549</v>
      </c>
      <c r="F25" s="12">
        <v>44590</v>
      </c>
      <c r="G25" s="72"/>
      <c r="H25" s="14">
        <f>DATE(YEAR(F25),MONTH(F25),DAY(F25)+1)</f>
        <v>44591</v>
      </c>
      <c r="I25" s="15">
        <f t="shared" ca="1" si="0"/>
        <v>-1</v>
      </c>
      <c r="J25" s="16" t="str">
        <f t="shared" ca="1" si="1"/>
        <v>OVERDUE</v>
      </c>
      <c r="K25" s="30" t="s">
        <v>1425</v>
      </c>
      <c r="L25" s="19"/>
    </row>
    <row r="26" spans="1:12" ht="38.450000000000003" customHeight="1">
      <c r="A26" s="16" t="s">
        <v>3006</v>
      </c>
      <c r="B26" s="30" t="s">
        <v>1394</v>
      </c>
      <c r="C26" s="30" t="s">
        <v>1395</v>
      </c>
      <c r="D26" s="41" t="s">
        <v>1</v>
      </c>
      <c r="E26" s="12">
        <v>42549</v>
      </c>
      <c r="F26" s="12">
        <v>44590</v>
      </c>
      <c r="G26" s="72"/>
      <c r="H26" s="14">
        <f>DATE(YEAR(F26),MONTH(F26),DAY(F26)+1)</f>
        <v>44591</v>
      </c>
      <c r="I26" s="15">
        <f t="shared" ca="1" si="0"/>
        <v>-1</v>
      </c>
      <c r="J26" s="16" t="str">
        <f t="shared" ca="1" si="1"/>
        <v>OVERDUE</v>
      </c>
      <c r="K26" s="30"/>
      <c r="L26" s="19"/>
    </row>
    <row r="27" spans="1:12" ht="38.450000000000003" customHeight="1">
      <c r="A27" s="16" t="s">
        <v>3007</v>
      </c>
      <c r="B27" s="30" t="s">
        <v>1396</v>
      </c>
      <c r="C27" s="30" t="s">
        <v>1397</v>
      </c>
      <c r="D27" s="41" t="s">
        <v>4</v>
      </c>
      <c r="E27" s="12">
        <v>42549</v>
      </c>
      <c r="F27" s="12">
        <v>44551</v>
      </c>
      <c r="G27" s="72"/>
      <c r="H27" s="14">
        <f>EDATE(F27-1,1)</f>
        <v>44581</v>
      </c>
      <c r="I27" s="15">
        <f t="shared" ca="1" si="0"/>
        <v>-11</v>
      </c>
      <c r="J27" s="16" t="str">
        <f t="shared" ca="1" si="1"/>
        <v>OVERDUE</v>
      </c>
      <c r="K27" s="30" t="s">
        <v>1426</v>
      </c>
      <c r="L27" s="19"/>
    </row>
    <row r="28" spans="1:12" ht="26.45" customHeight="1">
      <c r="A28" s="16" t="s">
        <v>3008</v>
      </c>
      <c r="B28" s="30" t="s">
        <v>1398</v>
      </c>
      <c r="C28" s="30" t="s">
        <v>1399</v>
      </c>
      <c r="D28" s="41" t="s">
        <v>1</v>
      </c>
      <c r="E28" s="12">
        <v>42549</v>
      </c>
      <c r="F28" s="12">
        <v>44590</v>
      </c>
      <c r="G28" s="72"/>
      <c r="H28" s="14">
        <f>DATE(YEAR(F28),MONTH(F28),DAY(F28)+1)</f>
        <v>44591</v>
      </c>
      <c r="I28" s="15">
        <f t="shared" ca="1" si="0"/>
        <v>-1</v>
      </c>
      <c r="J28" s="16" t="str">
        <f t="shared" ca="1" si="1"/>
        <v>OVERDUE</v>
      </c>
      <c r="K28" s="30" t="s">
        <v>1426</v>
      </c>
      <c r="L28" s="19"/>
    </row>
    <row r="29" spans="1:12" ht="26.45" customHeight="1">
      <c r="A29" s="16" t="s">
        <v>3009</v>
      </c>
      <c r="B29" s="30" t="s">
        <v>1400</v>
      </c>
      <c r="C29" s="30" t="s">
        <v>1401</v>
      </c>
      <c r="D29" s="41" t="s">
        <v>1</v>
      </c>
      <c r="E29" s="12">
        <v>42549</v>
      </c>
      <c r="F29" s="12">
        <v>44590</v>
      </c>
      <c r="G29" s="72"/>
      <c r="H29" s="14">
        <f>DATE(YEAR(F29),MONTH(F29),DAY(F29)+1)</f>
        <v>44591</v>
      </c>
      <c r="I29" s="15">
        <f t="shared" ca="1" si="0"/>
        <v>-1</v>
      </c>
      <c r="J29" s="16" t="str">
        <f t="shared" ca="1" si="1"/>
        <v>OVERDUE</v>
      </c>
      <c r="K29" s="30" t="s">
        <v>1426</v>
      </c>
      <c r="L29" s="19"/>
    </row>
    <row r="30" spans="1:12" ht="26.45" customHeight="1">
      <c r="A30" s="16" t="s">
        <v>3010</v>
      </c>
      <c r="B30" s="30" t="s">
        <v>1402</v>
      </c>
      <c r="C30" s="30" t="s">
        <v>1403</v>
      </c>
      <c r="D30" s="41" t="s">
        <v>1</v>
      </c>
      <c r="E30" s="12">
        <v>42549</v>
      </c>
      <c r="F30" s="12">
        <v>44590</v>
      </c>
      <c r="G30" s="72"/>
      <c r="H30" s="14">
        <f>DATE(YEAR(F30),MONTH(F30),DAY(F30)+1)</f>
        <v>44591</v>
      </c>
      <c r="I30" s="15">
        <f t="shared" ca="1" si="0"/>
        <v>-1</v>
      </c>
      <c r="J30" s="16" t="str">
        <f t="shared" ca="1" si="1"/>
        <v>OVERDUE</v>
      </c>
      <c r="K30" s="30" t="s">
        <v>1427</v>
      </c>
      <c r="L30" s="19"/>
    </row>
    <row r="31" spans="1:12" ht="26.45" customHeight="1">
      <c r="A31" s="16" t="s">
        <v>3011</v>
      </c>
      <c r="B31" s="30" t="s">
        <v>1404</v>
      </c>
      <c r="C31" s="30" t="s">
        <v>1391</v>
      </c>
      <c r="D31" s="41" t="s">
        <v>1</v>
      </c>
      <c r="E31" s="12">
        <v>42549</v>
      </c>
      <c r="F31" s="12">
        <v>44590</v>
      </c>
      <c r="G31" s="72"/>
      <c r="H31" s="14">
        <f>DATE(YEAR(F31),MONTH(F31),DAY(F31)+1)</f>
        <v>44591</v>
      </c>
      <c r="I31" s="15">
        <f t="shared" ca="1" si="0"/>
        <v>-1</v>
      </c>
      <c r="J31" s="16" t="str">
        <f t="shared" ca="1" si="1"/>
        <v>OVERDUE</v>
      </c>
      <c r="K31" s="30" t="s">
        <v>1427</v>
      </c>
      <c r="L31" s="19"/>
    </row>
    <row r="32" spans="1:12" ht="26.45" customHeight="1">
      <c r="A32" s="16" t="s">
        <v>3012</v>
      </c>
      <c r="B32" s="30" t="s">
        <v>3960</v>
      </c>
      <c r="C32" s="30" t="s">
        <v>1389</v>
      </c>
      <c r="D32" s="41" t="s">
        <v>1080</v>
      </c>
      <c r="E32" s="12">
        <v>42549</v>
      </c>
      <c r="F32" s="12">
        <v>42549</v>
      </c>
      <c r="G32" s="72"/>
      <c r="H32" s="14">
        <f>DATE(YEAR(F32)+4,MONTH(F32),DAY(F32)-1)</f>
        <v>44009</v>
      </c>
      <c r="I32" s="15">
        <f t="shared" ref="I32:I33" ca="1" si="2">IF(ISBLANK(H32),"",H32-DATE(YEAR(NOW()),MONTH(NOW()),DAY(NOW())))</f>
        <v>-583</v>
      </c>
      <c r="J32" s="16" t="str">
        <f t="shared" ref="J32:J33" ca="1" si="3">IF(I32="","",IF(I32&lt;0,"OVERDUE","NOT DUE"))</f>
        <v>OVERDUE</v>
      </c>
      <c r="K32" s="30" t="s">
        <v>3851</v>
      </c>
      <c r="L32" s="145" t="s">
        <v>5222</v>
      </c>
    </row>
    <row r="33" spans="1:12" ht="25.5">
      <c r="A33" s="16" t="s">
        <v>3013</v>
      </c>
      <c r="B33" s="30" t="s">
        <v>3955</v>
      </c>
      <c r="C33" s="30" t="s">
        <v>3888</v>
      </c>
      <c r="D33" s="41" t="s">
        <v>1080</v>
      </c>
      <c r="E33" s="12">
        <v>42549</v>
      </c>
      <c r="F33" s="12">
        <v>42549</v>
      </c>
      <c r="G33" s="72"/>
      <c r="H33" s="14">
        <f>DATE(YEAR(F33)+4,MONTH(F33),DAY(F33)-1)</f>
        <v>44009</v>
      </c>
      <c r="I33" s="15">
        <f t="shared" ca="1" si="2"/>
        <v>-583</v>
      </c>
      <c r="J33" s="16" t="str">
        <f t="shared" ca="1" si="3"/>
        <v>OVERDUE</v>
      </c>
      <c r="K33" s="30" t="s">
        <v>3851</v>
      </c>
      <c r="L33" s="145" t="s">
        <v>5222</v>
      </c>
    </row>
    <row r="34" spans="1:12" ht="26.45" customHeight="1">
      <c r="A34" s="16" t="s">
        <v>3014</v>
      </c>
      <c r="B34" s="30" t="s">
        <v>1408</v>
      </c>
      <c r="C34" s="30" t="s">
        <v>1409</v>
      </c>
      <c r="D34" s="41" t="s">
        <v>0</v>
      </c>
      <c r="E34" s="12">
        <v>42549</v>
      </c>
      <c r="F34" s="12">
        <v>44561</v>
      </c>
      <c r="G34" s="72"/>
      <c r="H34" s="14">
        <f>DATE(YEAR(F34),MONTH(F34)+3,DAY(F34)-1)</f>
        <v>44650</v>
      </c>
      <c r="I34" s="15">
        <f t="shared" ca="1" si="0"/>
        <v>58</v>
      </c>
      <c r="J34" s="16" t="str">
        <f t="shared" ca="1" si="1"/>
        <v>NOT DUE</v>
      </c>
      <c r="K34" s="30" t="s">
        <v>1428</v>
      </c>
      <c r="L34" s="145"/>
    </row>
    <row r="35" spans="1:12" ht="15.75" customHeight="1">
      <c r="A35" s="16" t="s">
        <v>3015</v>
      </c>
      <c r="B35" s="30" t="s">
        <v>1894</v>
      </c>
      <c r="C35" s="30"/>
      <c r="D35" s="41" t="s">
        <v>1</v>
      </c>
      <c r="E35" s="12">
        <v>42549</v>
      </c>
      <c r="F35" s="12">
        <v>44590</v>
      </c>
      <c r="G35" s="72"/>
      <c r="H35" s="14">
        <f>DATE(YEAR(F35),MONTH(F35),DAY(F35)+1)</f>
        <v>44591</v>
      </c>
      <c r="I35" s="15">
        <f t="shared" ca="1" si="0"/>
        <v>-1</v>
      </c>
      <c r="J35" s="16" t="str">
        <f t="shared" ca="1" si="1"/>
        <v>OVERDUE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347</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347</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347</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347</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347</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347</v>
      </c>
      <c r="J41" s="16" t="str">
        <f t="shared" ca="1" si="1"/>
        <v>NOT DUE</v>
      </c>
      <c r="K41" s="30"/>
      <c r="L41" s="19"/>
    </row>
    <row r="42" spans="1:12" ht="27.75" customHeight="1">
      <c r="A42" s="16" t="s">
        <v>3870</v>
      </c>
      <c r="B42" s="30" t="s">
        <v>3998</v>
      </c>
      <c r="C42" s="30" t="s">
        <v>3999</v>
      </c>
      <c r="D42" s="41" t="s">
        <v>4</v>
      </c>
      <c r="E42" s="12">
        <v>42549</v>
      </c>
      <c r="F42" s="12">
        <v>44551</v>
      </c>
      <c r="G42" s="72"/>
      <c r="H42" s="14">
        <f>EDATE(F42-1,1)</f>
        <v>44581</v>
      </c>
      <c r="I42" s="15">
        <f t="shared" ca="1" si="0"/>
        <v>-11</v>
      </c>
      <c r="J42" s="16" t="str">
        <f t="shared" ca="1" si="1"/>
        <v>OVERDUE</v>
      </c>
      <c r="K42" s="30"/>
      <c r="L42" s="145"/>
    </row>
    <row r="43" spans="1:12" ht="15.75" customHeight="1">
      <c r="A43" s="49"/>
      <c r="B43" s="50"/>
      <c r="C43" s="50"/>
      <c r="D43" s="51"/>
      <c r="E43" s="52"/>
      <c r="F43" s="52"/>
      <c r="G43" s="53"/>
      <c r="H43" s="54"/>
      <c r="I43" s="55"/>
      <c r="J43" s="49"/>
      <c r="K43" s="50"/>
      <c r="L43" s="56"/>
    </row>
    <row r="47" spans="1:12">
      <c r="B47" t="s">
        <v>4634</v>
      </c>
      <c r="D47" s="47" t="s">
        <v>4635</v>
      </c>
      <c r="E47" t="s">
        <v>5257</v>
      </c>
      <c r="G47" t="s">
        <v>4636</v>
      </c>
    </row>
    <row r="48" spans="1:12">
      <c r="C48" s="215" t="s">
        <v>5323</v>
      </c>
      <c r="E48" t="s">
        <v>5370</v>
      </c>
      <c r="H48" s="461" t="s">
        <v>5295</v>
      </c>
      <c r="I48" s="461"/>
      <c r="J48" s="461"/>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Normal="100" workbookViewId="0">
      <selection activeCell="I37" sqref="I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1936</v>
      </c>
      <c r="D3" s="380" t="s">
        <v>12</v>
      </c>
      <c r="E3" s="380"/>
      <c r="F3" s="4" t="s">
        <v>2556</v>
      </c>
    </row>
    <row r="4" spans="1:12" ht="18" customHeight="1">
      <c r="A4" s="379" t="s">
        <v>77</v>
      </c>
      <c r="B4" s="379"/>
      <c r="C4" s="36" t="s">
        <v>1952</v>
      </c>
      <c r="D4" s="380" t="s">
        <v>14</v>
      </c>
      <c r="E4" s="380"/>
      <c r="F4" s="72"/>
    </row>
    <row r="5" spans="1:12" ht="18" customHeight="1">
      <c r="A5" s="379" t="s">
        <v>78</v>
      </c>
      <c r="B5" s="379"/>
      <c r="C5" s="37" t="s">
        <v>3785</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42549</v>
      </c>
      <c r="G8" s="72"/>
      <c r="H8" s="14">
        <f>DATE(YEAR(F8)+4,MONTH(F8),DAY(F8)-1)</f>
        <v>44009</v>
      </c>
      <c r="I8" s="15">
        <f t="shared" ref="I8:I44" ca="1" si="0">IF(ISBLANK(H8),"",H8-DATE(YEAR(NOW()),MONTH(NOW()),DAY(NOW())))</f>
        <v>-583</v>
      </c>
      <c r="J8" s="16" t="str">
        <f t="shared" ref="J8:J44" ca="1" si="1">IF(I8="","",IF(I8&lt;0,"OVERDUE","NOT DUE"))</f>
        <v>OVERDUE</v>
      </c>
      <c r="K8" s="30" t="s">
        <v>1930</v>
      </c>
      <c r="L8" s="145" t="s">
        <v>3961</v>
      </c>
    </row>
    <row r="9" spans="1:12" ht="26.45" customHeight="1">
      <c r="A9" s="16" t="s">
        <v>2956</v>
      </c>
      <c r="B9" s="30" t="s">
        <v>1914</v>
      </c>
      <c r="C9" s="30" t="s">
        <v>3889</v>
      </c>
      <c r="D9" s="41" t="s">
        <v>1080</v>
      </c>
      <c r="E9" s="12">
        <v>42549</v>
      </c>
      <c r="F9" s="12">
        <v>42549</v>
      </c>
      <c r="G9" s="72"/>
      <c r="H9" s="14">
        <f>DATE(YEAR(F9)+4,MONTH(F9),DAY(F9)-1)</f>
        <v>44009</v>
      </c>
      <c r="I9" s="15">
        <f t="shared" ca="1" si="0"/>
        <v>-583</v>
      </c>
      <c r="J9" s="16" t="str">
        <f t="shared" ca="1" si="1"/>
        <v>OVERDUE</v>
      </c>
      <c r="K9" s="30"/>
      <c r="L9" s="145" t="s">
        <v>3961</v>
      </c>
    </row>
    <row r="10" spans="1:12" ht="15.75" customHeight="1">
      <c r="A10" s="16" t="s">
        <v>2957</v>
      </c>
      <c r="B10" s="30" t="s">
        <v>1881</v>
      </c>
      <c r="C10" s="30" t="s">
        <v>1916</v>
      </c>
      <c r="D10" s="41" t="s">
        <v>1080</v>
      </c>
      <c r="E10" s="12">
        <v>42549</v>
      </c>
      <c r="F10" s="12">
        <v>42549</v>
      </c>
      <c r="G10" s="72"/>
      <c r="H10" s="14">
        <f>DATE(YEAR(F10)+4,MONTH(F10),DAY(F10)-1)</f>
        <v>44009</v>
      </c>
      <c r="I10" s="15">
        <f t="shared" ca="1" si="0"/>
        <v>-583</v>
      </c>
      <c r="J10" s="16" t="str">
        <f t="shared" ca="1" si="1"/>
        <v>OVERDUE</v>
      </c>
      <c r="K10" s="30"/>
      <c r="L10" s="145" t="s">
        <v>5222</v>
      </c>
    </row>
    <row r="11" spans="1:12" ht="15.75" customHeight="1">
      <c r="A11" s="16" t="s">
        <v>2958</v>
      </c>
      <c r="B11" s="30" t="s">
        <v>1881</v>
      </c>
      <c r="C11" s="30" t="s">
        <v>1917</v>
      </c>
      <c r="D11" s="41" t="s">
        <v>1080</v>
      </c>
      <c r="E11" s="12">
        <v>42549</v>
      </c>
      <c r="F11" s="12">
        <v>42549</v>
      </c>
      <c r="G11" s="72"/>
      <c r="H11" s="14">
        <f>DATE(YEAR(F11)+4,MONTH(F11),DAY(F11)-1)</f>
        <v>44009</v>
      </c>
      <c r="I11" s="15">
        <f t="shared" ca="1" si="0"/>
        <v>-583</v>
      </c>
      <c r="J11" s="16" t="str">
        <f t="shared" ca="1" si="1"/>
        <v>OVERDUE</v>
      </c>
      <c r="K11" s="30" t="s">
        <v>1931</v>
      </c>
      <c r="L11" s="145" t="s">
        <v>5222</v>
      </c>
    </row>
    <row r="12" spans="1:12" ht="15.75" customHeight="1">
      <c r="A12" s="16" t="s">
        <v>2959</v>
      </c>
      <c r="B12" s="30" t="s">
        <v>1918</v>
      </c>
      <c r="C12" s="30" t="s">
        <v>1919</v>
      </c>
      <c r="D12" s="41" t="s">
        <v>0</v>
      </c>
      <c r="E12" s="12">
        <v>42549</v>
      </c>
      <c r="F12" s="12">
        <v>44561</v>
      </c>
      <c r="G12" s="72"/>
      <c r="H12" s="14">
        <f>DATE(YEAR(F12),MONTH(F12)+3,DAY(F12)-1)</f>
        <v>44650</v>
      </c>
      <c r="I12" s="15">
        <f t="shared" ca="1" si="0"/>
        <v>58</v>
      </c>
      <c r="J12" s="16" t="str">
        <f t="shared" ca="1" si="1"/>
        <v>NOT DUE</v>
      </c>
      <c r="K12" s="30"/>
      <c r="L12" s="19"/>
    </row>
    <row r="13" spans="1:12" ht="15.75" customHeight="1">
      <c r="A13" s="16" t="s">
        <v>2960</v>
      </c>
      <c r="B13" s="30" t="s">
        <v>1918</v>
      </c>
      <c r="C13" s="30" t="s">
        <v>1917</v>
      </c>
      <c r="D13" s="41" t="s">
        <v>381</v>
      </c>
      <c r="E13" s="12">
        <v>42549</v>
      </c>
      <c r="F13" s="12">
        <v>42549</v>
      </c>
      <c r="G13" s="72"/>
      <c r="H13" s="14">
        <f>DATE(YEAR(F13)+1,MONTH(F13),DAY(F13)-1)</f>
        <v>42913</v>
      </c>
      <c r="I13" s="15">
        <f t="shared" ca="1" si="0"/>
        <v>-1679</v>
      </c>
      <c r="J13" s="16" t="str">
        <f t="shared" ca="1" si="1"/>
        <v>OVERDUE</v>
      </c>
      <c r="K13" s="30"/>
      <c r="L13" s="145" t="s">
        <v>5222</v>
      </c>
    </row>
    <row r="14" spans="1:12" ht="26.45" customHeight="1">
      <c r="A14" s="16" t="s">
        <v>2961</v>
      </c>
      <c r="B14" s="30" t="s">
        <v>1884</v>
      </c>
      <c r="C14" s="30" t="s">
        <v>1920</v>
      </c>
      <c r="D14" s="41" t="s">
        <v>1080</v>
      </c>
      <c r="E14" s="12">
        <v>42549</v>
      </c>
      <c r="F14" s="12">
        <v>42549</v>
      </c>
      <c r="G14" s="72"/>
      <c r="H14" s="14">
        <f>DATE(YEAR(F14)+4,MONTH(F14),DAY(F14)-1)</f>
        <v>44009</v>
      </c>
      <c r="I14" s="15">
        <f t="shared" ca="1" si="0"/>
        <v>-583</v>
      </c>
      <c r="J14" s="16" t="str">
        <f t="shared" ca="1" si="1"/>
        <v>OVERDUE</v>
      </c>
      <c r="K14" s="30" t="s">
        <v>1932</v>
      </c>
      <c r="L14" s="145" t="s">
        <v>3961</v>
      </c>
    </row>
    <row r="15" spans="1:12" ht="15.75" customHeight="1">
      <c r="A15" s="16" t="s">
        <v>2962</v>
      </c>
      <c r="B15" s="30" t="s">
        <v>1887</v>
      </c>
      <c r="C15" s="30" t="s">
        <v>1921</v>
      </c>
      <c r="D15" s="41" t="s">
        <v>381</v>
      </c>
      <c r="E15" s="12">
        <v>42549</v>
      </c>
      <c r="F15" s="12">
        <v>42549</v>
      </c>
      <c r="G15" s="72"/>
      <c r="H15" s="14">
        <f>DATE(YEAR(F15)+1,MONTH(F15),DAY(F15)-1)</f>
        <v>42913</v>
      </c>
      <c r="I15" s="15">
        <f t="shared" ca="1" si="0"/>
        <v>-1679</v>
      </c>
      <c r="J15" s="16" t="str">
        <f t="shared" ca="1" si="1"/>
        <v>OVERDUE</v>
      </c>
      <c r="K15" s="30" t="s">
        <v>1420</v>
      </c>
      <c r="L15" s="145" t="s">
        <v>5222</v>
      </c>
    </row>
    <row r="16" spans="1:12" ht="15.75" customHeight="1">
      <c r="A16" s="16" t="s">
        <v>2963</v>
      </c>
      <c r="B16" s="30" t="s">
        <v>1887</v>
      </c>
      <c r="C16" s="30" t="s">
        <v>1922</v>
      </c>
      <c r="D16" s="41" t="s">
        <v>1080</v>
      </c>
      <c r="E16" s="12">
        <v>42549</v>
      </c>
      <c r="F16" s="12">
        <v>42549</v>
      </c>
      <c r="G16" s="72"/>
      <c r="H16" s="14">
        <f>DATE(YEAR(F16)+4,MONTH(F16),DAY(F16)-1)</f>
        <v>44009</v>
      </c>
      <c r="I16" s="15">
        <f t="shared" ca="1" si="0"/>
        <v>-583</v>
      </c>
      <c r="J16" s="16" t="str">
        <f t="shared" ca="1" si="1"/>
        <v>OVERDUE</v>
      </c>
      <c r="K16" s="30" t="s">
        <v>1421</v>
      </c>
      <c r="L16" s="19"/>
    </row>
    <row r="17" spans="1:12" ht="26.45" customHeight="1">
      <c r="A17" s="16" t="s">
        <v>2964</v>
      </c>
      <c r="B17" s="30" t="s">
        <v>581</v>
      </c>
      <c r="C17" s="30" t="s">
        <v>1923</v>
      </c>
      <c r="D17" s="41" t="s">
        <v>381</v>
      </c>
      <c r="E17" s="12">
        <v>42549</v>
      </c>
      <c r="F17" s="12">
        <v>43463</v>
      </c>
      <c r="G17" s="72"/>
      <c r="H17" s="14">
        <f>DATE(YEAR(F17)+1,MONTH(F17),DAY(F17)-1)</f>
        <v>43827</v>
      </c>
      <c r="I17" s="15">
        <f t="shared" ca="1" si="0"/>
        <v>-765</v>
      </c>
      <c r="J17" s="16" t="str">
        <f t="shared" ca="1" si="1"/>
        <v>OVERDUE</v>
      </c>
      <c r="K17" s="30" t="s">
        <v>1422</v>
      </c>
      <c r="L17" s="145" t="s">
        <v>5222</v>
      </c>
    </row>
    <row r="18" spans="1:12" ht="26.45" customHeight="1">
      <c r="A18" s="16" t="s">
        <v>2965</v>
      </c>
      <c r="B18" s="30" t="s">
        <v>3878</v>
      </c>
      <c r="C18" s="30" t="s">
        <v>1924</v>
      </c>
      <c r="D18" s="41" t="s">
        <v>1080</v>
      </c>
      <c r="E18" s="12">
        <v>42549</v>
      </c>
      <c r="F18" s="12">
        <v>42549</v>
      </c>
      <c r="G18" s="72"/>
      <c r="H18" s="14">
        <f>DATE(YEAR(F18)+4,MONTH(F18),DAY(F18)-1)</f>
        <v>44009</v>
      </c>
      <c r="I18" s="15">
        <f t="shared" ca="1" si="0"/>
        <v>-583</v>
      </c>
      <c r="J18" s="16" t="str">
        <f t="shared" ca="1" si="1"/>
        <v>OVERDUE</v>
      </c>
      <c r="K18" s="30" t="s">
        <v>1423</v>
      </c>
      <c r="L18" s="145" t="s">
        <v>3961</v>
      </c>
    </row>
    <row r="19" spans="1:12" ht="26.45" customHeight="1">
      <c r="A19" s="16" t="s">
        <v>2966</v>
      </c>
      <c r="B19" s="30" t="s">
        <v>3879</v>
      </c>
      <c r="C19" s="30" t="s">
        <v>1924</v>
      </c>
      <c r="D19" s="41" t="s">
        <v>1080</v>
      </c>
      <c r="E19" s="12">
        <v>42549</v>
      </c>
      <c r="F19" s="12">
        <v>42549</v>
      </c>
      <c r="G19" s="72"/>
      <c r="H19" s="14">
        <f>DATE(YEAR(F19)+4,MONTH(F19),DAY(F19)-1)</f>
        <v>44009</v>
      </c>
      <c r="I19" s="15">
        <f t="shared" ca="1" si="0"/>
        <v>-583</v>
      </c>
      <c r="J19" s="16" t="str">
        <f t="shared" ca="1" si="1"/>
        <v>OVERDUE</v>
      </c>
      <c r="K19" s="30" t="s">
        <v>1423</v>
      </c>
      <c r="L19" s="145" t="s">
        <v>3961</v>
      </c>
    </row>
    <row r="20" spans="1:12" ht="26.45" customHeight="1">
      <c r="A20" s="16" t="s">
        <v>2967</v>
      </c>
      <c r="B20" s="30" t="s">
        <v>1892</v>
      </c>
      <c r="C20" s="30" t="s">
        <v>1925</v>
      </c>
      <c r="D20" s="41" t="s">
        <v>381</v>
      </c>
      <c r="E20" s="12">
        <v>42549</v>
      </c>
      <c r="F20" s="12">
        <v>44561</v>
      </c>
      <c r="G20" s="72"/>
      <c r="H20" s="14">
        <f>DATE(YEAR(F20)+1,MONTH(F20),DAY(F20)-1)</f>
        <v>44925</v>
      </c>
      <c r="I20" s="15">
        <f t="shared" ca="1" si="0"/>
        <v>333</v>
      </c>
      <c r="J20" s="16" t="str">
        <f t="shared" ca="1" si="1"/>
        <v>NOT DUE</v>
      </c>
      <c r="K20" s="30" t="s">
        <v>1424</v>
      </c>
      <c r="L20" s="19"/>
    </row>
    <row r="21" spans="1:12" ht="15.75" customHeight="1">
      <c r="A21" s="16" t="s">
        <v>2968</v>
      </c>
      <c r="B21" s="30" t="s">
        <v>1926</v>
      </c>
      <c r="C21" s="30" t="s">
        <v>1927</v>
      </c>
      <c r="D21" s="41" t="s">
        <v>381</v>
      </c>
      <c r="E21" s="12">
        <v>42549</v>
      </c>
      <c r="F21" s="12">
        <v>44561</v>
      </c>
      <c r="G21" s="72"/>
      <c r="H21" s="14">
        <f>DATE(YEAR(F21)+1,MONTH(F21),DAY(F21)-1)</f>
        <v>44925</v>
      </c>
      <c r="I21" s="15">
        <f t="shared" ca="1" si="0"/>
        <v>333</v>
      </c>
      <c r="J21" s="16" t="str">
        <f t="shared" ca="1" si="1"/>
        <v>NOT DUE</v>
      </c>
      <c r="K21" s="30" t="s">
        <v>1425</v>
      </c>
      <c r="L21" s="19"/>
    </row>
    <row r="22" spans="1:12" ht="15.75" customHeight="1">
      <c r="A22" s="16" t="s">
        <v>2969</v>
      </c>
      <c r="B22" s="30" t="s">
        <v>1928</v>
      </c>
      <c r="C22" s="30" t="s">
        <v>1929</v>
      </c>
      <c r="D22" s="41" t="s">
        <v>0</v>
      </c>
      <c r="E22" s="12">
        <v>42549</v>
      </c>
      <c r="F22" s="12">
        <v>44561</v>
      </c>
      <c r="G22" s="72"/>
      <c r="H22" s="14">
        <f>DATE(YEAR(F22),MONTH(F22)+3,DAY(F22)-1)</f>
        <v>44650</v>
      </c>
      <c r="I22" s="15">
        <f t="shared" ca="1" si="0"/>
        <v>58</v>
      </c>
      <c r="J22" s="16" t="str">
        <f t="shared" ca="1" si="1"/>
        <v>NOT DUE</v>
      </c>
      <c r="K22" s="30" t="s">
        <v>1425</v>
      </c>
      <c r="L22" s="19"/>
    </row>
    <row r="23" spans="1:12" ht="15.75" customHeight="1">
      <c r="A23" s="16" t="s">
        <v>2970</v>
      </c>
      <c r="B23" s="30" t="s">
        <v>3873</v>
      </c>
      <c r="C23" s="30" t="s">
        <v>3874</v>
      </c>
      <c r="D23" s="41" t="s">
        <v>0</v>
      </c>
      <c r="E23" s="12">
        <v>42549</v>
      </c>
      <c r="F23" s="12">
        <v>44561</v>
      </c>
      <c r="G23" s="72"/>
      <c r="H23" s="14">
        <f>DATE(YEAR(F23),MONTH(F23)+3,DAY(F23)-1)</f>
        <v>44650</v>
      </c>
      <c r="I23" s="15">
        <f t="shared" ca="1" si="0"/>
        <v>58</v>
      </c>
      <c r="J23" s="16" t="str">
        <f t="shared" ca="1" si="1"/>
        <v>NOT DUE</v>
      </c>
      <c r="K23" s="30" t="s">
        <v>1425</v>
      </c>
      <c r="L23" s="19"/>
    </row>
    <row r="24" spans="1:12" ht="38.450000000000003" customHeight="1">
      <c r="A24" s="16" t="s">
        <v>2971</v>
      </c>
      <c r="B24" s="30" t="s">
        <v>1390</v>
      </c>
      <c r="C24" s="30" t="s">
        <v>1391</v>
      </c>
      <c r="D24" s="41" t="s">
        <v>1</v>
      </c>
      <c r="E24" s="12">
        <v>42549</v>
      </c>
      <c r="F24" s="12">
        <v>44590</v>
      </c>
      <c r="G24" s="72"/>
      <c r="H24" s="14">
        <f>DATE(YEAR(F24),MONTH(F24),DAY(F24)+1)</f>
        <v>44591</v>
      </c>
      <c r="I24" s="15">
        <f t="shared" ca="1" si="0"/>
        <v>-1</v>
      </c>
      <c r="J24" s="16" t="str">
        <f t="shared" ca="1" si="1"/>
        <v>OVERDUE</v>
      </c>
      <c r="K24" s="30" t="s">
        <v>1425</v>
      </c>
      <c r="L24" s="19"/>
    </row>
    <row r="25" spans="1:12" ht="38.450000000000003" customHeight="1">
      <c r="A25" s="16" t="s">
        <v>2972</v>
      </c>
      <c r="B25" s="30" t="s">
        <v>1392</v>
      </c>
      <c r="C25" s="30" t="s">
        <v>1393</v>
      </c>
      <c r="D25" s="41" t="s">
        <v>1</v>
      </c>
      <c r="E25" s="12">
        <v>42549</v>
      </c>
      <c r="F25" s="12">
        <v>44590</v>
      </c>
      <c r="G25" s="72"/>
      <c r="H25" s="14">
        <f>DATE(YEAR(F25),MONTH(F25),DAY(F25)+1)</f>
        <v>44591</v>
      </c>
      <c r="I25" s="15">
        <f t="shared" ca="1" si="0"/>
        <v>-1</v>
      </c>
      <c r="J25" s="16" t="str">
        <f t="shared" ca="1" si="1"/>
        <v>OVERDUE</v>
      </c>
      <c r="K25" s="30" t="s">
        <v>1425</v>
      </c>
      <c r="L25" s="19"/>
    </row>
    <row r="26" spans="1:12" ht="38.450000000000003" customHeight="1">
      <c r="A26" s="16" t="s">
        <v>2973</v>
      </c>
      <c r="B26" s="30" t="s">
        <v>1394</v>
      </c>
      <c r="C26" s="30" t="s">
        <v>1395</v>
      </c>
      <c r="D26" s="41" t="s">
        <v>1</v>
      </c>
      <c r="E26" s="12">
        <v>42549</v>
      </c>
      <c r="F26" s="12">
        <v>44590</v>
      </c>
      <c r="G26" s="72"/>
      <c r="H26" s="14">
        <f>DATE(YEAR(F26),MONTH(F26),DAY(F26)+1)</f>
        <v>44591</v>
      </c>
      <c r="I26" s="15">
        <f t="shared" ca="1" si="0"/>
        <v>-1</v>
      </c>
      <c r="J26" s="16" t="str">
        <f t="shared" ca="1" si="1"/>
        <v>OVERDUE</v>
      </c>
      <c r="K26" s="30"/>
      <c r="L26" s="19"/>
    </row>
    <row r="27" spans="1:12" ht="38.450000000000003" customHeight="1">
      <c r="A27" s="16" t="s">
        <v>2974</v>
      </c>
      <c r="B27" s="30" t="s">
        <v>1396</v>
      </c>
      <c r="C27" s="30" t="s">
        <v>1397</v>
      </c>
      <c r="D27" s="41" t="s">
        <v>4</v>
      </c>
      <c r="E27" s="12">
        <v>42549</v>
      </c>
      <c r="F27" s="12">
        <v>44551</v>
      </c>
      <c r="G27" s="72"/>
      <c r="H27" s="14">
        <f>EDATE(F27-1,1)</f>
        <v>44581</v>
      </c>
      <c r="I27" s="15">
        <f t="shared" ca="1" si="0"/>
        <v>-11</v>
      </c>
      <c r="J27" s="16" t="str">
        <f t="shared" ca="1" si="1"/>
        <v>OVERDUE</v>
      </c>
      <c r="K27" s="30" t="s">
        <v>1426</v>
      </c>
      <c r="L27" s="19"/>
    </row>
    <row r="28" spans="1:12" ht="26.45" customHeight="1">
      <c r="A28" s="16" t="s">
        <v>2975</v>
      </c>
      <c r="B28" s="30" t="s">
        <v>1398</v>
      </c>
      <c r="C28" s="30" t="s">
        <v>1399</v>
      </c>
      <c r="D28" s="41" t="s">
        <v>1</v>
      </c>
      <c r="E28" s="12">
        <v>42549</v>
      </c>
      <c r="F28" s="12">
        <v>44590</v>
      </c>
      <c r="G28" s="72"/>
      <c r="H28" s="14">
        <f>DATE(YEAR(F28),MONTH(F28),DAY(F28)+1)</f>
        <v>44591</v>
      </c>
      <c r="I28" s="15">
        <f t="shared" ca="1" si="0"/>
        <v>-1</v>
      </c>
      <c r="J28" s="16" t="str">
        <f t="shared" ca="1" si="1"/>
        <v>OVERDUE</v>
      </c>
      <c r="K28" s="30" t="s">
        <v>1426</v>
      </c>
      <c r="L28" s="19"/>
    </row>
    <row r="29" spans="1:12" ht="26.45" customHeight="1">
      <c r="A29" s="16" t="s">
        <v>2976</v>
      </c>
      <c r="B29" s="30" t="s">
        <v>1400</v>
      </c>
      <c r="C29" s="30" t="s">
        <v>1401</v>
      </c>
      <c r="D29" s="41" t="s">
        <v>1</v>
      </c>
      <c r="E29" s="12">
        <v>42549</v>
      </c>
      <c r="F29" s="12">
        <v>44590</v>
      </c>
      <c r="G29" s="72"/>
      <c r="H29" s="14">
        <f>DATE(YEAR(F29),MONTH(F29),DAY(F29)+1)</f>
        <v>44591</v>
      </c>
      <c r="I29" s="15">
        <f t="shared" ca="1" si="0"/>
        <v>-1</v>
      </c>
      <c r="J29" s="16" t="str">
        <f t="shared" ca="1" si="1"/>
        <v>OVERDUE</v>
      </c>
      <c r="K29" s="30" t="s">
        <v>1426</v>
      </c>
      <c r="L29" s="19"/>
    </row>
    <row r="30" spans="1:12" ht="26.45" customHeight="1">
      <c r="A30" s="16" t="s">
        <v>2977</v>
      </c>
      <c r="B30" s="30" t="s">
        <v>1402</v>
      </c>
      <c r="C30" s="30" t="s">
        <v>1403</v>
      </c>
      <c r="D30" s="41" t="s">
        <v>1</v>
      </c>
      <c r="E30" s="12">
        <v>42549</v>
      </c>
      <c r="F30" s="12">
        <v>44590</v>
      </c>
      <c r="G30" s="72"/>
      <c r="H30" s="14">
        <f>DATE(YEAR(F30),MONTH(F30),DAY(F30)+1)</f>
        <v>44591</v>
      </c>
      <c r="I30" s="15">
        <f t="shared" ca="1" si="0"/>
        <v>-1</v>
      </c>
      <c r="J30" s="16" t="str">
        <f t="shared" ca="1" si="1"/>
        <v>OVERDUE</v>
      </c>
      <c r="K30" s="30" t="s">
        <v>1427</v>
      </c>
      <c r="L30" s="19"/>
    </row>
    <row r="31" spans="1:12" ht="26.45" customHeight="1">
      <c r="A31" s="16" t="s">
        <v>2978</v>
      </c>
      <c r="B31" s="30" t="s">
        <v>1404</v>
      </c>
      <c r="C31" s="30" t="s">
        <v>1391</v>
      </c>
      <c r="D31" s="41" t="s">
        <v>1</v>
      </c>
      <c r="E31" s="12">
        <v>42549</v>
      </c>
      <c r="F31" s="12">
        <v>44590</v>
      </c>
      <c r="G31" s="72"/>
      <c r="H31" s="14">
        <f>DATE(YEAR(F31),MONTH(F31),DAY(F31)+1)</f>
        <v>44591</v>
      </c>
      <c r="I31" s="15">
        <f t="shared" ca="1" si="0"/>
        <v>-1</v>
      </c>
      <c r="J31" s="16" t="str">
        <f t="shared" ca="1" si="1"/>
        <v>OVERDUE</v>
      </c>
      <c r="K31" s="30" t="s">
        <v>1427</v>
      </c>
      <c r="L31" s="19"/>
    </row>
    <row r="32" spans="1:12" ht="26.45" customHeight="1">
      <c r="A32" s="16" t="s">
        <v>2979</v>
      </c>
      <c r="B32" s="30" t="s">
        <v>1405</v>
      </c>
      <c r="C32" s="30" t="s">
        <v>1406</v>
      </c>
      <c r="D32" s="41" t="s">
        <v>0</v>
      </c>
      <c r="E32" s="12">
        <v>42549</v>
      </c>
      <c r="F32" s="12">
        <v>44561</v>
      </c>
      <c r="G32" s="72"/>
      <c r="H32" s="14">
        <f>DATE(YEAR(F32),MONTH(F32)+3,DAY(F32)-1)</f>
        <v>44650</v>
      </c>
      <c r="I32" s="15">
        <f t="shared" ca="1" si="0"/>
        <v>58</v>
      </c>
      <c r="J32" s="16" t="str">
        <f t="shared" ca="1" si="1"/>
        <v>NOT DUE</v>
      </c>
      <c r="K32" s="30" t="s">
        <v>1427</v>
      </c>
      <c r="L32" s="19"/>
    </row>
    <row r="33" spans="1:12" ht="26.45" customHeight="1">
      <c r="A33" s="16" t="s">
        <v>2980</v>
      </c>
      <c r="B33" s="30" t="s">
        <v>1407</v>
      </c>
      <c r="C33" s="30"/>
      <c r="D33" s="41" t="s">
        <v>4</v>
      </c>
      <c r="E33" s="12">
        <v>42549</v>
      </c>
      <c r="F33" s="12">
        <v>44551</v>
      </c>
      <c r="G33" s="72"/>
      <c r="H33" s="14">
        <f>EDATE(F33-1,1)</f>
        <v>44581</v>
      </c>
      <c r="I33" s="15">
        <f t="shared" ca="1" si="0"/>
        <v>-11</v>
      </c>
      <c r="J33" s="16" t="str">
        <f t="shared" ca="1" si="1"/>
        <v>OVERDUE</v>
      </c>
      <c r="K33" s="30" t="s">
        <v>1428</v>
      </c>
      <c r="L33" s="19"/>
    </row>
    <row r="34" spans="1:12" ht="26.45" customHeight="1">
      <c r="A34" s="16" t="s">
        <v>2981</v>
      </c>
      <c r="B34" s="30" t="s">
        <v>3960</v>
      </c>
      <c r="C34" s="30" t="s">
        <v>1389</v>
      </c>
      <c r="D34" s="41" t="s">
        <v>1080</v>
      </c>
      <c r="E34" s="12">
        <v>42549</v>
      </c>
      <c r="F34" s="12">
        <v>42549</v>
      </c>
      <c r="G34" s="72"/>
      <c r="H34" s="14">
        <f>DATE(YEAR(F34)+4,MONTH(F34),DAY(F34)-1)</f>
        <v>44009</v>
      </c>
      <c r="I34" s="15">
        <f t="shared" ca="1" si="0"/>
        <v>-583</v>
      </c>
      <c r="J34" s="16" t="str">
        <f t="shared" ca="1" si="1"/>
        <v>OVERDUE</v>
      </c>
      <c r="K34" s="30" t="s">
        <v>3851</v>
      </c>
      <c r="L34" s="145" t="s">
        <v>5222</v>
      </c>
    </row>
    <row r="35" spans="1:12" ht="25.5">
      <c r="A35" s="16" t="s">
        <v>2982</v>
      </c>
      <c r="B35" s="30" t="s">
        <v>3955</v>
      </c>
      <c r="C35" s="30" t="s">
        <v>3888</v>
      </c>
      <c r="D35" s="41" t="s">
        <v>1080</v>
      </c>
      <c r="E35" s="12">
        <v>42549</v>
      </c>
      <c r="F35" s="12">
        <v>42549</v>
      </c>
      <c r="G35" s="72"/>
      <c r="H35" s="14">
        <f>DATE(YEAR(F35)+4,MONTH(F35),DAY(F35)-1)</f>
        <v>44009</v>
      </c>
      <c r="I35" s="15">
        <f t="shared" ca="1" si="0"/>
        <v>-583</v>
      </c>
      <c r="J35" s="16" t="str">
        <f t="shared" ca="1" si="1"/>
        <v>OVERDUE</v>
      </c>
      <c r="K35" s="30" t="s">
        <v>3851</v>
      </c>
      <c r="L35" s="145" t="s">
        <v>5222</v>
      </c>
    </row>
    <row r="36" spans="1:12" ht="26.45" customHeight="1">
      <c r="A36" s="16" t="s">
        <v>2983</v>
      </c>
      <c r="B36" s="30" t="s">
        <v>1408</v>
      </c>
      <c r="C36" s="30" t="s">
        <v>1409</v>
      </c>
      <c r="D36" s="41" t="s">
        <v>0</v>
      </c>
      <c r="E36" s="12">
        <v>42549</v>
      </c>
      <c r="F36" s="12">
        <v>44561</v>
      </c>
      <c r="G36" s="72"/>
      <c r="H36" s="14">
        <f>DATE(YEAR(F36),MONTH(F36)+3,DAY(F36)-1)</f>
        <v>44650</v>
      </c>
      <c r="I36" s="15">
        <f t="shared" ca="1" si="0"/>
        <v>58</v>
      </c>
      <c r="J36" s="16" t="str">
        <f t="shared" ca="1" si="1"/>
        <v>NOT DUE</v>
      </c>
      <c r="K36" s="30" t="s">
        <v>1428</v>
      </c>
      <c r="L36" s="145"/>
    </row>
    <row r="37" spans="1:12" ht="15.75" customHeight="1">
      <c r="A37" s="16" t="s">
        <v>2984</v>
      </c>
      <c r="B37" s="30" t="s">
        <v>1894</v>
      </c>
      <c r="C37" s="30"/>
      <c r="D37" s="41" t="s">
        <v>1</v>
      </c>
      <c r="E37" s="12">
        <v>42549</v>
      </c>
      <c r="F37" s="12">
        <v>44590</v>
      </c>
      <c r="G37" s="72"/>
      <c r="H37" s="14">
        <f>DATE(YEAR(F37),MONTH(F37),DAY(F37)+1)</f>
        <v>44591</v>
      </c>
      <c r="I37" s="15">
        <f t="shared" ca="1" si="0"/>
        <v>-1</v>
      </c>
      <c r="J37" s="16" t="str">
        <f t="shared" ca="1" si="1"/>
        <v>OVERDUE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347</v>
      </c>
      <c r="J38" s="16" t="str">
        <f t="shared" ca="1" si="1"/>
        <v>NOT DUE</v>
      </c>
      <c r="K38" s="30"/>
      <c r="L38" s="145"/>
    </row>
    <row r="39" spans="1:12" ht="26.45" customHeight="1">
      <c r="A39" s="16" t="s">
        <v>2986</v>
      </c>
      <c r="B39" s="30" t="s">
        <v>1412</v>
      </c>
      <c r="C39" s="30" t="s">
        <v>1413</v>
      </c>
      <c r="D39" s="41" t="s">
        <v>381</v>
      </c>
      <c r="E39" s="12">
        <v>42549</v>
      </c>
      <c r="F39" s="12">
        <v>44575</v>
      </c>
      <c r="G39" s="72"/>
      <c r="H39" s="14">
        <f t="shared" si="2"/>
        <v>44939</v>
      </c>
      <c r="I39" s="15">
        <f t="shared" ca="1" si="0"/>
        <v>347</v>
      </c>
      <c r="J39" s="16" t="str">
        <f t="shared" ca="1" si="1"/>
        <v>NOT DUE</v>
      </c>
      <c r="K39" s="30"/>
      <c r="L39" s="19"/>
    </row>
    <row r="40" spans="1:12" ht="26.45" customHeight="1">
      <c r="A40" s="16" t="s">
        <v>2987</v>
      </c>
      <c r="B40" s="30" t="s">
        <v>1414</v>
      </c>
      <c r="C40" s="30" t="s">
        <v>1415</v>
      </c>
      <c r="D40" s="41" t="s">
        <v>381</v>
      </c>
      <c r="E40" s="12">
        <v>42549</v>
      </c>
      <c r="F40" s="12">
        <v>44575</v>
      </c>
      <c r="G40" s="72"/>
      <c r="H40" s="14">
        <f t="shared" si="2"/>
        <v>44939</v>
      </c>
      <c r="I40" s="15">
        <f t="shared" ca="1" si="0"/>
        <v>347</v>
      </c>
      <c r="J40" s="16" t="str">
        <f t="shared" ca="1" si="1"/>
        <v>NOT DUE</v>
      </c>
      <c r="K40" s="30"/>
      <c r="L40" s="19"/>
    </row>
    <row r="41" spans="1:12" ht="26.45" customHeight="1">
      <c r="A41" s="16" t="s">
        <v>3875</v>
      </c>
      <c r="B41" s="30" t="s">
        <v>1416</v>
      </c>
      <c r="C41" s="30" t="s">
        <v>1417</v>
      </c>
      <c r="D41" s="41" t="s">
        <v>381</v>
      </c>
      <c r="E41" s="12">
        <v>42549</v>
      </c>
      <c r="F41" s="12">
        <v>44575</v>
      </c>
      <c r="G41" s="72"/>
      <c r="H41" s="14">
        <f t="shared" si="2"/>
        <v>44939</v>
      </c>
      <c r="I41" s="15">
        <f t="shared" ca="1" si="0"/>
        <v>347</v>
      </c>
      <c r="J41" s="16" t="str">
        <f t="shared" ca="1" si="1"/>
        <v>NOT DUE</v>
      </c>
      <c r="K41" s="30"/>
      <c r="L41" s="19"/>
    </row>
    <row r="42" spans="1:12" ht="26.45" customHeight="1">
      <c r="A42" s="16" t="s">
        <v>3876</v>
      </c>
      <c r="B42" s="30" t="s">
        <v>1418</v>
      </c>
      <c r="C42" s="30" t="s">
        <v>1419</v>
      </c>
      <c r="D42" s="41" t="s">
        <v>381</v>
      </c>
      <c r="E42" s="12">
        <v>42549</v>
      </c>
      <c r="F42" s="12">
        <v>44575</v>
      </c>
      <c r="G42" s="72"/>
      <c r="H42" s="14">
        <f t="shared" si="2"/>
        <v>44939</v>
      </c>
      <c r="I42" s="15">
        <f t="shared" ca="1" si="0"/>
        <v>347</v>
      </c>
      <c r="J42" s="16" t="str">
        <f t="shared" ca="1" si="1"/>
        <v>NOT DUE</v>
      </c>
      <c r="K42" s="30"/>
      <c r="L42" s="19"/>
    </row>
    <row r="43" spans="1:12" ht="15.75" customHeight="1">
      <c r="A43" s="16" t="s">
        <v>3877</v>
      </c>
      <c r="B43" s="30" t="s">
        <v>1429</v>
      </c>
      <c r="C43" s="30" t="s">
        <v>1430</v>
      </c>
      <c r="D43" s="41" t="s">
        <v>381</v>
      </c>
      <c r="E43" s="12">
        <v>42549</v>
      </c>
      <c r="F43" s="12">
        <v>44575</v>
      </c>
      <c r="G43" s="72"/>
      <c r="H43" s="14">
        <f t="shared" si="2"/>
        <v>44939</v>
      </c>
      <c r="I43" s="15">
        <f t="shared" ca="1" si="0"/>
        <v>347</v>
      </c>
      <c r="J43" s="16" t="str">
        <f t="shared" ca="1" si="1"/>
        <v>NOT DUE</v>
      </c>
      <c r="K43" s="30"/>
      <c r="L43" s="19"/>
    </row>
    <row r="44" spans="1:12" ht="27" customHeight="1">
      <c r="A44" s="16" t="s">
        <v>4001</v>
      </c>
      <c r="B44" s="30" t="s">
        <v>3998</v>
      </c>
      <c r="C44" s="30" t="s">
        <v>3999</v>
      </c>
      <c r="D44" s="41" t="s">
        <v>4</v>
      </c>
      <c r="E44" s="12">
        <v>42549</v>
      </c>
      <c r="F44" s="12">
        <v>44551</v>
      </c>
      <c r="G44" s="72"/>
      <c r="H44" s="14">
        <f>EDATE(F44-1,1)</f>
        <v>44581</v>
      </c>
      <c r="I44" s="15">
        <f t="shared" ca="1" si="0"/>
        <v>-11</v>
      </c>
      <c r="J44" s="16" t="str">
        <f t="shared" ca="1" si="1"/>
        <v>OVERDUE</v>
      </c>
      <c r="K44" s="30"/>
      <c r="L44" s="145"/>
    </row>
    <row r="45" spans="1:12" ht="15.75" customHeight="1">
      <c r="A45" s="49"/>
      <c r="B45" s="50"/>
      <c r="C45" s="50"/>
      <c r="D45" s="51"/>
      <c r="E45" s="52"/>
      <c r="F45" s="52"/>
      <c r="G45" s="53"/>
      <c r="H45" s="54"/>
      <c r="I45" s="55"/>
      <c r="J45" s="49"/>
      <c r="K45" s="50"/>
      <c r="L45" s="56"/>
    </row>
    <row r="49" spans="2:10">
      <c r="B49" t="s">
        <v>4634</v>
      </c>
      <c r="D49" s="47" t="s">
        <v>4635</v>
      </c>
      <c r="E49" t="s">
        <v>5257</v>
      </c>
      <c r="G49" t="s">
        <v>4636</v>
      </c>
    </row>
    <row r="50" spans="2:10">
      <c r="C50" s="215" t="s">
        <v>5323</v>
      </c>
      <c r="E50" t="s">
        <v>5370</v>
      </c>
      <c r="H50" s="461" t="s">
        <v>5295</v>
      </c>
      <c r="I50" s="461"/>
      <c r="J50" s="461"/>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I16" sqref="I1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1951</v>
      </c>
      <c r="D3" s="380" t="s">
        <v>12</v>
      </c>
      <c r="E3" s="380"/>
      <c r="F3" s="4" t="s">
        <v>2954</v>
      </c>
    </row>
    <row r="4" spans="1:12" ht="18" customHeight="1">
      <c r="A4" s="379" t="s">
        <v>77</v>
      </c>
      <c r="B4" s="379"/>
      <c r="C4" s="36" t="s">
        <v>1952</v>
      </c>
      <c r="D4" s="380" t="s">
        <v>14</v>
      </c>
      <c r="E4" s="380"/>
      <c r="F4" s="5">
        <f>'Running Hours'!B29</f>
        <v>22566.7</v>
      </c>
    </row>
    <row r="5" spans="1:12" ht="18" customHeight="1">
      <c r="A5" s="379" t="s">
        <v>78</v>
      </c>
      <c r="B5" s="379"/>
      <c r="C5" s="37" t="s">
        <v>3785</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42549</v>
      </c>
      <c r="G8" s="26">
        <v>0</v>
      </c>
      <c r="H8" s="21">
        <f>IF(I8&lt;=20000,$F$5+(I8/24),"error")</f>
        <v>44483.054166666669</v>
      </c>
      <c r="I8" s="22">
        <f t="shared" ref="I8:I19" si="0">D8-($F$4-G8)</f>
        <v>-2566.7000000000007</v>
      </c>
      <c r="J8" s="16" t="str">
        <f t="shared" ref="J8:J40" si="1">IF(I8="","",IF(I8&lt;0,"OVERDUE","NOT DUE"))</f>
        <v>OVERDUE</v>
      </c>
      <c r="K8" s="30" t="s">
        <v>1953</v>
      </c>
      <c r="L8" s="145" t="s">
        <v>5222</v>
      </c>
    </row>
    <row r="9" spans="1:12">
      <c r="A9" s="16" t="s">
        <v>2924</v>
      </c>
      <c r="B9" s="30" t="s">
        <v>1881</v>
      </c>
      <c r="C9" s="30" t="s">
        <v>1682</v>
      </c>
      <c r="D9" s="41">
        <v>600</v>
      </c>
      <c r="E9" s="12">
        <v>42549</v>
      </c>
      <c r="F9" s="12">
        <v>44551</v>
      </c>
      <c r="G9" s="26">
        <v>21868.2</v>
      </c>
      <c r="H9" s="21">
        <f>IF(I9&lt;=600,$F$5+(I9/24),"error")</f>
        <v>44585.895833333336</v>
      </c>
      <c r="I9" s="22">
        <f t="shared" si="0"/>
        <v>-98.5</v>
      </c>
      <c r="J9" s="16" t="str">
        <f t="shared" si="1"/>
        <v>OVERDUE</v>
      </c>
      <c r="K9" s="30"/>
      <c r="L9" s="19"/>
    </row>
    <row r="10" spans="1:12">
      <c r="A10" s="16" t="s">
        <v>2925</v>
      </c>
      <c r="B10" s="30" t="s">
        <v>1881</v>
      </c>
      <c r="C10" s="30" t="s">
        <v>1938</v>
      </c>
      <c r="D10" s="41">
        <v>8000</v>
      </c>
      <c r="E10" s="12">
        <v>42549</v>
      </c>
      <c r="F10" s="12">
        <v>43690</v>
      </c>
      <c r="G10" s="26">
        <v>14108</v>
      </c>
      <c r="H10" s="21">
        <f>IF(I10&lt;=8000,$F$5+(I10/24),"error")</f>
        <v>44570.887499999997</v>
      </c>
      <c r="I10" s="22">
        <f t="shared" si="0"/>
        <v>-458.70000000000073</v>
      </c>
      <c r="J10" s="16" t="str">
        <f t="shared" si="1"/>
        <v>OVERDUE</v>
      </c>
      <c r="K10" s="30"/>
      <c r="L10" s="145"/>
    </row>
    <row r="11" spans="1:12">
      <c r="A11" s="16" t="s">
        <v>2926</v>
      </c>
      <c r="B11" s="30" t="s">
        <v>1881</v>
      </c>
      <c r="C11" s="30" t="s">
        <v>1939</v>
      </c>
      <c r="D11" s="41">
        <v>20000</v>
      </c>
      <c r="E11" s="12">
        <v>42549</v>
      </c>
      <c r="F11" s="12">
        <v>43690</v>
      </c>
      <c r="G11" s="26">
        <v>14108</v>
      </c>
      <c r="H11" s="21">
        <f>IF(I11&lt;=20000,$F$5+(I11/24),"error")</f>
        <v>45070.887499999997</v>
      </c>
      <c r="I11" s="22">
        <f t="shared" si="0"/>
        <v>11541.3</v>
      </c>
      <c r="J11" s="16" t="str">
        <f t="shared" si="1"/>
        <v>NOT DUE</v>
      </c>
      <c r="K11" s="30"/>
      <c r="L11" s="19"/>
    </row>
    <row r="12" spans="1:12" ht="15" customHeight="1">
      <c r="A12" s="16" t="s">
        <v>2927</v>
      </c>
      <c r="B12" s="30" t="s">
        <v>1887</v>
      </c>
      <c r="C12" s="30" t="s">
        <v>1940</v>
      </c>
      <c r="D12" s="41">
        <v>8000</v>
      </c>
      <c r="E12" s="12">
        <v>42549</v>
      </c>
      <c r="F12" s="12">
        <v>43690</v>
      </c>
      <c r="G12" s="26">
        <v>14108</v>
      </c>
      <c r="H12" s="21">
        <f>IF(I12&lt;=8000,$F$5+(I12/24),"error")</f>
        <v>44570.887499999997</v>
      </c>
      <c r="I12" s="22">
        <f t="shared" si="0"/>
        <v>-458.70000000000073</v>
      </c>
      <c r="J12" s="16" t="str">
        <f t="shared" si="1"/>
        <v>OVERDUE</v>
      </c>
      <c r="K12" s="30" t="s">
        <v>1954</v>
      </c>
      <c r="L12" s="145"/>
    </row>
    <row r="13" spans="1:12">
      <c r="A13" s="16" t="s">
        <v>2928</v>
      </c>
      <c r="B13" s="30" t="s">
        <v>1887</v>
      </c>
      <c r="C13" s="30" t="s">
        <v>1917</v>
      </c>
      <c r="D13" s="41">
        <v>20000</v>
      </c>
      <c r="E13" s="12">
        <v>42549</v>
      </c>
      <c r="F13" s="12">
        <v>42549</v>
      </c>
      <c r="G13" s="26">
        <v>0</v>
      </c>
      <c r="H13" s="21">
        <f>IF(I13&lt;=20000,$F$5+(I13/24),"error")</f>
        <v>44483.054166666669</v>
      </c>
      <c r="I13" s="22">
        <f t="shared" si="0"/>
        <v>-2566.7000000000007</v>
      </c>
      <c r="J13" s="16" t="str">
        <f t="shared" si="1"/>
        <v>OVERDUE</v>
      </c>
      <c r="K13" s="30"/>
      <c r="L13" s="145" t="s">
        <v>5222</v>
      </c>
    </row>
    <row r="14" spans="1:12" ht="38.25">
      <c r="A14" s="16" t="s">
        <v>2929</v>
      </c>
      <c r="B14" s="30" t="s">
        <v>1941</v>
      </c>
      <c r="C14" s="30" t="s">
        <v>1942</v>
      </c>
      <c r="D14" s="41">
        <v>8000</v>
      </c>
      <c r="E14" s="12">
        <v>42549</v>
      </c>
      <c r="F14" s="12">
        <v>44134</v>
      </c>
      <c r="G14" s="26">
        <v>19085</v>
      </c>
      <c r="H14" s="21">
        <f>IF(I14&lt;=8000,$F$5+(I14/24),"error")</f>
        <v>44778.262499999997</v>
      </c>
      <c r="I14" s="22">
        <f t="shared" si="0"/>
        <v>4518.2999999999993</v>
      </c>
      <c r="J14" s="16" t="str">
        <f t="shared" si="1"/>
        <v>NOT DUE</v>
      </c>
      <c r="K14" s="30"/>
      <c r="L14" s="145"/>
    </row>
    <row r="15" spans="1:12" ht="25.5">
      <c r="A15" s="16" t="s">
        <v>2930</v>
      </c>
      <c r="B15" s="30" t="s">
        <v>1943</v>
      </c>
      <c r="C15" s="30" t="s">
        <v>1944</v>
      </c>
      <c r="D15" s="41">
        <v>8000</v>
      </c>
      <c r="E15" s="12">
        <v>42549</v>
      </c>
      <c r="F15" s="12">
        <v>43690</v>
      </c>
      <c r="G15" s="26">
        <v>14108</v>
      </c>
      <c r="H15" s="21">
        <f t="shared" ref="H15:H19" si="2">IF(I15&lt;=8000,$F$5+(I15/24),"error")</f>
        <v>44570.887499999997</v>
      </c>
      <c r="I15" s="22">
        <f t="shared" si="0"/>
        <v>-458.70000000000073</v>
      </c>
      <c r="J15" s="16" t="str">
        <f t="shared" si="1"/>
        <v>OVERDUE</v>
      </c>
      <c r="K15" s="30" t="s">
        <v>1954</v>
      </c>
      <c r="L15" s="145"/>
    </row>
    <row r="16" spans="1:12" ht="25.5">
      <c r="A16" s="16" t="s">
        <v>2931</v>
      </c>
      <c r="B16" s="30" t="s">
        <v>1945</v>
      </c>
      <c r="C16" s="30" t="s">
        <v>1946</v>
      </c>
      <c r="D16" s="41">
        <v>8000</v>
      </c>
      <c r="E16" s="12">
        <v>42549</v>
      </c>
      <c r="F16" s="12">
        <v>43690</v>
      </c>
      <c r="G16" s="26">
        <v>14108</v>
      </c>
      <c r="H16" s="21">
        <f t="shared" si="2"/>
        <v>44570.887499999997</v>
      </c>
      <c r="I16" s="22">
        <f t="shared" si="0"/>
        <v>-458.70000000000073</v>
      </c>
      <c r="J16" s="16" t="str">
        <f t="shared" si="1"/>
        <v>OVERDUE</v>
      </c>
      <c r="K16" s="30" t="s">
        <v>1954</v>
      </c>
      <c r="L16" s="145"/>
    </row>
    <row r="17" spans="1:12" ht="26.45" customHeight="1">
      <c r="A17" s="16" t="s">
        <v>2932</v>
      </c>
      <c r="B17" s="30" t="s">
        <v>1947</v>
      </c>
      <c r="C17" s="30" t="s">
        <v>1948</v>
      </c>
      <c r="D17" s="41">
        <v>600</v>
      </c>
      <c r="E17" s="12">
        <v>42549</v>
      </c>
      <c r="F17" s="12">
        <v>44551</v>
      </c>
      <c r="G17" s="26">
        <v>21868.2</v>
      </c>
      <c r="H17" s="21">
        <f>IF(I17&lt;=600,$F$5+(I17/24),"error")</f>
        <v>44585.895833333336</v>
      </c>
      <c r="I17" s="22">
        <f t="shared" si="0"/>
        <v>-98.5</v>
      </c>
      <c r="J17" s="16" t="str">
        <f t="shared" si="1"/>
        <v>OVERDUE</v>
      </c>
      <c r="K17" s="30" t="s">
        <v>1955</v>
      </c>
      <c r="L17" s="145"/>
    </row>
    <row r="18" spans="1:12">
      <c r="A18" s="16" t="s">
        <v>2933</v>
      </c>
      <c r="B18" s="30" t="s">
        <v>3873</v>
      </c>
      <c r="C18" s="30" t="s">
        <v>1949</v>
      </c>
      <c r="D18" s="41">
        <v>8000</v>
      </c>
      <c r="E18" s="12">
        <v>42549</v>
      </c>
      <c r="F18" s="12">
        <v>44134</v>
      </c>
      <c r="G18" s="26">
        <v>19085</v>
      </c>
      <c r="H18" s="21">
        <f t="shared" si="2"/>
        <v>44778.262499999997</v>
      </c>
      <c r="I18" s="22">
        <f t="shared" si="0"/>
        <v>4518.2999999999993</v>
      </c>
      <c r="J18" s="16" t="str">
        <f t="shared" si="1"/>
        <v>NOT DUE</v>
      </c>
      <c r="K18" s="30" t="s">
        <v>1954</v>
      </c>
      <c r="L18" s="145"/>
    </row>
    <row r="19" spans="1:12">
      <c r="A19" s="16" t="s">
        <v>2934</v>
      </c>
      <c r="B19" s="30" t="s">
        <v>1926</v>
      </c>
      <c r="C19" s="30" t="s">
        <v>1950</v>
      </c>
      <c r="D19" s="41">
        <v>8000</v>
      </c>
      <c r="E19" s="12">
        <v>42549</v>
      </c>
      <c r="F19" s="12">
        <v>44134</v>
      </c>
      <c r="G19" s="26">
        <v>19085</v>
      </c>
      <c r="H19" s="21">
        <f t="shared" si="2"/>
        <v>44778.262499999997</v>
      </c>
      <c r="I19" s="22">
        <f t="shared" si="0"/>
        <v>4518.2999999999993</v>
      </c>
      <c r="J19" s="16" t="str">
        <f t="shared" si="1"/>
        <v>NOT DUE</v>
      </c>
      <c r="K19" s="30"/>
      <c r="L19" s="145"/>
    </row>
    <row r="20" spans="1:12" ht="38.25">
      <c r="A20" s="16" t="s">
        <v>2935</v>
      </c>
      <c r="B20" s="30" t="s">
        <v>1390</v>
      </c>
      <c r="C20" s="30" t="s">
        <v>1391</v>
      </c>
      <c r="D20" s="41" t="s">
        <v>1</v>
      </c>
      <c r="E20" s="12">
        <v>42549</v>
      </c>
      <c r="F20" s="12">
        <v>44590</v>
      </c>
      <c r="G20" s="72"/>
      <c r="H20" s="14">
        <f>DATE(YEAR(F20),MONTH(F20),DAY(F20)+1)</f>
        <v>44591</v>
      </c>
      <c r="I20" s="15">
        <f t="shared" ref="I20:I40" ca="1" si="3">IF(ISBLANK(H20),"",H20-DATE(YEAR(NOW()),MONTH(NOW()),DAY(NOW())))</f>
        <v>-1</v>
      </c>
      <c r="J20" s="16" t="str">
        <f t="shared" ca="1" si="1"/>
        <v>OVERDUE</v>
      </c>
      <c r="K20" s="30" t="s">
        <v>1420</v>
      </c>
      <c r="L20" s="19"/>
    </row>
    <row r="21" spans="1:12" ht="38.25">
      <c r="A21" s="16" t="s">
        <v>2936</v>
      </c>
      <c r="B21" s="30" t="s">
        <v>1392</v>
      </c>
      <c r="C21" s="30" t="s">
        <v>1393</v>
      </c>
      <c r="D21" s="41" t="s">
        <v>1</v>
      </c>
      <c r="E21" s="12">
        <v>42549</v>
      </c>
      <c r="F21" s="12">
        <v>44590</v>
      </c>
      <c r="G21" s="72"/>
      <c r="H21" s="14">
        <f>DATE(YEAR(F21),MONTH(F21),DAY(F21)+1)</f>
        <v>44591</v>
      </c>
      <c r="I21" s="15">
        <f t="shared" ca="1" si="3"/>
        <v>-1</v>
      </c>
      <c r="J21" s="16" t="str">
        <f t="shared" ca="1" si="1"/>
        <v>OVERDUE</v>
      </c>
      <c r="K21" s="30" t="s">
        <v>1421</v>
      </c>
      <c r="L21" s="19"/>
    </row>
    <row r="22" spans="1:12" ht="38.25">
      <c r="A22" s="16" t="s">
        <v>2937</v>
      </c>
      <c r="B22" s="30" t="s">
        <v>1394</v>
      </c>
      <c r="C22" s="30" t="s">
        <v>1395</v>
      </c>
      <c r="D22" s="41" t="s">
        <v>1</v>
      </c>
      <c r="E22" s="12">
        <v>42549</v>
      </c>
      <c r="F22" s="12">
        <v>44590</v>
      </c>
      <c r="G22" s="72"/>
      <c r="H22" s="14">
        <f>DATE(YEAR(F22),MONTH(F22),DAY(F22)+1)</f>
        <v>44591</v>
      </c>
      <c r="I22" s="15">
        <f t="shared" ca="1" si="3"/>
        <v>-1</v>
      </c>
      <c r="J22" s="16" t="str">
        <f t="shared" ca="1" si="1"/>
        <v>OVERDUE</v>
      </c>
      <c r="K22" s="30" t="s">
        <v>1422</v>
      </c>
      <c r="L22" s="19"/>
    </row>
    <row r="23" spans="1:12" ht="38.25" customHeight="1">
      <c r="A23" s="16" t="s">
        <v>2938</v>
      </c>
      <c r="B23" s="30" t="s">
        <v>1396</v>
      </c>
      <c r="C23" s="30" t="s">
        <v>1397</v>
      </c>
      <c r="D23" s="41" t="s">
        <v>4</v>
      </c>
      <c r="E23" s="12">
        <v>42549</v>
      </c>
      <c r="F23" s="12">
        <v>44551</v>
      </c>
      <c r="G23" s="72"/>
      <c r="H23" s="14">
        <f>EDATE(F23-1,1)</f>
        <v>44581</v>
      </c>
      <c r="I23" s="15">
        <f t="shared" ca="1" si="3"/>
        <v>-11</v>
      </c>
      <c r="J23" s="16" t="str">
        <f t="shared" ca="1" si="1"/>
        <v>OVERDUE</v>
      </c>
      <c r="K23" s="30" t="s">
        <v>1423</v>
      </c>
      <c r="L23" s="19"/>
    </row>
    <row r="24" spans="1:12" ht="25.5">
      <c r="A24" s="16" t="s">
        <v>2939</v>
      </c>
      <c r="B24" s="30" t="s">
        <v>1398</v>
      </c>
      <c r="C24" s="30" t="s">
        <v>1399</v>
      </c>
      <c r="D24" s="41" t="s">
        <v>1</v>
      </c>
      <c r="E24" s="12">
        <v>42549</v>
      </c>
      <c r="F24" s="12">
        <v>44590</v>
      </c>
      <c r="G24" s="72"/>
      <c r="H24" s="14">
        <f>DATE(YEAR(F24),MONTH(F24),DAY(F24)+1)</f>
        <v>44591</v>
      </c>
      <c r="I24" s="15">
        <f t="shared" ca="1" si="3"/>
        <v>-1</v>
      </c>
      <c r="J24" s="16" t="str">
        <f t="shared" ca="1" si="1"/>
        <v>OVERDUE</v>
      </c>
      <c r="K24" s="30" t="s">
        <v>1424</v>
      </c>
      <c r="L24" s="19"/>
    </row>
    <row r="25" spans="1:12" ht="26.45" customHeight="1">
      <c r="A25" s="16" t="s">
        <v>2940</v>
      </c>
      <c r="B25" s="30" t="s">
        <v>1400</v>
      </c>
      <c r="C25" s="30" t="s">
        <v>1401</v>
      </c>
      <c r="D25" s="41" t="s">
        <v>1</v>
      </c>
      <c r="E25" s="12">
        <v>42549</v>
      </c>
      <c r="F25" s="12">
        <v>44590</v>
      </c>
      <c r="G25" s="72"/>
      <c r="H25" s="14">
        <f>DATE(YEAR(F25),MONTH(F25),DAY(F25)+1)</f>
        <v>44591</v>
      </c>
      <c r="I25" s="15">
        <f t="shared" ca="1" si="3"/>
        <v>-1</v>
      </c>
      <c r="J25" s="16" t="str">
        <f t="shared" ca="1" si="1"/>
        <v>OVERDUE</v>
      </c>
      <c r="K25" s="30" t="s">
        <v>1425</v>
      </c>
      <c r="L25" s="19"/>
    </row>
    <row r="26" spans="1:12" ht="26.45" customHeight="1">
      <c r="A26" s="16" t="s">
        <v>2941</v>
      </c>
      <c r="B26" s="30" t="s">
        <v>1402</v>
      </c>
      <c r="C26" s="30" t="s">
        <v>1403</v>
      </c>
      <c r="D26" s="41" t="s">
        <v>1</v>
      </c>
      <c r="E26" s="12">
        <v>42549</v>
      </c>
      <c r="F26" s="12">
        <v>44590</v>
      </c>
      <c r="G26" s="72"/>
      <c r="H26" s="14">
        <f>DATE(YEAR(F26),MONTH(F26),DAY(F26)+1)</f>
        <v>44591</v>
      </c>
      <c r="I26" s="15">
        <f t="shared" ca="1" si="3"/>
        <v>-1</v>
      </c>
      <c r="J26" s="16" t="str">
        <f t="shared" ca="1" si="1"/>
        <v>OVERDUE</v>
      </c>
      <c r="K26" s="30" t="s">
        <v>1425</v>
      </c>
      <c r="L26" s="19"/>
    </row>
    <row r="27" spans="1:12" ht="26.45" customHeight="1">
      <c r="A27" s="16" t="s">
        <v>2942</v>
      </c>
      <c r="B27" s="30" t="s">
        <v>1404</v>
      </c>
      <c r="C27" s="30" t="s">
        <v>1391</v>
      </c>
      <c r="D27" s="41" t="s">
        <v>1</v>
      </c>
      <c r="E27" s="12">
        <v>42549</v>
      </c>
      <c r="F27" s="12">
        <v>44590</v>
      </c>
      <c r="G27" s="72"/>
      <c r="H27" s="14">
        <f>DATE(YEAR(F27),MONTH(F27),DAY(F27)+1)</f>
        <v>44591</v>
      </c>
      <c r="I27" s="15">
        <f t="shared" ca="1" si="3"/>
        <v>-1</v>
      </c>
      <c r="J27" s="16" t="str">
        <f t="shared" ca="1" si="1"/>
        <v>OVERDUE</v>
      </c>
      <c r="K27" s="30" t="s">
        <v>1425</v>
      </c>
      <c r="L27" s="19"/>
    </row>
    <row r="28" spans="1:12" ht="26.45" customHeight="1">
      <c r="A28" s="16" t="s">
        <v>2943</v>
      </c>
      <c r="B28" s="30" t="s">
        <v>1405</v>
      </c>
      <c r="C28" s="30" t="s">
        <v>1406</v>
      </c>
      <c r="D28" s="41" t="s">
        <v>0</v>
      </c>
      <c r="E28" s="12">
        <v>42549</v>
      </c>
      <c r="F28" s="12">
        <v>44561</v>
      </c>
      <c r="G28" s="72"/>
      <c r="H28" s="14">
        <f>DATE(YEAR(F28),MONTH(F28)+3,DAY(F28)-1)</f>
        <v>44650</v>
      </c>
      <c r="I28" s="15">
        <f t="shared" ca="1" si="3"/>
        <v>58</v>
      </c>
      <c r="J28" s="16" t="str">
        <f t="shared" ca="1" si="1"/>
        <v>NOT DUE</v>
      </c>
      <c r="K28" s="30" t="s">
        <v>1425</v>
      </c>
      <c r="L28" s="19"/>
    </row>
    <row r="29" spans="1:12" ht="25.5">
      <c r="A29" s="16" t="s">
        <v>2944</v>
      </c>
      <c r="B29" s="30" t="s">
        <v>1407</v>
      </c>
      <c r="C29" s="30"/>
      <c r="D29" s="41" t="s">
        <v>4</v>
      </c>
      <c r="E29" s="12">
        <v>42549</v>
      </c>
      <c r="F29" s="12">
        <v>44551</v>
      </c>
      <c r="G29" s="72"/>
      <c r="H29" s="14">
        <f>EDATE(F29-1,1)</f>
        <v>44581</v>
      </c>
      <c r="I29" s="15">
        <f t="shared" ca="1" si="3"/>
        <v>-11</v>
      </c>
      <c r="J29" s="16" t="str">
        <f t="shared" ca="1" si="1"/>
        <v>OVERDUE</v>
      </c>
      <c r="K29" s="30"/>
      <c r="L29" s="19"/>
    </row>
    <row r="30" spans="1:12" ht="26.45" customHeight="1">
      <c r="A30" s="16" t="s">
        <v>2945</v>
      </c>
      <c r="B30" s="30" t="s">
        <v>3960</v>
      </c>
      <c r="C30" s="30" t="s">
        <v>1389</v>
      </c>
      <c r="D30" s="41" t="s">
        <v>1080</v>
      </c>
      <c r="E30" s="12">
        <v>42549</v>
      </c>
      <c r="F30" s="12">
        <v>42549</v>
      </c>
      <c r="G30" s="72"/>
      <c r="H30" s="14">
        <f>DATE(YEAR(F30)+4,MONTH(F30),DAY(F30)-1)</f>
        <v>44009</v>
      </c>
      <c r="I30" s="15">
        <f t="shared" ca="1" si="3"/>
        <v>-583</v>
      </c>
      <c r="J30" s="16" t="str">
        <f t="shared" ca="1" si="1"/>
        <v>OVERDUE</v>
      </c>
      <c r="K30" s="30" t="s">
        <v>3851</v>
      </c>
      <c r="L30" s="145" t="s">
        <v>5222</v>
      </c>
    </row>
    <row r="31" spans="1:12" ht="25.5">
      <c r="A31" s="16" t="s">
        <v>2946</v>
      </c>
      <c r="B31" s="30" t="s">
        <v>3955</v>
      </c>
      <c r="C31" s="30" t="s">
        <v>3888</v>
      </c>
      <c r="D31" s="41" t="s">
        <v>1080</v>
      </c>
      <c r="E31" s="12">
        <v>42549</v>
      </c>
      <c r="F31" s="12">
        <v>42549</v>
      </c>
      <c r="G31" s="72"/>
      <c r="H31" s="14">
        <f>DATE(YEAR(F31)+4,MONTH(F31),DAY(F31)-1)</f>
        <v>44009</v>
      </c>
      <c r="I31" s="15">
        <f t="shared" ca="1" si="3"/>
        <v>-583</v>
      </c>
      <c r="J31" s="16" t="str">
        <f t="shared" ca="1" si="1"/>
        <v>OVERDUE</v>
      </c>
      <c r="K31" s="30" t="s">
        <v>3851</v>
      </c>
      <c r="L31" s="145" t="s">
        <v>5222</v>
      </c>
    </row>
    <row r="32" spans="1:12" ht="26.45" customHeight="1">
      <c r="A32" s="16" t="s">
        <v>2947</v>
      </c>
      <c r="B32" s="30" t="s">
        <v>1408</v>
      </c>
      <c r="C32" s="30" t="s">
        <v>1409</v>
      </c>
      <c r="D32" s="41" t="s">
        <v>0</v>
      </c>
      <c r="E32" s="12">
        <v>42549</v>
      </c>
      <c r="F32" s="12">
        <v>44561</v>
      </c>
      <c r="G32" s="72"/>
      <c r="H32" s="14">
        <f>DATE(YEAR(F32),MONTH(F32)+3,DAY(F32)-1)</f>
        <v>44650</v>
      </c>
      <c r="I32" s="15">
        <f t="shared" ca="1" si="3"/>
        <v>58</v>
      </c>
      <c r="J32" s="16" t="str">
        <f t="shared" ca="1" si="1"/>
        <v>NOT DUE</v>
      </c>
      <c r="K32" s="30" t="s">
        <v>1426</v>
      </c>
      <c r="L32" s="19"/>
    </row>
    <row r="33" spans="1:12" ht="15" customHeight="1">
      <c r="A33" s="16" t="s">
        <v>2948</v>
      </c>
      <c r="B33" s="30" t="s">
        <v>1894</v>
      </c>
      <c r="C33" s="30"/>
      <c r="D33" s="41" t="s">
        <v>1</v>
      </c>
      <c r="E33" s="12">
        <v>42549</v>
      </c>
      <c r="F33" s="12">
        <v>44590</v>
      </c>
      <c r="G33" s="72"/>
      <c r="H33" s="14">
        <f>DATE(YEAR(F33),MONTH(F33),DAY(F33)+1)</f>
        <v>44591</v>
      </c>
      <c r="I33" s="15">
        <f t="shared" ca="1" si="3"/>
        <v>-1</v>
      </c>
      <c r="J33" s="16" t="str">
        <f t="shared" ca="1" si="1"/>
        <v>OVERDUE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333</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333</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333</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333</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333</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333</v>
      </c>
      <c r="J39" s="16" t="str">
        <f t="shared" ca="1" si="1"/>
        <v>NOT DUE</v>
      </c>
      <c r="K39" s="30" t="s">
        <v>1428</v>
      </c>
      <c r="L39" s="145"/>
    </row>
    <row r="40" spans="1:12" ht="26.25" customHeight="1">
      <c r="A40" s="16" t="s">
        <v>4000</v>
      </c>
      <c r="B40" s="30" t="s">
        <v>3998</v>
      </c>
      <c r="C40" s="30" t="s">
        <v>3999</v>
      </c>
      <c r="D40" s="41" t="s">
        <v>4</v>
      </c>
      <c r="E40" s="12">
        <v>42549</v>
      </c>
      <c r="F40" s="12">
        <v>44551</v>
      </c>
      <c r="G40" s="72"/>
      <c r="H40" s="14">
        <f>EDATE(F40-1,1)</f>
        <v>44581</v>
      </c>
      <c r="I40" s="15">
        <f t="shared" ca="1" si="3"/>
        <v>-11</v>
      </c>
      <c r="J40" s="16" t="str">
        <f t="shared" ca="1" si="1"/>
        <v>OVERDUE</v>
      </c>
      <c r="K40" s="30"/>
      <c r="L40" s="145"/>
    </row>
    <row r="41" spans="1:12" ht="15.75" customHeight="1">
      <c r="A41" s="49"/>
      <c r="B41" s="50"/>
      <c r="C41" s="50"/>
      <c r="G41" s="53"/>
      <c r="H41" s="54"/>
      <c r="I41" s="55"/>
      <c r="J41" s="49"/>
      <c r="K41" s="50"/>
      <c r="L41" s="56"/>
    </row>
    <row r="44" spans="1:12">
      <c r="B44" t="s">
        <v>4634</v>
      </c>
      <c r="D44" s="47" t="s">
        <v>4635</v>
      </c>
      <c r="E44" t="s">
        <v>5257</v>
      </c>
      <c r="G44" t="s">
        <v>4636</v>
      </c>
    </row>
    <row r="45" spans="1:12">
      <c r="C45" s="215"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I33" sqref="I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1956</v>
      </c>
      <c r="D3" s="380" t="s">
        <v>12</v>
      </c>
      <c r="E3" s="380"/>
      <c r="F3" s="4" t="s">
        <v>2953</v>
      </c>
    </row>
    <row r="4" spans="1:12" ht="18" customHeight="1">
      <c r="A4" s="379" t="s">
        <v>77</v>
      </c>
      <c r="B4" s="379"/>
      <c r="C4" s="36" t="s">
        <v>1952</v>
      </c>
      <c r="D4" s="380" t="s">
        <v>14</v>
      </c>
      <c r="E4" s="380"/>
      <c r="F4" s="5">
        <f>'Running Hours'!B30</f>
        <v>23835.8</v>
      </c>
    </row>
    <row r="5" spans="1:12" ht="18" customHeight="1">
      <c r="A5" s="379" t="s">
        <v>78</v>
      </c>
      <c r="B5" s="379"/>
      <c r="C5" s="37" t="s">
        <v>3785</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4778</v>
      </c>
      <c r="B8" s="30" t="s">
        <v>1914</v>
      </c>
      <c r="C8" s="30" t="s">
        <v>1937</v>
      </c>
      <c r="D8" s="41">
        <v>20000</v>
      </c>
      <c r="E8" s="12">
        <v>42549</v>
      </c>
      <c r="F8" s="12">
        <v>43475</v>
      </c>
      <c r="G8" s="26">
        <v>9807.2000000000007</v>
      </c>
      <c r="H8" s="21">
        <f>IF(I8&lt;=20000,$F$5+(I8/24),"error")</f>
        <v>44838.808333333334</v>
      </c>
      <c r="I8" s="22">
        <f t="shared" ref="I8:I19" si="0">D8-($F$4-G8)</f>
        <v>5971.4000000000015</v>
      </c>
      <c r="J8" s="16" t="str">
        <f t="shared" ref="J8:J40" si="1">IF(I8="","",IF(I8&lt;0,"OVERDUE","NOT DUE"))</f>
        <v>NOT DUE</v>
      </c>
      <c r="K8" s="30" t="s">
        <v>1953</v>
      </c>
      <c r="L8" s="19"/>
    </row>
    <row r="9" spans="1:12">
      <c r="A9" s="16" t="s">
        <v>4779</v>
      </c>
      <c r="B9" s="30" t="s">
        <v>1881</v>
      </c>
      <c r="C9" s="30" t="s">
        <v>1682</v>
      </c>
      <c r="D9" s="41">
        <v>600</v>
      </c>
      <c r="E9" s="12">
        <v>42549</v>
      </c>
      <c r="F9" s="12">
        <v>44561</v>
      </c>
      <c r="G9" s="26">
        <v>23331.5</v>
      </c>
      <c r="H9" s="21">
        <f>IF(I9&lt;=600,$F$5+(I9/24),"error")</f>
        <v>44593.987500000003</v>
      </c>
      <c r="I9" s="22">
        <f t="shared" si="0"/>
        <v>95.700000000000728</v>
      </c>
      <c r="J9" s="16" t="str">
        <f t="shared" si="1"/>
        <v>NOT DUE</v>
      </c>
      <c r="K9" s="30"/>
      <c r="L9" s="19"/>
    </row>
    <row r="10" spans="1:12">
      <c r="A10" s="16" t="s">
        <v>4780</v>
      </c>
      <c r="B10" s="30" t="s">
        <v>1881</v>
      </c>
      <c r="C10" s="30" t="s">
        <v>1938</v>
      </c>
      <c r="D10" s="41">
        <v>8000</v>
      </c>
      <c r="E10" s="12">
        <v>42549</v>
      </c>
      <c r="F10" s="12">
        <v>44210</v>
      </c>
      <c r="G10" s="26">
        <v>17807</v>
      </c>
      <c r="H10" s="21">
        <f>IF(I10&lt;=8000,$F$5+(I10/24),"error")</f>
        <v>44672.133333333331</v>
      </c>
      <c r="I10" s="22">
        <f t="shared" si="0"/>
        <v>1971.2000000000007</v>
      </c>
      <c r="J10" s="16" t="str">
        <f t="shared" si="1"/>
        <v>NOT DUE</v>
      </c>
      <c r="K10" s="30"/>
      <c r="L10" s="145"/>
    </row>
    <row r="11" spans="1:12">
      <c r="A11" s="16" t="s">
        <v>4781</v>
      </c>
      <c r="B11" s="30" t="s">
        <v>1881</v>
      </c>
      <c r="C11" s="30" t="s">
        <v>1939</v>
      </c>
      <c r="D11" s="41">
        <v>20000</v>
      </c>
      <c r="E11" s="12">
        <v>42549</v>
      </c>
      <c r="F11" s="12">
        <v>43475</v>
      </c>
      <c r="G11" s="26">
        <v>9807.2000000000007</v>
      </c>
      <c r="H11" s="21">
        <f>IF(I11&lt;=20000,$F$5+(I11/24),"error")</f>
        <v>44838.808333333334</v>
      </c>
      <c r="I11" s="22">
        <f t="shared" si="0"/>
        <v>5971.4000000000015</v>
      </c>
      <c r="J11" s="16" t="str">
        <f t="shared" si="1"/>
        <v>NOT DUE</v>
      </c>
      <c r="K11" s="30"/>
      <c r="L11" s="19"/>
    </row>
    <row r="12" spans="1:12" ht="15" customHeight="1">
      <c r="A12" s="16" t="s">
        <v>4782</v>
      </c>
      <c r="B12" s="30" t="s">
        <v>1887</v>
      </c>
      <c r="C12" s="30" t="s">
        <v>1940</v>
      </c>
      <c r="D12" s="41">
        <v>8000</v>
      </c>
      <c r="E12" s="12">
        <v>42549</v>
      </c>
      <c r="F12" s="12">
        <v>44210</v>
      </c>
      <c r="G12" s="26">
        <v>17807</v>
      </c>
      <c r="H12" s="21">
        <f>IF(I12&lt;=8000,$F$5+(I12/24),"error")</f>
        <v>44672.133333333331</v>
      </c>
      <c r="I12" s="22">
        <f t="shared" si="0"/>
        <v>1971.2000000000007</v>
      </c>
      <c r="J12" s="16" t="str">
        <f t="shared" si="1"/>
        <v>NOT DUE</v>
      </c>
      <c r="K12" s="30" t="s">
        <v>1954</v>
      </c>
      <c r="L12" s="145"/>
    </row>
    <row r="13" spans="1:12">
      <c r="A13" s="16" t="s">
        <v>4783</v>
      </c>
      <c r="B13" s="30" t="s">
        <v>1887</v>
      </c>
      <c r="C13" s="30" t="s">
        <v>1917</v>
      </c>
      <c r="D13" s="41">
        <v>20000</v>
      </c>
      <c r="E13" s="12">
        <v>42549</v>
      </c>
      <c r="F13" s="12">
        <v>43475</v>
      </c>
      <c r="G13" s="26">
        <v>9807.2000000000007</v>
      </c>
      <c r="H13" s="21">
        <f>IF(I13&lt;=20000,$F$5+(I13/24),"error")</f>
        <v>44838.808333333334</v>
      </c>
      <c r="I13" s="22">
        <f t="shared" si="0"/>
        <v>5971.4000000000015</v>
      </c>
      <c r="J13" s="16" t="str">
        <f t="shared" si="1"/>
        <v>NOT DUE</v>
      </c>
      <c r="K13" s="30"/>
      <c r="L13" s="19"/>
    </row>
    <row r="14" spans="1:12" ht="38.25">
      <c r="A14" s="16" t="s">
        <v>4784</v>
      </c>
      <c r="B14" s="30" t="s">
        <v>1941</v>
      </c>
      <c r="C14" s="30" t="s">
        <v>1942</v>
      </c>
      <c r="D14" s="41">
        <v>8000</v>
      </c>
      <c r="E14" s="12">
        <v>42549</v>
      </c>
      <c r="F14" s="12">
        <v>43461</v>
      </c>
      <c r="G14" s="26">
        <v>17807</v>
      </c>
      <c r="H14" s="21">
        <f>IF(I14&lt;=8000,$F$5+(I14/24),"error")</f>
        <v>44672.133333333331</v>
      </c>
      <c r="I14" s="22">
        <f t="shared" si="0"/>
        <v>1971.2000000000007</v>
      </c>
      <c r="J14" s="16" t="str">
        <f t="shared" si="1"/>
        <v>NOT DUE</v>
      </c>
      <c r="K14" s="30"/>
      <c r="L14" s="19"/>
    </row>
    <row r="15" spans="1:12" ht="25.5">
      <c r="A15" s="16" t="s">
        <v>4785</v>
      </c>
      <c r="B15" s="30" t="s">
        <v>1943</v>
      </c>
      <c r="C15" s="30" t="s">
        <v>1944</v>
      </c>
      <c r="D15" s="41">
        <v>8000</v>
      </c>
      <c r="E15" s="12">
        <v>42549</v>
      </c>
      <c r="F15" s="12">
        <v>43475</v>
      </c>
      <c r="G15" s="26">
        <v>17807</v>
      </c>
      <c r="H15" s="21">
        <f t="shared" ref="H15:H19" si="2">IF(I15&lt;=8000,$F$5+(I15/24),"error")</f>
        <v>44672.133333333331</v>
      </c>
      <c r="I15" s="22">
        <f t="shared" si="0"/>
        <v>1971.2000000000007</v>
      </c>
      <c r="J15" s="16" t="str">
        <f t="shared" si="1"/>
        <v>NOT DUE</v>
      </c>
      <c r="K15" s="30" t="s">
        <v>1954</v>
      </c>
      <c r="L15" s="145"/>
    </row>
    <row r="16" spans="1:12" ht="25.5">
      <c r="A16" s="16" t="s">
        <v>4786</v>
      </c>
      <c r="B16" s="30" t="s">
        <v>1945</v>
      </c>
      <c r="C16" s="30" t="s">
        <v>1946</v>
      </c>
      <c r="D16" s="41">
        <v>8000</v>
      </c>
      <c r="E16" s="12">
        <v>42549</v>
      </c>
      <c r="F16" s="12">
        <v>43475</v>
      </c>
      <c r="G16" s="26">
        <v>17807</v>
      </c>
      <c r="H16" s="21">
        <f t="shared" si="2"/>
        <v>44672.133333333331</v>
      </c>
      <c r="I16" s="22">
        <f t="shared" si="0"/>
        <v>1971.2000000000007</v>
      </c>
      <c r="J16" s="16" t="str">
        <f t="shared" si="1"/>
        <v>NOT DUE</v>
      </c>
      <c r="K16" s="30" t="s">
        <v>1954</v>
      </c>
      <c r="L16" s="145"/>
    </row>
    <row r="17" spans="1:12" ht="26.45" customHeight="1">
      <c r="A17" s="16" t="s">
        <v>4787</v>
      </c>
      <c r="B17" s="30" t="s">
        <v>1947</v>
      </c>
      <c r="C17" s="30" t="s">
        <v>1948</v>
      </c>
      <c r="D17" s="41">
        <v>600</v>
      </c>
      <c r="E17" s="12">
        <v>42549</v>
      </c>
      <c r="F17" s="12">
        <v>44561</v>
      </c>
      <c r="G17" s="26">
        <v>23331.5</v>
      </c>
      <c r="H17" s="21">
        <f>IF(I17&lt;=600,$F$5+(I17/24),"error")</f>
        <v>44593.987500000003</v>
      </c>
      <c r="I17" s="22">
        <f t="shared" si="0"/>
        <v>95.700000000000728</v>
      </c>
      <c r="J17" s="16" t="str">
        <f t="shared" si="1"/>
        <v>NOT DUE</v>
      </c>
      <c r="K17" s="30" t="s">
        <v>1955</v>
      </c>
      <c r="L17" s="145"/>
    </row>
    <row r="18" spans="1:12">
      <c r="A18" s="16" t="s">
        <v>4788</v>
      </c>
      <c r="B18" s="30" t="s">
        <v>3873</v>
      </c>
      <c r="C18" s="30" t="s">
        <v>1949</v>
      </c>
      <c r="D18" s="41">
        <v>8000</v>
      </c>
      <c r="E18" s="12">
        <v>42549</v>
      </c>
      <c r="F18" s="12">
        <v>44210</v>
      </c>
      <c r="G18" s="26">
        <v>17807</v>
      </c>
      <c r="H18" s="21">
        <f t="shared" si="2"/>
        <v>44672.133333333331</v>
      </c>
      <c r="I18" s="22">
        <f t="shared" si="0"/>
        <v>1971.2000000000007</v>
      </c>
      <c r="J18" s="16" t="str">
        <f t="shared" si="1"/>
        <v>NOT DUE</v>
      </c>
      <c r="K18" s="30" t="s">
        <v>1954</v>
      </c>
      <c r="L18" s="145"/>
    </row>
    <row r="19" spans="1:12">
      <c r="A19" s="16" t="s">
        <v>4789</v>
      </c>
      <c r="B19" s="30" t="s">
        <v>1926</v>
      </c>
      <c r="C19" s="30" t="s">
        <v>1950</v>
      </c>
      <c r="D19" s="41">
        <v>8000</v>
      </c>
      <c r="E19" s="12">
        <v>42549</v>
      </c>
      <c r="F19" s="12">
        <v>44210</v>
      </c>
      <c r="G19" s="26">
        <v>17807</v>
      </c>
      <c r="H19" s="21">
        <f t="shared" si="2"/>
        <v>44672.133333333331</v>
      </c>
      <c r="I19" s="22">
        <f t="shared" si="0"/>
        <v>1971.2000000000007</v>
      </c>
      <c r="J19" s="16" t="str">
        <f t="shared" si="1"/>
        <v>NOT DUE</v>
      </c>
      <c r="K19" s="30"/>
      <c r="L19" s="19"/>
    </row>
    <row r="20" spans="1:12" ht="38.25">
      <c r="A20" s="16" t="s">
        <v>4790</v>
      </c>
      <c r="B20" s="30" t="s">
        <v>1390</v>
      </c>
      <c r="C20" s="30" t="s">
        <v>1391</v>
      </c>
      <c r="D20" s="41" t="s">
        <v>1</v>
      </c>
      <c r="E20" s="12">
        <v>42549</v>
      </c>
      <c r="F20" s="12">
        <v>44590</v>
      </c>
      <c r="G20" s="72"/>
      <c r="H20" s="14">
        <f>DATE(YEAR(F20),MONTH(F20),DAY(F20)+1)</f>
        <v>44591</v>
      </c>
      <c r="I20" s="15">
        <f t="shared" ref="I20:I40" ca="1" si="3">IF(ISBLANK(H20),"",H20-DATE(YEAR(NOW()),MONTH(NOW()),DAY(NOW())))</f>
        <v>-1</v>
      </c>
      <c r="J20" s="16" t="str">
        <f t="shared" ca="1" si="1"/>
        <v>OVERDUE</v>
      </c>
      <c r="K20" s="30" t="s">
        <v>1420</v>
      </c>
      <c r="L20" s="19"/>
    </row>
    <row r="21" spans="1:12" ht="38.25">
      <c r="A21" s="16" t="s">
        <v>4791</v>
      </c>
      <c r="B21" s="30" t="s">
        <v>1392</v>
      </c>
      <c r="C21" s="30" t="s">
        <v>1393</v>
      </c>
      <c r="D21" s="41" t="s">
        <v>1</v>
      </c>
      <c r="E21" s="12">
        <v>42549</v>
      </c>
      <c r="F21" s="12">
        <v>44590</v>
      </c>
      <c r="G21" s="72"/>
      <c r="H21" s="14">
        <f>DATE(YEAR(F21),MONTH(F21),DAY(F21)+1)</f>
        <v>44591</v>
      </c>
      <c r="I21" s="15">
        <f t="shared" ca="1" si="3"/>
        <v>-1</v>
      </c>
      <c r="J21" s="16" t="str">
        <f t="shared" ca="1" si="1"/>
        <v>OVERDUE</v>
      </c>
      <c r="K21" s="30" t="s">
        <v>1421</v>
      </c>
      <c r="L21" s="19"/>
    </row>
    <row r="22" spans="1:12" ht="38.25">
      <c r="A22" s="16" t="s">
        <v>4792</v>
      </c>
      <c r="B22" s="30" t="s">
        <v>1394</v>
      </c>
      <c r="C22" s="30" t="s">
        <v>1395</v>
      </c>
      <c r="D22" s="41" t="s">
        <v>1</v>
      </c>
      <c r="E22" s="12">
        <v>42549</v>
      </c>
      <c r="F22" s="12">
        <v>44590</v>
      </c>
      <c r="G22" s="72"/>
      <c r="H22" s="14">
        <f>DATE(YEAR(F22),MONTH(F22),DAY(F22)+1)</f>
        <v>44591</v>
      </c>
      <c r="I22" s="15">
        <f t="shared" ca="1" si="3"/>
        <v>-1</v>
      </c>
      <c r="J22" s="16" t="str">
        <f t="shared" ca="1" si="1"/>
        <v>OVERDUE</v>
      </c>
      <c r="K22" s="30" t="s">
        <v>1422</v>
      </c>
      <c r="L22" s="19"/>
    </row>
    <row r="23" spans="1:12" ht="38.25" customHeight="1">
      <c r="A23" s="16" t="s">
        <v>4793</v>
      </c>
      <c r="B23" s="30" t="s">
        <v>1396</v>
      </c>
      <c r="C23" s="30" t="s">
        <v>1397</v>
      </c>
      <c r="D23" s="41" t="s">
        <v>4</v>
      </c>
      <c r="E23" s="12">
        <v>42549</v>
      </c>
      <c r="F23" s="12">
        <v>44551</v>
      </c>
      <c r="G23" s="72"/>
      <c r="H23" s="14">
        <f>EDATE(F23-1,1)</f>
        <v>44581</v>
      </c>
      <c r="I23" s="15">
        <f t="shared" ca="1" si="3"/>
        <v>-11</v>
      </c>
      <c r="J23" s="16" t="str">
        <f t="shared" ca="1" si="1"/>
        <v>OVERDUE</v>
      </c>
      <c r="K23" s="30" t="s">
        <v>1423</v>
      </c>
      <c r="L23" s="19"/>
    </row>
    <row r="24" spans="1:12" ht="25.5">
      <c r="A24" s="16" t="s">
        <v>4794</v>
      </c>
      <c r="B24" s="30" t="s">
        <v>1398</v>
      </c>
      <c r="C24" s="30" t="s">
        <v>1399</v>
      </c>
      <c r="D24" s="41" t="s">
        <v>1</v>
      </c>
      <c r="E24" s="12">
        <v>42549</v>
      </c>
      <c r="F24" s="12">
        <v>44590</v>
      </c>
      <c r="G24" s="72"/>
      <c r="H24" s="14">
        <f>DATE(YEAR(F24),MONTH(F24),DAY(F24)+1)</f>
        <v>44591</v>
      </c>
      <c r="I24" s="15">
        <f t="shared" ca="1" si="3"/>
        <v>-1</v>
      </c>
      <c r="J24" s="16" t="str">
        <f t="shared" ca="1" si="1"/>
        <v>OVERDUE</v>
      </c>
      <c r="K24" s="30" t="s">
        <v>1424</v>
      </c>
      <c r="L24" s="19"/>
    </row>
    <row r="25" spans="1:12" ht="26.45" customHeight="1">
      <c r="A25" s="16" t="s">
        <v>4795</v>
      </c>
      <c r="B25" s="30" t="s">
        <v>1400</v>
      </c>
      <c r="C25" s="30" t="s">
        <v>1401</v>
      </c>
      <c r="D25" s="41" t="s">
        <v>1</v>
      </c>
      <c r="E25" s="12">
        <v>42549</v>
      </c>
      <c r="F25" s="12">
        <v>44590</v>
      </c>
      <c r="G25" s="72"/>
      <c r="H25" s="14">
        <f>DATE(YEAR(F25),MONTH(F25),DAY(F25)+1)</f>
        <v>44591</v>
      </c>
      <c r="I25" s="15">
        <f t="shared" ca="1" si="3"/>
        <v>-1</v>
      </c>
      <c r="J25" s="16" t="str">
        <f t="shared" ca="1" si="1"/>
        <v>OVERDUE</v>
      </c>
      <c r="K25" s="30" t="s">
        <v>1425</v>
      </c>
      <c r="L25" s="19"/>
    </row>
    <row r="26" spans="1:12" ht="26.45" customHeight="1">
      <c r="A26" s="16" t="s">
        <v>4796</v>
      </c>
      <c r="B26" s="30" t="s">
        <v>1402</v>
      </c>
      <c r="C26" s="30" t="s">
        <v>1403</v>
      </c>
      <c r="D26" s="41" t="s">
        <v>1</v>
      </c>
      <c r="E26" s="12">
        <v>42549</v>
      </c>
      <c r="F26" s="12">
        <v>44590</v>
      </c>
      <c r="G26" s="72"/>
      <c r="H26" s="14">
        <f>DATE(YEAR(F26),MONTH(F26),DAY(F26)+1)</f>
        <v>44591</v>
      </c>
      <c r="I26" s="15">
        <f t="shared" ca="1" si="3"/>
        <v>-1</v>
      </c>
      <c r="J26" s="16" t="str">
        <f t="shared" ca="1" si="1"/>
        <v>OVERDUE</v>
      </c>
      <c r="K26" s="30" t="s">
        <v>1425</v>
      </c>
      <c r="L26" s="19"/>
    </row>
    <row r="27" spans="1:12" ht="26.45" customHeight="1">
      <c r="A27" s="16" t="s">
        <v>4797</v>
      </c>
      <c r="B27" s="30" t="s">
        <v>1404</v>
      </c>
      <c r="C27" s="30" t="s">
        <v>1391</v>
      </c>
      <c r="D27" s="41" t="s">
        <v>1</v>
      </c>
      <c r="E27" s="12">
        <v>42549</v>
      </c>
      <c r="F27" s="12">
        <v>44590</v>
      </c>
      <c r="G27" s="72"/>
      <c r="H27" s="14">
        <f>DATE(YEAR(F27),MONTH(F27),DAY(F27)+1)</f>
        <v>44591</v>
      </c>
      <c r="I27" s="15">
        <f t="shared" ca="1" si="3"/>
        <v>-1</v>
      </c>
      <c r="J27" s="16" t="str">
        <f t="shared" ca="1" si="1"/>
        <v>OVERDUE</v>
      </c>
      <c r="K27" s="30" t="s">
        <v>1425</v>
      </c>
      <c r="L27" s="19"/>
    </row>
    <row r="28" spans="1:12" ht="26.45" customHeight="1">
      <c r="A28" s="16" t="s">
        <v>4798</v>
      </c>
      <c r="B28" s="30" t="s">
        <v>1405</v>
      </c>
      <c r="C28" s="30" t="s">
        <v>1406</v>
      </c>
      <c r="D28" s="41" t="s">
        <v>0</v>
      </c>
      <c r="E28" s="12">
        <v>42549</v>
      </c>
      <c r="F28" s="12">
        <v>44561</v>
      </c>
      <c r="G28" s="72"/>
      <c r="H28" s="14">
        <f>DATE(YEAR(F28),MONTH(F28)+3,DAY(F28)-1)</f>
        <v>44650</v>
      </c>
      <c r="I28" s="15">
        <f t="shared" ca="1" si="3"/>
        <v>58</v>
      </c>
      <c r="J28" s="16" t="str">
        <f t="shared" ca="1" si="1"/>
        <v>NOT DUE</v>
      </c>
      <c r="K28" s="30" t="s">
        <v>1425</v>
      </c>
      <c r="L28" s="19"/>
    </row>
    <row r="29" spans="1:12" ht="25.5">
      <c r="A29" s="16" t="s">
        <v>4799</v>
      </c>
      <c r="B29" s="30" t="s">
        <v>1407</v>
      </c>
      <c r="C29" s="30"/>
      <c r="D29" s="41" t="s">
        <v>4</v>
      </c>
      <c r="E29" s="12">
        <v>42549</v>
      </c>
      <c r="F29" s="12">
        <v>44551</v>
      </c>
      <c r="G29" s="72"/>
      <c r="H29" s="14">
        <f>EDATE(F29-1,1)</f>
        <v>44581</v>
      </c>
      <c r="I29" s="15">
        <f t="shared" ca="1" si="3"/>
        <v>-11</v>
      </c>
      <c r="J29" s="16" t="str">
        <f t="shared" ca="1" si="1"/>
        <v>OVERDUE</v>
      </c>
      <c r="K29" s="30"/>
      <c r="L29" s="19"/>
    </row>
    <row r="30" spans="1:12" ht="26.45" customHeight="1">
      <c r="A30" s="16" t="s">
        <v>4800</v>
      </c>
      <c r="B30" s="30" t="s">
        <v>3960</v>
      </c>
      <c r="C30" s="30" t="s">
        <v>1389</v>
      </c>
      <c r="D30" s="41" t="s">
        <v>1080</v>
      </c>
      <c r="E30" s="12">
        <v>42549</v>
      </c>
      <c r="F30" s="12">
        <v>42549</v>
      </c>
      <c r="G30" s="72"/>
      <c r="H30" s="14">
        <f>DATE(YEAR(F30)+4,MONTH(F30),DAY(F30)-1)</f>
        <v>44009</v>
      </c>
      <c r="I30" s="15">
        <f t="shared" ca="1" si="3"/>
        <v>-583</v>
      </c>
      <c r="J30" s="16" t="str">
        <f t="shared" ca="1" si="1"/>
        <v>OVERDUE</v>
      </c>
      <c r="K30" s="30" t="s">
        <v>3851</v>
      </c>
      <c r="L30" s="145" t="s">
        <v>5222</v>
      </c>
    </row>
    <row r="31" spans="1:12" ht="25.5">
      <c r="A31" s="16" t="s">
        <v>4801</v>
      </c>
      <c r="B31" s="30" t="s">
        <v>3955</v>
      </c>
      <c r="C31" s="30" t="s">
        <v>3888</v>
      </c>
      <c r="D31" s="41" t="s">
        <v>1080</v>
      </c>
      <c r="E31" s="12">
        <v>42549</v>
      </c>
      <c r="F31" s="12">
        <v>42549</v>
      </c>
      <c r="G31" s="72"/>
      <c r="H31" s="14">
        <f>DATE(YEAR(F31)+4,MONTH(F31),DAY(F31)-1)</f>
        <v>44009</v>
      </c>
      <c r="I31" s="15">
        <f t="shared" ca="1" si="3"/>
        <v>-583</v>
      </c>
      <c r="J31" s="16" t="str">
        <f t="shared" ca="1" si="1"/>
        <v>OVERDUE</v>
      </c>
      <c r="K31" s="30" t="s">
        <v>3851</v>
      </c>
      <c r="L31" s="145" t="s">
        <v>5222</v>
      </c>
    </row>
    <row r="32" spans="1:12" ht="26.45" customHeight="1">
      <c r="A32" s="16" t="s">
        <v>4802</v>
      </c>
      <c r="B32" s="30" t="s">
        <v>1408</v>
      </c>
      <c r="C32" s="30" t="s">
        <v>1409</v>
      </c>
      <c r="D32" s="41" t="s">
        <v>0</v>
      </c>
      <c r="E32" s="12">
        <v>42549</v>
      </c>
      <c r="F32" s="12">
        <v>44561</v>
      </c>
      <c r="G32" s="72"/>
      <c r="H32" s="14">
        <f>DATE(YEAR(F32),MONTH(F32)+3,DAY(F32)-1)</f>
        <v>44650</v>
      </c>
      <c r="I32" s="15">
        <f t="shared" ca="1" si="3"/>
        <v>58</v>
      </c>
      <c r="J32" s="16" t="str">
        <f t="shared" ca="1" si="1"/>
        <v>NOT DUE</v>
      </c>
      <c r="K32" s="30" t="s">
        <v>1426</v>
      </c>
      <c r="L32" s="19"/>
    </row>
    <row r="33" spans="1:12" ht="15" customHeight="1">
      <c r="A33" s="16" t="s">
        <v>4803</v>
      </c>
      <c r="B33" s="30" t="s">
        <v>1894</v>
      </c>
      <c r="C33" s="30"/>
      <c r="D33" s="41" t="s">
        <v>1</v>
      </c>
      <c r="E33" s="12">
        <v>42549</v>
      </c>
      <c r="F33" s="12">
        <v>44590</v>
      </c>
      <c r="G33" s="72"/>
      <c r="H33" s="14">
        <f>DATE(YEAR(F33),MONTH(F33),DAY(F33)+1)</f>
        <v>44591</v>
      </c>
      <c r="I33" s="15">
        <f t="shared" ca="1" si="3"/>
        <v>-1</v>
      </c>
      <c r="J33" s="16" t="str">
        <f t="shared" ca="1" si="1"/>
        <v>OVERDUE</v>
      </c>
      <c r="K33" s="30" t="s">
        <v>1426</v>
      </c>
      <c r="L33" s="19"/>
    </row>
    <row r="34" spans="1:12" ht="15" customHeight="1">
      <c r="A34" s="16" t="s">
        <v>4804</v>
      </c>
      <c r="B34" s="30" t="s">
        <v>1410</v>
      </c>
      <c r="C34" s="30" t="s">
        <v>1411</v>
      </c>
      <c r="D34" s="41" t="s">
        <v>381</v>
      </c>
      <c r="E34" s="12">
        <v>42549</v>
      </c>
      <c r="F34" s="12">
        <v>44575</v>
      </c>
      <c r="G34" s="72"/>
      <c r="H34" s="14">
        <f t="shared" ref="H34:H39" si="4">DATE(YEAR(F34)+1,MONTH(F34),DAY(F34)-1)</f>
        <v>44939</v>
      </c>
      <c r="I34" s="15">
        <f t="shared" ca="1" si="3"/>
        <v>347</v>
      </c>
      <c r="J34" s="16" t="str">
        <f t="shared" ca="1" si="1"/>
        <v>NOT DUE</v>
      </c>
      <c r="K34" s="30" t="s">
        <v>1426</v>
      </c>
      <c r="L34" s="145"/>
    </row>
    <row r="35" spans="1:12" ht="25.5">
      <c r="A35" s="16" t="s">
        <v>4805</v>
      </c>
      <c r="B35" s="30" t="s">
        <v>1412</v>
      </c>
      <c r="C35" s="30" t="s">
        <v>1413</v>
      </c>
      <c r="D35" s="41" t="s">
        <v>381</v>
      </c>
      <c r="E35" s="12">
        <v>42549</v>
      </c>
      <c r="F35" s="12">
        <v>44575</v>
      </c>
      <c r="G35" s="72"/>
      <c r="H35" s="14">
        <f t="shared" si="4"/>
        <v>44939</v>
      </c>
      <c r="I35" s="15">
        <f t="shared" ca="1" si="3"/>
        <v>347</v>
      </c>
      <c r="J35" s="16" t="str">
        <f t="shared" ca="1" si="1"/>
        <v>NOT DUE</v>
      </c>
      <c r="K35" s="30" t="s">
        <v>1427</v>
      </c>
      <c r="L35" s="19"/>
    </row>
    <row r="36" spans="1:12" ht="25.5">
      <c r="A36" s="16" t="s">
        <v>4806</v>
      </c>
      <c r="B36" s="30" t="s">
        <v>1414</v>
      </c>
      <c r="C36" s="30" t="s">
        <v>1415</v>
      </c>
      <c r="D36" s="41" t="s">
        <v>381</v>
      </c>
      <c r="E36" s="12">
        <v>42549</v>
      </c>
      <c r="F36" s="12">
        <v>44575</v>
      </c>
      <c r="G36" s="72"/>
      <c r="H36" s="14">
        <f t="shared" si="4"/>
        <v>44939</v>
      </c>
      <c r="I36" s="15">
        <f t="shared" ca="1" si="3"/>
        <v>347</v>
      </c>
      <c r="J36" s="16" t="str">
        <f t="shared" ca="1" si="1"/>
        <v>NOT DUE</v>
      </c>
      <c r="K36" s="30" t="s">
        <v>1427</v>
      </c>
      <c r="L36" s="19"/>
    </row>
    <row r="37" spans="1:12" ht="25.5">
      <c r="A37" s="16" t="s">
        <v>4807</v>
      </c>
      <c r="B37" s="30" t="s">
        <v>1416</v>
      </c>
      <c r="C37" s="30" t="s">
        <v>1417</v>
      </c>
      <c r="D37" s="41" t="s">
        <v>381</v>
      </c>
      <c r="E37" s="12">
        <v>42549</v>
      </c>
      <c r="F37" s="12">
        <v>44575</v>
      </c>
      <c r="G37" s="72"/>
      <c r="H37" s="14">
        <f t="shared" si="4"/>
        <v>44939</v>
      </c>
      <c r="I37" s="15">
        <f t="shared" ca="1" si="3"/>
        <v>347</v>
      </c>
      <c r="J37" s="16" t="str">
        <f t="shared" ca="1" si="1"/>
        <v>NOT DUE</v>
      </c>
      <c r="K37" s="30" t="s">
        <v>1427</v>
      </c>
      <c r="L37" s="19"/>
    </row>
    <row r="38" spans="1:12" ht="25.5">
      <c r="A38" s="16" t="s">
        <v>4808</v>
      </c>
      <c r="B38" s="30" t="s">
        <v>1418</v>
      </c>
      <c r="C38" s="30" t="s">
        <v>1419</v>
      </c>
      <c r="D38" s="41" t="s">
        <v>381</v>
      </c>
      <c r="E38" s="12">
        <v>42549</v>
      </c>
      <c r="F38" s="12">
        <v>44575</v>
      </c>
      <c r="G38" s="72"/>
      <c r="H38" s="14">
        <f t="shared" si="4"/>
        <v>44939</v>
      </c>
      <c r="I38" s="15">
        <f t="shared" ca="1" si="3"/>
        <v>347</v>
      </c>
      <c r="J38" s="16" t="str">
        <f t="shared" ca="1" si="1"/>
        <v>NOT DUE</v>
      </c>
      <c r="K38" s="30" t="s">
        <v>1428</v>
      </c>
      <c r="L38" s="19"/>
    </row>
    <row r="39" spans="1:12" ht="15" customHeight="1">
      <c r="A39" s="16" t="s">
        <v>4809</v>
      </c>
      <c r="B39" s="30" t="s">
        <v>1429</v>
      </c>
      <c r="C39" s="30" t="s">
        <v>1430</v>
      </c>
      <c r="D39" s="41" t="s">
        <v>381</v>
      </c>
      <c r="E39" s="12">
        <v>42549</v>
      </c>
      <c r="F39" s="12">
        <v>44575</v>
      </c>
      <c r="G39" s="72"/>
      <c r="H39" s="14">
        <f t="shared" si="4"/>
        <v>44939</v>
      </c>
      <c r="I39" s="15">
        <f t="shared" ca="1" si="3"/>
        <v>347</v>
      </c>
      <c r="J39" s="16" t="str">
        <f t="shared" ca="1" si="1"/>
        <v>NOT DUE</v>
      </c>
      <c r="K39" s="30" t="s">
        <v>1428</v>
      </c>
      <c r="L39" s="19"/>
    </row>
    <row r="40" spans="1:12" ht="26.25" customHeight="1">
      <c r="A40" s="16" t="s">
        <v>4810</v>
      </c>
      <c r="B40" s="30" t="s">
        <v>3998</v>
      </c>
      <c r="C40" s="30" t="s">
        <v>3999</v>
      </c>
      <c r="D40" s="41" t="s">
        <v>4</v>
      </c>
      <c r="E40" s="12">
        <v>42549</v>
      </c>
      <c r="F40" s="12">
        <v>44551</v>
      </c>
      <c r="G40" s="72"/>
      <c r="H40" s="14">
        <f>EDATE(F40-1,1)</f>
        <v>44581</v>
      </c>
      <c r="I40" s="15">
        <f t="shared" ca="1" si="3"/>
        <v>-11</v>
      </c>
      <c r="J40" s="16" t="str">
        <f t="shared" ca="1" si="1"/>
        <v>OVERDUE</v>
      </c>
      <c r="K40" s="30"/>
      <c r="L40" s="19"/>
    </row>
    <row r="41" spans="1:12" ht="15.75" customHeight="1">
      <c r="A41" s="49"/>
      <c r="B41" s="50"/>
      <c r="C41" s="50"/>
      <c r="G41" s="53"/>
      <c r="H41" s="54"/>
      <c r="I41" s="55"/>
      <c r="J41" s="49"/>
      <c r="K41" s="50"/>
      <c r="L41" s="56"/>
    </row>
    <row r="44" spans="1:12">
      <c r="B44" t="s">
        <v>4634</v>
      </c>
      <c r="D44" s="47" t="s">
        <v>4635</v>
      </c>
      <c r="E44" t="s">
        <v>5257</v>
      </c>
      <c r="G44" t="s">
        <v>4636</v>
      </c>
    </row>
    <row r="45" spans="1:12">
      <c r="C45" s="215"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7"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1957</v>
      </c>
      <c r="D3" s="380" t="s">
        <v>12</v>
      </c>
      <c r="E3" s="380"/>
      <c r="F3" s="4" t="s">
        <v>2861</v>
      </c>
    </row>
    <row r="4" spans="1:12" ht="18" customHeight="1">
      <c r="A4" s="379" t="s">
        <v>77</v>
      </c>
      <c r="B4" s="379"/>
      <c r="C4" s="36" t="s">
        <v>3786</v>
      </c>
      <c r="D4" s="380" t="s">
        <v>14</v>
      </c>
      <c r="E4" s="380"/>
      <c r="F4" s="5">
        <f>'Running Hours'!B31</f>
        <v>21702.1</v>
      </c>
    </row>
    <row r="5" spans="1:12" ht="18" customHeight="1">
      <c r="A5" s="379" t="s">
        <v>78</v>
      </c>
      <c r="B5" s="379"/>
      <c r="C5" s="37" t="s">
        <v>3785</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44843.82916666667</v>
      </c>
      <c r="I8" s="22">
        <f t="shared" ref="I8:I19" si="0">D8-($F$4-G8)</f>
        <v>6091.9000000000015</v>
      </c>
      <c r="J8" s="16" t="str">
        <f t="shared" ref="J8:J39" si="1">IF(I8="","",IF(I8&lt;0,"OVERDUE","NOT DUE"))</f>
        <v>NOT DUE</v>
      </c>
      <c r="K8" s="30" t="s">
        <v>1953</v>
      </c>
      <c r="L8" s="19"/>
    </row>
    <row r="9" spans="1:12">
      <c r="A9" s="16" t="s">
        <v>2863</v>
      </c>
      <c r="B9" s="30" t="s">
        <v>1881</v>
      </c>
      <c r="C9" s="30" t="s">
        <v>1682</v>
      </c>
      <c r="D9" s="41">
        <v>600</v>
      </c>
      <c r="E9" s="12">
        <v>42549</v>
      </c>
      <c r="F9" s="12">
        <v>44561</v>
      </c>
      <c r="G9" s="26">
        <v>21505.3</v>
      </c>
      <c r="H9" s="21">
        <f>IF(I9&lt;=600,$F$5+(I9/24),"error")</f>
        <v>44606.8</v>
      </c>
      <c r="I9" s="22">
        <f t="shared" si="0"/>
        <v>403.20000000000073</v>
      </c>
      <c r="J9" s="16" t="str">
        <f t="shared" si="1"/>
        <v>NOT DUE</v>
      </c>
      <c r="K9" s="30"/>
      <c r="L9" s="19"/>
    </row>
    <row r="10" spans="1:12">
      <c r="A10" s="16" t="s">
        <v>2864</v>
      </c>
      <c r="B10" s="30" t="s">
        <v>1881</v>
      </c>
      <c r="C10" s="30" t="s">
        <v>1938</v>
      </c>
      <c r="D10" s="41">
        <v>8000</v>
      </c>
      <c r="E10" s="12">
        <v>42549</v>
      </c>
      <c r="F10" s="12">
        <v>44466</v>
      </c>
      <c r="G10" s="26">
        <v>20096.2</v>
      </c>
      <c r="H10" s="21">
        <f>IF(I10&lt;=8000,$F$5+(I10/24),"error")</f>
        <v>44856.42083333333</v>
      </c>
      <c r="I10" s="22">
        <f t="shared" si="0"/>
        <v>6394.1000000000022</v>
      </c>
      <c r="J10" s="16" t="str">
        <f t="shared" si="1"/>
        <v>NOT DUE</v>
      </c>
      <c r="K10" s="30"/>
      <c r="L10" s="145" t="s">
        <v>5222</v>
      </c>
    </row>
    <row r="11" spans="1:12">
      <c r="A11" s="16" t="s">
        <v>2865</v>
      </c>
      <c r="B11" s="30" t="s">
        <v>1881</v>
      </c>
      <c r="C11" s="30" t="s">
        <v>1939</v>
      </c>
      <c r="D11" s="41">
        <v>20000</v>
      </c>
      <c r="E11" s="12">
        <v>42549</v>
      </c>
      <c r="F11" s="12">
        <v>43286</v>
      </c>
      <c r="G11" s="26">
        <v>7794</v>
      </c>
      <c r="H11" s="21">
        <f>IF(I11&lt;=20000,$F$5+(I11/24),"error")</f>
        <v>44843.82916666667</v>
      </c>
      <c r="I11" s="22">
        <f t="shared" si="0"/>
        <v>6091.9000000000015</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44856.42083333333</v>
      </c>
      <c r="I12" s="22">
        <f t="shared" si="0"/>
        <v>6394.1000000000022</v>
      </c>
      <c r="J12" s="16" t="str">
        <f t="shared" si="1"/>
        <v>NOT DUE</v>
      </c>
      <c r="K12" s="30" t="s">
        <v>1954</v>
      </c>
      <c r="L12" s="145" t="s">
        <v>5222</v>
      </c>
    </row>
    <row r="13" spans="1:12">
      <c r="A13" s="16" t="s">
        <v>2867</v>
      </c>
      <c r="B13" s="30" t="s">
        <v>1887</v>
      </c>
      <c r="C13" s="30" t="s">
        <v>1917</v>
      </c>
      <c r="D13" s="41">
        <v>20000</v>
      </c>
      <c r="E13" s="12">
        <v>42549</v>
      </c>
      <c r="F13" s="12">
        <v>43286</v>
      </c>
      <c r="G13" s="26">
        <v>7794</v>
      </c>
      <c r="H13" s="21">
        <f>IF(I13&lt;=20000,$F$5+(I13/24),"error")</f>
        <v>44843.82916666667</v>
      </c>
      <c r="I13" s="22">
        <f t="shared" si="0"/>
        <v>6091.9000000000015</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44856.42083333333</v>
      </c>
      <c r="I14" s="22">
        <f t="shared" si="0"/>
        <v>6394.1000000000022</v>
      </c>
      <c r="J14" s="16" t="str">
        <f t="shared" si="1"/>
        <v>NOT DUE</v>
      </c>
      <c r="K14" s="30"/>
      <c r="L14" s="145" t="s">
        <v>5222</v>
      </c>
    </row>
    <row r="15" spans="1:12" ht="25.5">
      <c r="A15" s="16" t="s">
        <v>2869</v>
      </c>
      <c r="B15" s="30" t="s">
        <v>1943</v>
      </c>
      <c r="C15" s="30" t="s">
        <v>1944</v>
      </c>
      <c r="D15" s="41">
        <v>8000</v>
      </c>
      <c r="E15" s="12">
        <v>42549</v>
      </c>
      <c r="F15" s="12">
        <v>44466</v>
      </c>
      <c r="G15" s="26">
        <v>20096.2</v>
      </c>
      <c r="H15" s="21">
        <f t="shared" ref="H15:H18" si="2">IF(I15&lt;=8000,$F$5+(I15/24),"error")</f>
        <v>44856.42083333333</v>
      </c>
      <c r="I15" s="22">
        <f t="shared" si="0"/>
        <v>6394.1000000000022</v>
      </c>
      <c r="J15" s="16" t="str">
        <f t="shared" si="1"/>
        <v>NOT DUE</v>
      </c>
      <c r="K15" s="30" t="s">
        <v>1954</v>
      </c>
      <c r="L15" s="145" t="s">
        <v>5235</v>
      </c>
    </row>
    <row r="16" spans="1:12" ht="25.5">
      <c r="A16" s="16" t="s">
        <v>2870</v>
      </c>
      <c r="B16" s="30" t="s">
        <v>1945</v>
      </c>
      <c r="C16" s="30" t="s">
        <v>1946</v>
      </c>
      <c r="D16" s="41">
        <v>8000</v>
      </c>
      <c r="E16" s="12">
        <v>42549</v>
      </c>
      <c r="F16" s="12">
        <v>44466</v>
      </c>
      <c r="G16" s="26">
        <v>20096.2</v>
      </c>
      <c r="H16" s="21">
        <f t="shared" si="2"/>
        <v>44856.42083333333</v>
      </c>
      <c r="I16" s="22">
        <f t="shared" si="0"/>
        <v>6394.1000000000022</v>
      </c>
      <c r="J16" s="16" t="str">
        <f t="shared" si="1"/>
        <v>NOT DUE</v>
      </c>
      <c r="K16" s="30" t="s">
        <v>1954</v>
      </c>
      <c r="L16" s="145" t="s">
        <v>5235</v>
      </c>
    </row>
    <row r="17" spans="1:12" ht="26.45" customHeight="1">
      <c r="A17" s="16" t="s">
        <v>2871</v>
      </c>
      <c r="B17" s="30" t="s">
        <v>1947</v>
      </c>
      <c r="C17" s="30" t="s">
        <v>1948</v>
      </c>
      <c r="D17" s="41">
        <v>600</v>
      </c>
      <c r="E17" s="12">
        <v>42549</v>
      </c>
      <c r="F17" s="12">
        <v>44561</v>
      </c>
      <c r="G17" s="26">
        <v>21505.3</v>
      </c>
      <c r="H17" s="21">
        <f>IF(I17&lt;=600,$F$5+(I17/24),"error")</f>
        <v>44606.8</v>
      </c>
      <c r="I17" s="22">
        <f t="shared" si="0"/>
        <v>403.20000000000073</v>
      </c>
      <c r="J17" s="16" t="str">
        <f t="shared" si="1"/>
        <v>NOT DUE</v>
      </c>
      <c r="K17" s="30" t="s">
        <v>1955</v>
      </c>
      <c r="L17" s="19"/>
    </row>
    <row r="18" spans="1:12">
      <c r="A18" s="16" t="s">
        <v>2872</v>
      </c>
      <c r="B18" s="30" t="s">
        <v>3873</v>
      </c>
      <c r="C18" s="30" t="s">
        <v>1949</v>
      </c>
      <c r="D18" s="41">
        <v>8000</v>
      </c>
      <c r="E18" s="12">
        <v>42549</v>
      </c>
      <c r="F18" s="12">
        <v>43977</v>
      </c>
      <c r="G18" s="26">
        <v>15847</v>
      </c>
      <c r="H18" s="21">
        <f t="shared" si="2"/>
        <v>44679.370833333334</v>
      </c>
      <c r="I18" s="22">
        <f t="shared" si="0"/>
        <v>2144.9000000000015</v>
      </c>
      <c r="J18" s="16" t="str">
        <f t="shared" si="1"/>
        <v>NOT DUE</v>
      </c>
      <c r="K18" s="30" t="s">
        <v>1954</v>
      </c>
      <c r="L18" s="19"/>
    </row>
    <row r="19" spans="1:12">
      <c r="A19" s="16" t="s">
        <v>2873</v>
      </c>
      <c r="B19" s="30" t="s">
        <v>1926</v>
      </c>
      <c r="C19" s="30" t="s">
        <v>1950</v>
      </c>
      <c r="D19" s="41">
        <v>8000</v>
      </c>
      <c r="E19" s="12">
        <v>42549</v>
      </c>
      <c r="F19" s="12">
        <v>43977</v>
      </c>
      <c r="G19" s="26">
        <v>15847</v>
      </c>
      <c r="H19" s="21">
        <f>IF(I19&lt;=8000,$F$5+(I19/24),"error")</f>
        <v>44679.370833333334</v>
      </c>
      <c r="I19" s="22">
        <f t="shared" si="0"/>
        <v>2144.9000000000015</v>
      </c>
      <c r="J19" s="16" t="str">
        <f t="shared" si="1"/>
        <v>NOT DUE</v>
      </c>
      <c r="K19" s="30"/>
      <c r="L19" s="19"/>
    </row>
    <row r="20" spans="1:12" ht="38.25">
      <c r="A20" s="16" t="s">
        <v>2874</v>
      </c>
      <c r="B20" s="30" t="s">
        <v>1390</v>
      </c>
      <c r="C20" s="30" t="s">
        <v>1391</v>
      </c>
      <c r="D20" s="41" t="s">
        <v>1</v>
      </c>
      <c r="E20" s="12">
        <v>42549</v>
      </c>
      <c r="F20" s="12">
        <v>44590</v>
      </c>
      <c r="G20" s="72"/>
      <c r="H20" s="14">
        <f>DATE(YEAR(F20),MONTH(F20),DAY(F20)+1)</f>
        <v>44591</v>
      </c>
      <c r="I20" s="15">
        <f t="shared" ref="I20:I39" ca="1" si="3">IF(ISBLANK(H20),"",H20-DATE(YEAR(NOW()),MONTH(NOW()),DAY(NOW())))</f>
        <v>-1</v>
      </c>
      <c r="J20" s="16" t="str">
        <f t="shared" ca="1" si="1"/>
        <v>OVERDUE</v>
      </c>
      <c r="K20" s="30" t="s">
        <v>1420</v>
      </c>
      <c r="L20" s="19"/>
    </row>
    <row r="21" spans="1:12" ht="38.25">
      <c r="A21" s="16" t="s">
        <v>2875</v>
      </c>
      <c r="B21" s="30" t="s">
        <v>1392</v>
      </c>
      <c r="C21" s="30" t="s">
        <v>1393</v>
      </c>
      <c r="D21" s="41" t="s">
        <v>1</v>
      </c>
      <c r="E21" s="12">
        <v>42549</v>
      </c>
      <c r="F21" s="12">
        <v>44590</v>
      </c>
      <c r="G21" s="72"/>
      <c r="H21" s="14">
        <f>DATE(YEAR(F21),MONTH(F21),DAY(F21)+1)</f>
        <v>44591</v>
      </c>
      <c r="I21" s="15">
        <f t="shared" ca="1" si="3"/>
        <v>-1</v>
      </c>
      <c r="J21" s="16" t="str">
        <f t="shared" ca="1" si="1"/>
        <v>OVERDUE</v>
      </c>
      <c r="K21" s="30" t="s">
        <v>1421</v>
      </c>
      <c r="L21" s="19"/>
    </row>
    <row r="22" spans="1:12" ht="38.25">
      <c r="A22" s="16" t="s">
        <v>2876</v>
      </c>
      <c r="B22" s="30" t="s">
        <v>1394</v>
      </c>
      <c r="C22" s="30" t="s">
        <v>1395</v>
      </c>
      <c r="D22" s="41" t="s">
        <v>1</v>
      </c>
      <c r="E22" s="12">
        <v>42549</v>
      </c>
      <c r="F22" s="12">
        <v>44590</v>
      </c>
      <c r="G22" s="72"/>
      <c r="H22" s="14">
        <f>DATE(YEAR(F22),MONTH(F22),DAY(F22)+1)</f>
        <v>44591</v>
      </c>
      <c r="I22" s="15">
        <f t="shared" ca="1" si="3"/>
        <v>-1</v>
      </c>
      <c r="J22" s="16" t="str">
        <f t="shared" ca="1" si="1"/>
        <v>OVERDUE</v>
      </c>
      <c r="K22" s="30" t="s">
        <v>1422</v>
      </c>
      <c r="L22" s="19"/>
    </row>
    <row r="23" spans="1:12" ht="38.25" customHeight="1">
      <c r="A23" s="16" t="s">
        <v>2877</v>
      </c>
      <c r="B23" s="30" t="s">
        <v>1396</v>
      </c>
      <c r="C23" s="30" t="s">
        <v>1397</v>
      </c>
      <c r="D23" s="41" t="s">
        <v>4</v>
      </c>
      <c r="E23" s="12">
        <v>42549</v>
      </c>
      <c r="F23" s="12">
        <v>44551</v>
      </c>
      <c r="G23" s="72"/>
      <c r="H23" s="14">
        <f>EDATE(F23-1,1)</f>
        <v>44581</v>
      </c>
      <c r="I23" s="15">
        <f t="shared" ca="1" si="3"/>
        <v>-11</v>
      </c>
      <c r="J23" s="16" t="str">
        <f t="shared" ca="1" si="1"/>
        <v>OVERDUE</v>
      </c>
      <c r="K23" s="30" t="s">
        <v>1423</v>
      </c>
      <c r="L23" s="19"/>
    </row>
    <row r="24" spans="1:12" ht="25.5">
      <c r="A24" s="16" t="s">
        <v>2878</v>
      </c>
      <c r="B24" s="30" t="s">
        <v>1398</v>
      </c>
      <c r="C24" s="30" t="s">
        <v>1399</v>
      </c>
      <c r="D24" s="41" t="s">
        <v>1</v>
      </c>
      <c r="E24" s="12">
        <v>42549</v>
      </c>
      <c r="F24" s="12">
        <v>44590</v>
      </c>
      <c r="G24" s="72"/>
      <c r="H24" s="14">
        <f>DATE(YEAR(F24),MONTH(F24),DAY(F24)+1)</f>
        <v>44591</v>
      </c>
      <c r="I24" s="15">
        <f t="shared" ca="1" si="3"/>
        <v>-1</v>
      </c>
      <c r="J24" s="16" t="str">
        <f t="shared" ca="1" si="1"/>
        <v>OVERDUE</v>
      </c>
      <c r="K24" s="30" t="s">
        <v>1424</v>
      </c>
      <c r="L24" s="19"/>
    </row>
    <row r="25" spans="1:12" ht="26.45" customHeight="1">
      <c r="A25" s="16" t="s">
        <v>2879</v>
      </c>
      <c r="B25" s="30" t="s">
        <v>1400</v>
      </c>
      <c r="C25" s="30" t="s">
        <v>1401</v>
      </c>
      <c r="D25" s="41" t="s">
        <v>1</v>
      </c>
      <c r="E25" s="12">
        <v>42549</v>
      </c>
      <c r="F25" s="12">
        <v>44590</v>
      </c>
      <c r="G25" s="72"/>
      <c r="H25" s="14">
        <f>DATE(YEAR(F25),MONTH(F25),DAY(F25)+1)</f>
        <v>44591</v>
      </c>
      <c r="I25" s="15">
        <f t="shared" ca="1" si="3"/>
        <v>-1</v>
      </c>
      <c r="J25" s="16" t="str">
        <f t="shared" ca="1" si="1"/>
        <v>OVERDUE</v>
      </c>
      <c r="K25" s="30" t="s">
        <v>1425</v>
      </c>
      <c r="L25" s="19"/>
    </row>
    <row r="26" spans="1:12" ht="26.45" customHeight="1">
      <c r="A26" s="16" t="s">
        <v>2880</v>
      </c>
      <c r="B26" s="30" t="s">
        <v>1402</v>
      </c>
      <c r="C26" s="30" t="s">
        <v>1403</v>
      </c>
      <c r="D26" s="41" t="s">
        <v>1</v>
      </c>
      <c r="E26" s="12">
        <v>42549</v>
      </c>
      <c r="F26" s="12">
        <v>44590</v>
      </c>
      <c r="G26" s="72"/>
      <c r="H26" s="14">
        <f>DATE(YEAR(F26),MONTH(F26),DAY(F26)+1)</f>
        <v>44591</v>
      </c>
      <c r="I26" s="15">
        <f t="shared" ca="1" si="3"/>
        <v>-1</v>
      </c>
      <c r="J26" s="16" t="str">
        <f t="shared" ca="1" si="1"/>
        <v>OVERDUE</v>
      </c>
      <c r="K26" s="30" t="s">
        <v>1425</v>
      </c>
      <c r="L26" s="19"/>
    </row>
    <row r="27" spans="1:12" ht="26.45" customHeight="1">
      <c r="A27" s="16" t="s">
        <v>2881</v>
      </c>
      <c r="B27" s="30" t="s">
        <v>1404</v>
      </c>
      <c r="C27" s="30" t="s">
        <v>1391</v>
      </c>
      <c r="D27" s="41" t="s">
        <v>1</v>
      </c>
      <c r="E27" s="12">
        <v>42549</v>
      </c>
      <c r="F27" s="12">
        <v>44590</v>
      </c>
      <c r="G27" s="72"/>
      <c r="H27" s="14">
        <f>DATE(YEAR(F27),MONTH(F27),DAY(F27)+1)</f>
        <v>44591</v>
      </c>
      <c r="I27" s="15">
        <f t="shared" ca="1" si="3"/>
        <v>-1</v>
      </c>
      <c r="J27" s="16" t="str">
        <f t="shared" ca="1" si="1"/>
        <v>OVERDUE</v>
      </c>
      <c r="K27" s="30" t="s">
        <v>1425</v>
      </c>
      <c r="L27" s="19"/>
    </row>
    <row r="28" spans="1:12" ht="26.45" customHeight="1">
      <c r="A28" s="16" t="s">
        <v>2882</v>
      </c>
      <c r="B28" s="30" t="s">
        <v>1405</v>
      </c>
      <c r="C28" s="30" t="s">
        <v>1406</v>
      </c>
      <c r="D28" s="41" t="s">
        <v>0</v>
      </c>
      <c r="E28" s="12">
        <v>42549</v>
      </c>
      <c r="F28" s="12">
        <v>44561</v>
      </c>
      <c r="G28" s="72"/>
      <c r="H28" s="14">
        <f>DATE(YEAR(F28),MONTH(F28)+3,DAY(F28)-1)</f>
        <v>44650</v>
      </c>
      <c r="I28" s="15">
        <f t="shared" ca="1" si="3"/>
        <v>58</v>
      </c>
      <c r="J28" s="16" t="str">
        <f t="shared" ca="1" si="1"/>
        <v>NOT DUE</v>
      </c>
      <c r="K28" s="30" t="s">
        <v>1425</v>
      </c>
      <c r="L28" s="19"/>
    </row>
    <row r="29" spans="1:12" ht="25.5">
      <c r="A29" s="16" t="s">
        <v>2883</v>
      </c>
      <c r="B29" s="30" t="s">
        <v>1407</v>
      </c>
      <c r="C29" s="30"/>
      <c r="D29" s="41" t="s">
        <v>4</v>
      </c>
      <c r="E29" s="12">
        <v>42549</v>
      </c>
      <c r="F29" s="12">
        <v>44551</v>
      </c>
      <c r="G29" s="72"/>
      <c r="H29" s="14">
        <f>EDATE(F29-1,1)</f>
        <v>44581</v>
      </c>
      <c r="I29" s="15">
        <f t="shared" ca="1" si="3"/>
        <v>-11</v>
      </c>
      <c r="J29" s="16" t="str">
        <f t="shared" ca="1" si="1"/>
        <v>OVERDUE</v>
      </c>
      <c r="K29" s="30"/>
      <c r="L29" s="19"/>
    </row>
    <row r="30" spans="1:12" ht="26.45" customHeight="1">
      <c r="A30" s="16" t="s">
        <v>2884</v>
      </c>
      <c r="B30" s="30" t="s">
        <v>3960</v>
      </c>
      <c r="C30" s="30" t="s">
        <v>1389</v>
      </c>
      <c r="D30" s="41" t="s">
        <v>1080</v>
      </c>
      <c r="E30" s="12">
        <v>42549</v>
      </c>
      <c r="F30" s="12">
        <v>42549</v>
      </c>
      <c r="G30" s="72"/>
      <c r="H30" s="14">
        <f>DATE(YEAR(F30)+4,MONTH(F30),DAY(F30)-1)</f>
        <v>44009</v>
      </c>
      <c r="I30" s="15">
        <f t="shared" ca="1" si="3"/>
        <v>-583</v>
      </c>
      <c r="J30" s="16" t="str">
        <f t="shared" ca="1" si="1"/>
        <v>OVERDUE</v>
      </c>
      <c r="K30" s="30" t="s">
        <v>3851</v>
      </c>
      <c r="L30" s="145" t="s">
        <v>5222</v>
      </c>
    </row>
    <row r="31" spans="1:12" ht="25.5">
      <c r="A31" s="16" t="s">
        <v>2885</v>
      </c>
      <c r="B31" s="30" t="s">
        <v>3955</v>
      </c>
      <c r="C31" s="30" t="s">
        <v>3888</v>
      </c>
      <c r="D31" s="41" t="s">
        <v>1080</v>
      </c>
      <c r="E31" s="12">
        <v>42549</v>
      </c>
      <c r="F31" s="12">
        <v>42549</v>
      </c>
      <c r="G31" s="72"/>
      <c r="H31" s="14">
        <f>DATE(YEAR(F31)+4,MONTH(F31),DAY(F31)-1)</f>
        <v>44009</v>
      </c>
      <c r="I31" s="15">
        <f t="shared" ca="1" si="3"/>
        <v>-583</v>
      </c>
      <c r="J31" s="16" t="str">
        <f t="shared" ca="1" si="1"/>
        <v>OVERDUE</v>
      </c>
      <c r="K31" s="30" t="s">
        <v>3851</v>
      </c>
      <c r="L31" s="145" t="s">
        <v>5222</v>
      </c>
    </row>
    <row r="32" spans="1:12" ht="26.45" customHeight="1">
      <c r="A32" s="16" t="s">
        <v>2886</v>
      </c>
      <c r="B32" s="30" t="s">
        <v>1408</v>
      </c>
      <c r="C32" s="30" t="s">
        <v>1409</v>
      </c>
      <c r="D32" s="41" t="s">
        <v>0</v>
      </c>
      <c r="E32" s="12">
        <v>42549</v>
      </c>
      <c r="F32" s="12">
        <v>44561</v>
      </c>
      <c r="G32" s="72"/>
      <c r="H32" s="14">
        <f>DATE(YEAR(F32),MONTH(F32)+3,DAY(F32)-1)</f>
        <v>44650</v>
      </c>
      <c r="I32" s="15">
        <f t="shared" ca="1" si="3"/>
        <v>58</v>
      </c>
      <c r="J32" s="16" t="str">
        <f t="shared" ca="1" si="1"/>
        <v>NOT DUE</v>
      </c>
      <c r="K32" s="30" t="s">
        <v>1426</v>
      </c>
      <c r="L32" s="19"/>
    </row>
    <row r="33" spans="1:12" ht="15" customHeight="1">
      <c r="A33" s="16" t="s">
        <v>2887</v>
      </c>
      <c r="B33" s="30" t="s">
        <v>1894</v>
      </c>
      <c r="C33" s="30"/>
      <c r="D33" s="41" t="s">
        <v>1</v>
      </c>
      <c r="E33" s="12">
        <v>42549</v>
      </c>
      <c r="F33" s="12">
        <v>44590</v>
      </c>
      <c r="G33" s="72"/>
      <c r="H33" s="14">
        <f>DATE(YEAR(F33),MONTH(F33),DAY(F33)+1)</f>
        <v>44591</v>
      </c>
      <c r="I33" s="15">
        <f t="shared" ca="1" si="3"/>
        <v>-1</v>
      </c>
      <c r="J33" s="16" t="str">
        <f t="shared" ca="1" si="1"/>
        <v>OVERDUE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347</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347</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347</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347</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347</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347</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4634</v>
      </c>
      <c r="C44" s="38" t="s">
        <v>5255</v>
      </c>
      <c r="D44" s="47" t="s">
        <v>4635</v>
      </c>
      <c r="E44" t="s">
        <v>5257</v>
      </c>
      <c r="G44" t="s">
        <v>4636</v>
      </c>
    </row>
    <row r="45" spans="1:12">
      <c r="C45" s="318"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3"/>
  <sheetViews>
    <sheetView zoomScale="89" zoomScaleNormal="89" workbookViewId="0">
      <pane ySplit="5" topLeftCell="A126" activePane="bottomLeft" state="frozen"/>
      <selection pane="bottomLeft" activeCell="P134" sqref="P134"/>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4684</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3" t="s">
        <v>4685</v>
      </c>
      <c r="B4" s="383" t="s">
        <v>4686</v>
      </c>
      <c r="C4" s="381" t="s">
        <v>4687</v>
      </c>
      <c r="D4" s="381" t="s">
        <v>4688</v>
      </c>
      <c r="E4" s="381" t="s">
        <v>4689</v>
      </c>
      <c r="F4" s="381" t="s">
        <v>4690</v>
      </c>
      <c r="G4" s="381" t="s">
        <v>4691</v>
      </c>
      <c r="H4" s="385" t="s">
        <v>4692</v>
      </c>
      <c r="I4" s="386"/>
      <c r="J4" s="386"/>
      <c r="K4" s="386"/>
      <c r="L4" s="386"/>
      <c r="M4" s="387"/>
      <c r="N4" s="381" t="s">
        <v>4693</v>
      </c>
      <c r="O4" s="381" t="s">
        <v>4694</v>
      </c>
      <c r="P4" s="381" t="s">
        <v>4695</v>
      </c>
      <c r="Q4" s="168"/>
      <c r="R4" s="167"/>
    </row>
    <row r="5" spans="1:18" ht="63.75">
      <c r="A5" s="384"/>
      <c r="B5" s="384"/>
      <c r="C5" s="382"/>
      <c r="D5" s="382"/>
      <c r="E5" s="382"/>
      <c r="F5" s="382"/>
      <c r="G5" s="382"/>
      <c r="H5" s="169" t="s">
        <v>4696</v>
      </c>
      <c r="I5" s="169" t="s">
        <v>4697</v>
      </c>
      <c r="J5" s="169" t="s">
        <v>5185</v>
      </c>
      <c r="K5" s="169" t="s">
        <v>4698</v>
      </c>
      <c r="L5" s="170" t="s">
        <v>4699</v>
      </c>
      <c r="M5" s="170" t="s">
        <v>4700</v>
      </c>
      <c r="N5" s="382"/>
      <c r="O5" s="382"/>
      <c r="P5" s="382"/>
      <c r="Q5" s="168"/>
      <c r="R5" s="167"/>
    </row>
    <row r="6" spans="1:18" ht="34.5" customHeight="1">
      <c r="A6" s="171" t="s">
        <v>4720</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4720</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4701</v>
      </c>
      <c r="Q7" s="182"/>
      <c r="R7" s="183">
        <f t="shared" ref="R7:R66" si="1">I7*J7</f>
        <v>0.49589999999999995</v>
      </c>
    </row>
    <row r="8" spans="1:18" ht="34.5" customHeight="1">
      <c r="A8" s="171" t="s">
        <v>4720</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4720</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4720</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4720</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4720</v>
      </c>
      <c r="B12" s="172" t="s">
        <v>4702</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4720</v>
      </c>
      <c r="B13" s="172" t="s">
        <v>4703</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4720</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4720</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4720</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4720</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4720</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4720</v>
      </c>
      <c r="B19" s="186">
        <v>42451</v>
      </c>
      <c r="C19" s="187">
        <v>14900</v>
      </c>
      <c r="D19" s="224">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4720</v>
      </c>
      <c r="B20" s="186">
        <v>42484</v>
      </c>
      <c r="C20" s="187">
        <v>15424</v>
      </c>
      <c r="D20" s="224">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4720</v>
      </c>
      <c r="B21" s="186">
        <v>42533</v>
      </c>
      <c r="C21" s="187">
        <v>16219</v>
      </c>
      <c r="D21" s="224">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4720</v>
      </c>
      <c r="B22" s="186">
        <v>42567</v>
      </c>
      <c r="C22" s="187">
        <v>16756</v>
      </c>
      <c r="D22" s="224">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4720</v>
      </c>
      <c r="B23" s="186">
        <v>42609</v>
      </c>
      <c r="C23" s="187">
        <v>17267</v>
      </c>
      <c r="D23" s="224">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4720</v>
      </c>
      <c r="B24" s="186">
        <v>42646</v>
      </c>
      <c r="C24" s="187">
        <v>17703</v>
      </c>
      <c r="D24" s="224">
        <v>73</v>
      </c>
      <c r="E24" s="176">
        <v>2.66</v>
      </c>
      <c r="F24" s="176">
        <v>2.59</v>
      </c>
      <c r="G24" s="187">
        <v>100</v>
      </c>
      <c r="H24" s="188">
        <v>0.24</v>
      </c>
      <c r="I24" s="188">
        <v>0.24</v>
      </c>
      <c r="J24" s="188">
        <v>2.66</v>
      </c>
      <c r="K24" s="176">
        <v>1</v>
      </c>
      <c r="L24" s="177">
        <f t="shared" si="0"/>
        <v>0.63839999999999997</v>
      </c>
      <c r="M24" s="189">
        <v>0.6</v>
      </c>
      <c r="N24" s="190">
        <v>81.290000000000006</v>
      </c>
      <c r="O24" s="189"/>
      <c r="P24" s="191" t="s">
        <v>4704</v>
      </c>
      <c r="Q24" s="183"/>
      <c r="R24" s="183">
        <f t="shared" si="1"/>
        <v>0.63839999999999997</v>
      </c>
    </row>
    <row r="25" spans="1:18" ht="34.5" customHeight="1">
      <c r="A25" s="171" t="s">
        <v>4720</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4705</v>
      </c>
      <c r="Q25" s="162"/>
      <c r="R25" s="183">
        <f t="shared" si="1"/>
        <v>0.54959999999999998</v>
      </c>
    </row>
    <row r="26" spans="1:18" ht="34.5" customHeight="1">
      <c r="A26" s="171" t="s">
        <v>4720</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4706</v>
      </c>
      <c r="Q26" s="162"/>
      <c r="R26" s="183">
        <f t="shared" si="1"/>
        <v>0.91600000000000004</v>
      </c>
    </row>
    <row r="27" spans="1:18" ht="34.5" customHeight="1">
      <c r="A27" s="171" t="s">
        <v>4720</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4707</v>
      </c>
      <c r="Q27" s="162"/>
      <c r="R27" s="183">
        <f t="shared" si="1"/>
        <v>0.82440000000000002</v>
      </c>
    </row>
    <row r="28" spans="1:18" ht="34.5" customHeight="1">
      <c r="A28" s="171" t="s">
        <v>4720</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4708</v>
      </c>
      <c r="Q28" s="162"/>
      <c r="R28" s="183">
        <f t="shared" si="1"/>
        <v>0.73280000000000001</v>
      </c>
    </row>
    <row r="29" spans="1:18" ht="34.5" customHeight="1">
      <c r="A29" s="171" t="s">
        <v>4720</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4709</v>
      </c>
      <c r="Q29" s="162"/>
      <c r="R29" s="183">
        <f t="shared" si="1"/>
        <v>0.75570000000000004</v>
      </c>
    </row>
    <row r="30" spans="1:18" ht="34.5" customHeight="1">
      <c r="A30" s="171" t="s">
        <v>4720</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4710</v>
      </c>
      <c r="Q30" s="162"/>
      <c r="R30" s="183">
        <f t="shared" si="1"/>
        <v>0.98999999999999988</v>
      </c>
    </row>
    <row r="31" spans="1:18" ht="34.5" customHeight="1">
      <c r="A31" s="171" t="s">
        <v>4720</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4711</v>
      </c>
      <c r="Q31" s="162"/>
      <c r="R31" s="183">
        <f t="shared" si="1"/>
        <v>0.98999999999999988</v>
      </c>
    </row>
    <row r="32" spans="1:18" ht="34.5" customHeight="1">
      <c r="A32" s="171" t="s">
        <v>4720</v>
      </c>
      <c r="B32" s="194"/>
      <c r="C32" s="199"/>
      <c r="D32" s="199"/>
      <c r="E32" s="199"/>
      <c r="F32" s="199"/>
      <c r="G32" s="199"/>
      <c r="H32" s="199"/>
      <c r="I32" s="199"/>
      <c r="J32" s="199"/>
      <c r="K32" s="199"/>
      <c r="L32" s="177" t="str">
        <f>IF(I32="","",IF(M32&gt;R32,M32,R32))</f>
        <v/>
      </c>
      <c r="M32" s="199"/>
      <c r="N32" s="199"/>
      <c r="O32" s="199"/>
      <c r="P32" s="181" t="s">
        <v>4712</v>
      </c>
      <c r="Q32" s="162"/>
      <c r="R32" s="183">
        <f t="shared" si="1"/>
        <v>0</v>
      </c>
    </row>
    <row r="33" spans="1:18" ht="34.5" customHeight="1">
      <c r="A33" s="171" t="s">
        <v>4720</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4713</v>
      </c>
      <c r="R33" s="183">
        <f t="shared" si="1"/>
        <v>0.52639999999999998</v>
      </c>
    </row>
    <row r="34" spans="1:18" ht="34.5" customHeight="1">
      <c r="A34" s="171" t="s">
        <v>4720</v>
      </c>
      <c r="B34" s="186">
        <v>43360</v>
      </c>
      <c r="C34" s="187">
        <v>28433</v>
      </c>
      <c r="D34" s="224">
        <v>79</v>
      </c>
      <c r="E34" s="176">
        <v>1.8</v>
      </c>
      <c r="F34" s="176">
        <v>1.88</v>
      </c>
      <c r="G34" s="187">
        <v>100</v>
      </c>
      <c r="H34" s="188">
        <v>0.28000000000000003</v>
      </c>
      <c r="I34" s="176">
        <v>0.28000000000000003</v>
      </c>
      <c r="J34" s="176">
        <v>1.88</v>
      </c>
      <c r="K34" s="188">
        <v>1</v>
      </c>
      <c r="L34" s="177">
        <f t="shared" si="2"/>
        <v>0.86</v>
      </c>
      <c r="M34" s="178">
        <v>0.86</v>
      </c>
      <c r="N34" s="189">
        <v>165</v>
      </c>
      <c r="O34" s="199"/>
      <c r="P34" s="181" t="s">
        <v>4714</v>
      </c>
      <c r="R34" s="183">
        <f t="shared" si="1"/>
        <v>0.52639999999999998</v>
      </c>
    </row>
    <row r="35" spans="1:18" ht="34.5" customHeight="1">
      <c r="A35" s="171" t="s">
        <v>4720</v>
      </c>
      <c r="B35" s="186">
        <v>43379</v>
      </c>
      <c r="C35" s="187">
        <v>28594</v>
      </c>
      <c r="D35" s="224">
        <v>73</v>
      </c>
      <c r="E35" s="176">
        <v>1.8</v>
      </c>
      <c r="F35" s="176">
        <v>1.88</v>
      </c>
      <c r="G35" s="187">
        <v>100</v>
      </c>
      <c r="H35" s="188">
        <v>0.4</v>
      </c>
      <c r="I35" s="176">
        <v>0.4</v>
      </c>
      <c r="J35" s="176">
        <v>1.88</v>
      </c>
      <c r="K35" s="188">
        <v>1</v>
      </c>
      <c r="L35" s="177">
        <f t="shared" si="2"/>
        <v>1.7</v>
      </c>
      <c r="M35" s="178">
        <v>1.7</v>
      </c>
      <c r="N35" s="189">
        <v>258</v>
      </c>
      <c r="O35" s="199"/>
      <c r="P35" s="181" t="s">
        <v>4715</v>
      </c>
      <c r="R35" s="183">
        <f t="shared" si="1"/>
        <v>0.752</v>
      </c>
    </row>
    <row r="36" spans="1:18" ht="34.5" customHeight="1">
      <c r="A36" s="171" t="s">
        <v>4720</v>
      </c>
      <c r="B36" s="186">
        <v>43384</v>
      </c>
      <c r="C36" s="187">
        <v>28731</v>
      </c>
      <c r="D36" s="224">
        <v>73</v>
      </c>
      <c r="E36" s="176">
        <v>1.8</v>
      </c>
      <c r="F36" s="176">
        <v>1.88</v>
      </c>
      <c r="G36" s="187">
        <v>100</v>
      </c>
      <c r="H36" s="188">
        <v>0.4</v>
      </c>
      <c r="I36" s="176">
        <v>0.4</v>
      </c>
      <c r="J36" s="176">
        <v>1.88</v>
      </c>
      <c r="K36" s="188">
        <v>1</v>
      </c>
      <c r="L36" s="177">
        <f t="shared" si="2"/>
        <v>1.5</v>
      </c>
      <c r="M36" s="178">
        <v>1.5</v>
      </c>
      <c r="N36" s="189">
        <v>255</v>
      </c>
      <c r="O36" s="199"/>
      <c r="P36" s="181" t="s">
        <v>4716</v>
      </c>
      <c r="R36" s="183">
        <f t="shared" si="1"/>
        <v>0.752</v>
      </c>
    </row>
    <row r="37" spans="1:18" ht="34.5" customHeight="1">
      <c r="A37" s="171" t="s">
        <v>4720</v>
      </c>
      <c r="B37" s="186">
        <v>43431</v>
      </c>
      <c r="C37" s="187">
        <v>29401</v>
      </c>
      <c r="D37" s="224">
        <v>73</v>
      </c>
      <c r="E37" s="176">
        <v>1.63</v>
      </c>
      <c r="F37" s="176">
        <v>1.66</v>
      </c>
      <c r="G37" s="187">
        <v>100</v>
      </c>
      <c r="H37" s="188">
        <v>0.4</v>
      </c>
      <c r="I37" s="176">
        <v>0.4</v>
      </c>
      <c r="J37" s="176">
        <v>1.66</v>
      </c>
      <c r="K37" s="188">
        <v>1</v>
      </c>
      <c r="L37" s="177">
        <f t="shared" si="2"/>
        <v>1.3</v>
      </c>
      <c r="M37" s="178">
        <v>1.3</v>
      </c>
      <c r="N37" s="189">
        <v>206</v>
      </c>
      <c r="O37" s="199"/>
      <c r="P37" s="181" t="s">
        <v>4717</v>
      </c>
      <c r="R37" s="183">
        <f t="shared" si="1"/>
        <v>0.66400000000000003</v>
      </c>
    </row>
    <row r="38" spans="1:18" ht="34.5" customHeight="1">
      <c r="A38" s="171" t="s">
        <v>4720</v>
      </c>
      <c r="B38" s="186">
        <v>43460</v>
      </c>
      <c r="C38" s="187">
        <v>30039</v>
      </c>
      <c r="D38" s="224">
        <v>73</v>
      </c>
      <c r="E38" s="176">
        <v>2.37</v>
      </c>
      <c r="F38" s="176">
        <v>2.5299999999999998</v>
      </c>
      <c r="G38" s="187">
        <v>100</v>
      </c>
      <c r="H38" s="188">
        <v>0.4</v>
      </c>
      <c r="I38" s="176">
        <v>0.4</v>
      </c>
      <c r="J38" s="176">
        <v>2.5299999999999998</v>
      </c>
      <c r="K38" s="188">
        <v>1</v>
      </c>
      <c r="L38" s="177">
        <f t="shared" si="2"/>
        <v>1.3</v>
      </c>
      <c r="M38" s="178">
        <v>1.3</v>
      </c>
      <c r="N38" s="189">
        <v>210</v>
      </c>
      <c r="O38" s="199"/>
      <c r="P38" s="181" t="s">
        <v>4718</v>
      </c>
      <c r="R38" s="183">
        <f t="shared" si="1"/>
        <v>1.012</v>
      </c>
    </row>
    <row r="39" spans="1:18" ht="38.25" customHeight="1">
      <c r="A39" s="171" t="s">
        <v>4720</v>
      </c>
      <c r="B39" s="186">
        <v>43462</v>
      </c>
      <c r="C39" s="187">
        <v>30056</v>
      </c>
      <c r="D39" s="224">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4719</v>
      </c>
      <c r="R39" s="183">
        <f t="shared" si="1"/>
        <v>1.012</v>
      </c>
    </row>
    <row r="40" spans="1:18" ht="48" customHeight="1">
      <c r="A40" s="171" t="s">
        <v>4720</v>
      </c>
      <c r="B40" s="194">
        <v>43486</v>
      </c>
      <c r="C40" s="200">
        <v>30185</v>
      </c>
      <c r="D40" s="224">
        <v>76</v>
      </c>
      <c r="E40" s="176">
        <v>1.04</v>
      </c>
      <c r="F40" s="176">
        <v>1.02</v>
      </c>
      <c r="G40" s="187">
        <v>25</v>
      </c>
      <c r="H40" s="188">
        <v>0.4</v>
      </c>
      <c r="I40" s="176">
        <v>0.3</v>
      </c>
      <c r="J40" s="176">
        <v>1.02</v>
      </c>
      <c r="K40" s="188">
        <v>1</v>
      </c>
      <c r="L40" s="177">
        <f>IF(I40="","",IF(M40&gt;R40,M40,R40))</f>
        <v>0.9</v>
      </c>
      <c r="M40" s="176">
        <v>0.9</v>
      </c>
      <c r="N40" s="189">
        <v>120</v>
      </c>
      <c r="O40" s="217">
        <v>120</v>
      </c>
      <c r="P40" s="201" t="s">
        <v>4733</v>
      </c>
      <c r="R40" s="183">
        <f t="shared" si="1"/>
        <v>0.30599999999999999</v>
      </c>
    </row>
    <row r="41" spans="1:18" ht="48" customHeight="1">
      <c r="A41" s="171" t="s">
        <v>4720</v>
      </c>
      <c r="B41" s="194">
        <v>43529</v>
      </c>
      <c r="C41" s="200" t="s">
        <v>4734</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7">
        <v>120</v>
      </c>
      <c r="P41" s="201" t="s">
        <v>4735</v>
      </c>
      <c r="R41" s="183"/>
    </row>
    <row r="42" spans="1:18" ht="48" customHeight="1">
      <c r="A42" s="171" t="s">
        <v>4720</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7">
        <v>165</v>
      </c>
      <c r="P42" s="201" t="s">
        <v>4742</v>
      </c>
      <c r="R42" s="183"/>
    </row>
    <row r="43" spans="1:18" ht="48" customHeight="1">
      <c r="A43" s="171" t="s">
        <v>4720</v>
      </c>
      <c r="B43" s="194">
        <v>43612</v>
      </c>
      <c r="C43" s="200">
        <v>16725.5</v>
      </c>
      <c r="D43" s="176">
        <v>79</v>
      </c>
      <c r="E43" s="176">
        <v>0.01</v>
      </c>
      <c r="F43" s="176">
        <v>0.01</v>
      </c>
      <c r="G43" s="187">
        <v>25</v>
      </c>
      <c r="H43" s="188">
        <v>0.3</v>
      </c>
      <c r="I43" s="176">
        <v>0.39</v>
      </c>
      <c r="J43" s="176">
        <v>0.01</v>
      </c>
      <c r="K43" s="188">
        <v>1</v>
      </c>
      <c r="L43" s="177">
        <v>0.9</v>
      </c>
      <c r="M43" s="176">
        <v>0.9</v>
      </c>
      <c r="N43" s="189">
        <v>165</v>
      </c>
      <c r="O43" s="217">
        <v>165</v>
      </c>
      <c r="P43" s="201" t="s">
        <v>5186</v>
      </c>
      <c r="R43" s="183"/>
    </row>
    <row r="44" spans="1:18" ht="38.25" customHeight="1">
      <c r="A44" s="171" t="s">
        <v>4720</v>
      </c>
      <c r="B44" s="194">
        <v>43621</v>
      </c>
      <c r="C44" s="200">
        <v>16737</v>
      </c>
      <c r="D44" s="224">
        <v>73</v>
      </c>
      <c r="E44" s="176">
        <v>0.72</v>
      </c>
      <c r="F44" s="176">
        <v>0.75</v>
      </c>
      <c r="G44" s="187">
        <v>25</v>
      </c>
      <c r="H44" s="188">
        <v>0.4</v>
      </c>
      <c r="I44" s="176">
        <v>0.4</v>
      </c>
      <c r="J44" s="176">
        <v>0.75</v>
      </c>
      <c r="K44" s="188">
        <v>1</v>
      </c>
      <c r="L44" s="177">
        <f t="shared" si="2"/>
        <v>0.9</v>
      </c>
      <c r="M44" s="176">
        <v>0.9</v>
      </c>
      <c r="N44" s="189">
        <v>125</v>
      </c>
      <c r="O44" s="217">
        <v>125</v>
      </c>
      <c r="P44" s="201" t="s">
        <v>5187</v>
      </c>
      <c r="R44" s="183">
        <f t="shared" si="1"/>
        <v>0.30000000000000004</v>
      </c>
    </row>
    <row r="45" spans="1:18" ht="34.5" customHeight="1">
      <c r="A45" s="171" t="s">
        <v>4720</v>
      </c>
      <c r="B45" s="194">
        <v>43662</v>
      </c>
      <c r="C45" s="200">
        <v>17523</v>
      </c>
      <c r="D45" s="224">
        <v>73</v>
      </c>
      <c r="E45" s="176">
        <v>2.5099999999999998</v>
      </c>
      <c r="F45" s="176">
        <v>2.58</v>
      </c>
      <c r="G45" s="187">
        <v>100</v>
      </c>
      <c r="H45" s="188">
        <v>0.3</v>
      </c>
      <c r="I45" s="176">
        <v>0.3</v>
      </c>
      <c r="J45" s="176">
        <v>2.58</v>
      </c>
      <c r="K45" s="188">
        <v>1</v>
      </c>
      <c r="L45" s="177">
        <f t="shared" si="2"/>
        <v>0.9</v>
      </c>
      <c r="M45" s="176">
        <v>0.9</v>
      </c>
      <c r="N45" s="189">
        <v>125</v>
      </c>
      <c r="O45" s="217">
        <v>130</v>
      </c>
      <c r="P45" s="201" t="s">
        <v>5186</v>
      </c>
      <c r="R45" s="183">
        <f t="shared" si="1"/>
        <v>0.77400000000000002</v>
      </c>
    </row>
    <row r="46" spans="1:18" ht="38.25" customHeight="1">
      <c r="A46" s="171" t="s">
        <v>4720</v>
      </c>
      <c r="B46" s="194">
        <v>43701</v>
      </c>
      <c r="C46" s="200">
        <v>18210</v>
      </c>
      <c r="D46" s="224">
        <v>70</v>
      </c>
      <c r="E46" s="176">
        <v>3.02</v>
      </c>
      <c r="F46" s="176">
        <v>2.82</v>
      </c>
      <c r="G46" s="187">
        <v>100</v>
      </c>
      <c r="H46" s="188">
        <v>0.3</v>
      </c>
      <c r="I46" s="176">
        <v>0.3</v>
      </c>
      <c r="J46" s="176">
        <v>2.82</v>
      </c>
      <c r="K46" s="188">
        <v>1</v>
      </c>
      <c r="L46" s="177">
        <f t="shared" si="2"/>
        <v>0.9</v>
      </c>
      <c r="M46" s="176">
        <v>0.9</v>
      </c>
      <c r="N46" s="189">
        <v>160</v>
      </c>
      <c r="O46" s="217">
        <v>168</v>
      </c>
      <c r="P46" s="201" t="s">
        <v>4857</v>
      </c>
      <c r="R46" s="183">
        <f t="shared" si="1"/>
        <v>0.84599999999999997</v>
      </c>
    </row>
    <row r="47" spans="1:18" ht="38.25" customHeight="1">
      <c r="A47" s="171" t="s">
        <v>4720</v>
      </c>
      <c r="B47" s="194">
        <v>43746</v>
      </c>
      <c r="C47" s="200">
        <v>18908.900000000001</v>
      </c>
      <c r="D47" s="224">
        <v>78.7</v>
      </c>
      <c r="E47" s="176">
        <v>0.48</v>
      </c>
      <c r="F47" s="176">
        <v>0.51</v>
      </c>
      <c r="G47" s="187">
        <v>25</v>
      </c>
      <c r="H47" s="188">
        <v>0.3</v>
      </c>
      <c r="I47" s="176">
        <v>0.3</v>
      </c>
      <c r="J47" s="176">
        <v>0.51</v>
      </c>
      <c r="K47" s="188">
        <v>1</v>
      </c>
      <c r="L47" s="177">
        <f t="shared" si="2"/>
        <v>0.9</v>
      </c>
      <c r="M47" s="176">
        <v>0.9</v>
      </c>
      <c r="N47" s="189">
        <v>160</v>
      </c>
      <c r="O47" s="217">
        <v>161</v>
      </c>
      <c r="P47" s="201" t="s">
        <v>4868</v>
      </c>
      <c r="R47" s="183">
        <f t="shared" si="1"/>
        <v>0.153</v>
      </c>
    </row>
    <row r="48" spans="1:18" ht="38.25" customHeight="1">
      <c r="A48" s="171" t="s">
        <v>4720</v>
      </c>
      <c r="B48" s="194">
        <v>43747</v>
      </c>
      <c r="C48" s="200">
        <v>18932.900000000001</v>
      </c>
      <c r="D48" s="224">
        <v>78.7</v>
      </c>
      <c r="E48" s="176">
        <v>0.48</v>
      </c>
      <c r="F48" s="176">
        <v>0.51</v>
      </c>
      <c r="G48" s="187">
        <v>25</v>
      </c>
      <c r="H48" s="188">
        <v>0.3</v>
      </c>
      <c r="I48" s="176">
        <v>0.3</v>
      </c>
      <c r="J48" s="176">
        <v>0.51</v>
      </c>
      <c r="K48" s="188">
        <v>1</v>
      </c>
      <c r="L48" s="177">
        <f t="shared" si="2"/>
        <v>0.9</v>
      </c>
      <c r="M48" s="176">
        <v>0.9</v>
      </c>
      <c r="N48" s="189">
        <v>160</v>
      </c>
      <c r="O48" s="217">
        <v>161</v>
      </c>
      <c r="P48" s="201" t="s">
        <v>4867</v>
      </c>
      <c r="R48" s="183">
        <f t="shared" si="1"/>
        <v>0.153</v>
      </c>
    </row>
    <row r="49" spans="1:18" ht="38.25" customHeight="1">
      <c r="A49" s="171" t="s">
        <v>4720</v>
      </c>
      <c r="B49" s="194">
        <v>43755</v>
      </c>
      <c r="C49" s="200">
        <v>19034.900000000001</v>
      </c>
      <c r="D49" s="224">
        <v>78.7</v>
      </c>
      <c r="E49" s="176">
        <v>0.48</v>
      </c>
      <c r="F49" s="176">
        <v>0.51</v>
      </c>
      <c r="G49" s="187">
        <v>25</v>
      </c>
      <c r="H49" s="188">
        <v>0.3</v>
      </c>
      <c r="I49" s="176">
        <v>0.3</v>
      </c>
      <c r="J49" s="176">
        <v>0.51</v>
      </c>
      <c r="K49" s="188">
        <v>1</v>
      </c>
      <c r="L49" s="177">
        <f t="shared" si="2"/>
        <v>0.9</v>
      </c>
      <c r="M49" s="176">
        <v>0.9</v>
      </c>
      <c r="N49" s="189">
        <v>160</v>
      </c>
      <c r="O49" s="217">
        <v>161</v>
      </c>
      <c r="P49" s="201" t="s">
        <v>4871</v>
      </c>
      <c r="R49" s="183">
        <f t="shared" si="1"/>
        <v>0.153</v>
      </c>
    </row>
    <row r="50" spans="1:18" ht="49.5" customHeight="1">
      <c r="A50" s="171" t="s">
        <v>4720</v>
      </c>
      <c r="B50" s="194">
        <v>43765</v>
      </c>
      <c r="C50" s="200">
        <v>19038.099999999999</v>
      </c>
      <c r="D50" s="224">
        <v>71</v>
      </c>
      <c r="E50" s="176">
        <v>3.41</v>
      </c>
      <c r="F50" s="176">
        <v>3.47</v>
      </c>
      <c r="G50" s="187">
        <v>100</v>
      </c>
      <c r="H50" s="188">
        <v>0.3</v>
      </c>
      <c r="I50" s="176">
        <v>0.3</v>
      </c>
      <c r="J50" s="176">
        <v>3.47</v>
      </c>
      <c r="K50" s="188">
        <v>1</v>
      </c>
      <c r="L50" s="177">
        <f t="shared" si="2"/>
        <v>1.0409999999999999</v>
      </c>
      <c r="M50" s="176">
        <v>0.9</v>
      </c>
      <c r="N50" s="189">
        <v>130</v>
      </c>
      <c r="O50" s="217">
        <v>135</v>
      </c>
      <c r="P50" s="201" t="s">
        <v>4872</v>
      </c>
      <c r="R50" s="183">
        <f t="shared" si="1"/>
        <v>1.0409999999999999</v>
      </c>
    </row>
    <row r="51" spans="1:18" ht="49.5" customHeight="1">
      <c r="A51" s="171" t="s">
        <v>4720</v>
      </c>
      <c r="B51" s="194">
        <v>43768</v>
      </c>
      <c r="C51" s="200">
        <v>19121.900000000001</v>
      </c>
      <c r="D51" s="224">
        <v>71</v>
      </c>
      <c r="E51" s="176">
        <v>3.41</v>
      </c>
      <c r="F51" s="176">
        <v>3.47</v>
      </c>
      <c r="G51" s="187">
        <v>100</v>
      </c>
      <c r="H51" s="188">
        <v>0.3</v>
      </c>
      <c r="I51" s="176">
        <v>0.3</v>
      </c>
      <c r="J51" s="176">
        <v>3.47</v>
      </c>
      <c r="K51" s="188">
        <v>1</v>
      </c>
      <c r="L51" s="177">
        <f t="shared" si="2"/>
        <v>1.0409999999999999</v>
      </c>
      <c r="M51" s="176">
        <v>0.9</v>
      </c>
      <c r="N51" s="189">
        <v>130</v>
      </c>
      <c r="O51" s="217">
        <v>135</v>
      </c>
      <c r="P51" s="201" t="s">
        <v>4883</v>
      </c>
      <c r="R51" s="183">
        <f t="shared" si="1"/>
        <v>1.0409999999999999</v>
      </c>
    </row>
    <row r="52" spans="1:18" ht="49.5" customHeight="1">
      <c r="A52" s="171" t="s">
        <v>4720</v>
      </c>
      <c r="B52" s="194">
        <v>43776</v>
      </c>
      <c r="C52" s="200">
        <v>19319.900000000001</v>
      </c>
      <c r="D52" s="224">
        <v>71</v>
      </c>
      <c r="E52" s="176">
        <v>3.41</v>
      </c>
      <c r="F52" s="176">
        <v>3.47</v>
      </c>
      <c r="G52" s="187">
        <v>100</v>
      </c>
      <c r="H52" s="188">
        <v>0.3</v>
      </c>
      <c r="I52" s="176">
        <v>0.3</v>
      </c>
      <c r="J52" s="176">
        <v>3.47</v>
      </c>
      <c r="K52" s="188">
        <v>1</v>
      </c>
      <c r="L52" s="177">
        <f t="shared" si="2"/>
        <v>1.0409999999999999</v>
      </c>
      <c r="M52" s="176">
        <v>0.9</v>
      </c>
      <c r="N52" s="189">
        <v>130</v>
      </c>
      <c r="O52" s="217">
        <v>135</v>
      </c>
      <c r="P52" s="201" t="s">
        <v>4884</v>
      </c>
      <c r="R52" s="183">
        <f t="shared" si="1"/>
        <v>1.0409999999999999</v>
      </c>
    </row>
    <row r="53" spans="1:18" ht="49.5" customHeight="1">
      <c r="A53" s="171" t="s">
        <v>4720</v>
      </c>
      <c r="B53" s="194">
        <v>43780</v>
      </c>
      <c r="C53" s="200">
        <v>19416.900000000001</v>
      </c>
      <c r="D53" s="224">
        <v>71</v>
      </c>
      <c r="E53" s="176">
        <v>3.41</v>
      </c>
      <c r="F53" s="176">
        <v>3.47</v>
      </c>
      <c r="G53" s="187">
        <v>100</v>
      </c>
      <c r="H53" s="188">
        <v>0.3</v>
      </c>
      <c r="I53" s="176">
        <v>0.3</v>
      </c>
      <c r="J53" s="176">
        <v>3.47</v>
      </c>
      <c r="K53" s="188">
        <v>1</v>
      </c>
      <c r="L53" s="177">
        <f t="shared" si="2"/>
        <v>1.0409999999999999</v>
      </c>
      <c r="M53" s="176">
        <v>0.9</v>
      </c>
      <c r="N53" s="189">
        <v>130</v>
      </c>
      <c r="O53" s="217">
        <v>135</v>
      </c>
      <c r="P53" s="201" t="s">
        <v>5188</v>
      </c>
      <c r="R53" s="183">
        <f t="shared" si="1"/>
        <v>1.0409999999999999</v>
      </c>
    </row>
    <row r="54" spans="1:18" ht="49.5" customHeight="1">
      <c r="A54" s="171" t="s">
        <v>4720</v>
      </c>
      <c r="B54" s="194">
        <v>43784</v>
      </c>
      <c r="C54" s="200">
        <v>19514.8</v>
      </c>
      <c r="D54" s="224">
        <v>71</v>
      </c>
      <c r="E54" s="176">
        <v>3.41</v>
      </c>
      <c r="F54" s="176">
        <v>3.47</v>
      </c>
      <c r="G54" s="187">
        <v>100</v>
      </c>
      <c r="H54" s="188">
        <v>0.3</v>
      </c>
      <c r="I54" s="176">
        <v>0.3</v>
      </c>
      <c r="J54" s="176">
        <v>3.47</v>
      </c>
      <c r="K54" s="188">
        <v>1</v>
      </c>
      <c r="L54" s="177">
        <f t="shared" si="2"/>
        <v>1.0409999999999999</v>
      </c>
      <c r="M54" s="176">
        <v>0.9</v>
      </c>
      <c r="N54" s="189">
        <v>130</v>
      </c>
      <c r="O54" s="217">
        <v>135</v>
      </c>
      <c r="P54" s="201" t="s">
        <v>5189</v>
      </c>
      <c r="R54" s="183">
        <f t="shared" si="1"/>
        <v>1.0409999999999999</v>
      </c>
    </row>
    <row r="55" spans="1:18" ht="49.5" customHeight="1">
      <c r="A55" s="171" t="s">
        <v>4720</v>
      </c>
      <c r="B55" s="194">
        <v>43787</v>
      </c>
      <c r="C55" s="200">
        <v>19580.8</v>
      </c>
      <c r="D55" s="224">
        <v>71</v>
      </c>
      <c r="E55" s="176">
        <v>3.11</v>
      </c>
      <c r="F55" s="176">
        <v>3.18</v>
      </c>
      <c r="G55" s="187">
        <v>100</v>
      </c>
      <c r="H55" s="188">
        <v>0.3</v>
      </c>
      <c r="I55" s="176">
        <v>0.3</v>
      </c>
      <c r="J55" s="176">
        <v>3.11</v>
      </c>
      <c r="K55" s="188">
        <v>1</v>
      </c>
      <c r="L55" s="177">
        <f t="shared" si="2"/>
        <v>0.93299999999999994</v>
      </c>
      <c r="M55" s="176">
        <v>0.9</v>
      </c>
      <c r="N55" s="189">
        <v>130</v>
      </c>
      <c r="O55" s="217">
        <v>135</v>
      </c>
      <c r="P55" s="201" t="s">
        <v>5190</v>
      </c>
      <c r="R55" s="183">
        <f t="shared" si="1"/>
        <v>0.93299999999999994</v>
      </c>
    </row>
    <row r="56" spans="1:18" ht="49.5" customHeight="1">
      <c r="A56" s="171" t="s">
        <v>4720</v>
      </c>
      <c r="B56" s="194">
        <v>43805</v>
      </c>
      <c r="C56" s="200">
        <v>20019.8</v>
      </c>
      <c r="D56" s="224">
        <v>71</v>
      </c>
      <c r="E56" s="176">
        <v>0.48</v>
      </c>
      <c r="F56" s="176">
        <v>0.51</v>
      </c>
      <c r="G56" s="187">
        <v>25</v>
      </c>
      <c r="H56" s="188">
        <v>0.3</v>
      </c>
      <c r="I56" s="176">
        <v>0.3</v>
      </c>
      <c r="J56" s="176">
        <v>0.51</v>
      </c>
      <c r="K56" s="188">
        <v>1</v>
      </c>
      <c r="L56" s="177">
        <f t="shared" si="2"/>
        <v>0.9</v>
      </c>
      <c r="M56" s="176">
        <v>0.9</v>
      </c>
      <c r="N56" s="189">
        <v>130</v>
      </c>
      <c r="O56" s="217">
        <v>135</v>
      </c>
      <c r="P56" s="201" t="s">
        <v>5191</v>
      </c>
      <c r="R56" s="183">
        <f t="shared" si="1"/>
        <v>0.153</v>
      </c>
    </row>
    <row r="57" spans="1:18" ht="49.5" customHeight="1">
      <c r="A57" s="171" t="s">
        <v>4720</v>
      </c>
      <c r="B57" s="194">
        <v>43806</v>
      </c>
      <c r="C57" s="200">
        <v>20037.5</v>
      </c>
      <c r="D57" s="224">
        <v>71</v>
      </c>
      <c r="E57" s="176">
        <v>0.01</v>
      </c>
      <c r="F57" s="176">
        <v>0.01</v>
      </c>
      <c r="G57" s="187">
        <v>25</v>
      </c>
      <c r="H57" s="188">
        <v>0.3</v>
      </c>
      <c r="I57" s="176">
        <v>0.3</v>
      </c>
      <c r="J57" s="176">
        <v>0.01</v>
      </c>
      <c r="K57" s="188">
        <v>1</v>
      </c>
      <c r="L57" s="177">
        <f t="shared" si="2"/>
        <v>0.9</v>
      </c>
      <c r="M57" s="176">
        <v>0.9</v>
      </c>
      <c r="N57" s="189">
        <v>130</v>
      </c>
      <c r="O57" s="217">
        <v>135</v>
      </c>
      <c r="P57" s="201" t="s">
        <v>5192</v>
      </c>
      <c r="R57" s="183">
        <f t="shared" si="1"/>
        <v>3.0000000000000001E-3</v>
      </c>
    </row>
    <row r="58" spans="1:18" ht="49.5" customHeight="1">
      <c r="A58" s="171" t="s">
        <v>4720</v>
      </c>
      <c r="B58" s="194">
        <v>43816</v>
      </c>
      <c r="C58" s="200">
        <v>20077.599999999999</v>
      </c>
      <c r="D58" s="224">
        <v>70</v>
      </c>
      <c r="E58" s="176">
        <v>3.18</v>
      </c>
      <c r="F58" s="176">
        <v>3.11</v>
      </c>
      <c r="G58" s="187">
        <v>100</v>
      </c>
      <c r="H58" s="188">
        <v>0.3</v>
      </c>
      <c r="I58" s="176">
        <v>0.3</v>
      </c>
      <c r="J58" s="176">
        <v>3.11</v>
      </c>
      <c r="K58" s="188">
        <v>1</v>
      </c>
      <c r="L58" s="177">
        <f t="shared" si="2"/>
        <v>0.93299999999999994</v>
      </c>
      <c r="M58" s="176">
        <v>0.9</v>
      </c>
      <c r="N58" s="189">
        <v>140</v>
      </c>
      <c r="O58" s="217">
        <v>145</v>
      </c>
      <c r="P58" s="201" t="s">
        <v>5193</v>
      </c>
      <c r="R58" s="183">
        <f t="shared" si="1"/>
        <v>0.93299999999999994</v>
      </c>
    </row>
    <row r="59" spans="1:18" ht="49.5" customHeight="1">
      <c r="A59" s="171" t="s">
        <v>4720</v>
      </c>
      <c r="B59" s="194">
        <v>43820</v>
      </c>
      <c r="C59" s="200">
        <v>20192</v>
      </c>
      <c r="D59" s="224">
        <v>70</v>
      </c>
      <c r="E59" s="176">
        <v>8.9999999999999998E-4</v>
      </c>
      <c r="F59" s="176">
        <v>0.01</v>
      </c>
      <c r="G59" s="187">
        <v>25</v>
      </c>
      <c r="H59" s="188">
        <v>0.3</v>
      </c>
      <c r="I59" s="176">
        <v>0.3</v>
      </c>
      <c r="J59" s="176">
        <v>0.01</v>
      </c>
      <c r="K59" s="188">
        <v>1</v>
      </c>
      <c r="L59" s="177">
        <f t="shared" si="2"/>
        <v>0.9</v>
      </c>
      <c r="M59" s="176">
        <v>0.9</v>
      </c>
      <c r="N59" s="189">
        <v>140</v>
      </c>
      <c r="O59" s="217">
        <v>140</v>
      </c>
      <c r="P59" s="201" t="s">
        <v>5194</v>
      </c>
      <c r="R59" s="183">
        <f t="shared" si="1"/>
        <v>3.0000000000000001E-3</v>
      </c>
    </row>
    <row r="60" spans="1:18" ht="49.5" customHeight="1">
      <c r="A60" s="171" t="s">
        <v>4720</v>
      </c>
      <c r="B60" s="194">
        <v>43826</v>
      </c>
      <c r="C60" s="200">
        <v>20206.3</v>
      </c>
      <c r="D60" s="224">
        <v>70</v>
      </c>
      <c r="E60" s="176">
        <v>0.48</v>
      </c>
      <c r="F60" s="176">
        <v>0.51</v>
      </c>
      <c r="G60" s="187">
        <v>25</v>
      </c>
      <c r="H60" s="188">
        <v>0.3</v>
      </c>
      <c r="I60" s="176">
        <v>0.3</v>
      </c>
      <c r="J60" s="176">
        <v>0.51</v>
      </c>
      <c r="K60" s="188">
        <v>1</v>
      </c>
      <c r="L60" s="177">
        <f t="shared" si="2"/>
        <v>0.9</v>
      </c>
      <c r="M60" s="176">
        <v>0.9</v>
      </c>
      <c r="N60" s="189">
        <v>140</v>
      </c>
      <c r="O60" s="217">
        <v>140</v>
      </c>
      <c r="P60" s="201" t="s">
        <v>5195</v>
      </c>
      <c r="R60" s="183">
        <f t="shared" si="1"/>
        <v>0.153</v>
      </c>
    </row>
    <row r="61" spans="1:18" ht="49.5" customHeight="1">
      <c r="A61" s="171" t="s">
        <v>4720</v>
      </c>
      <c r="B61" s="194">
        <v>43833</v>
      </c>
      <c r="C61" s="200">
        <v>20387.5</v>
      </c>
      <c r="D61" s="224">
        <v>71.5</v>
      </c>
      <c r="E61" s="176">
        <v>0.44800000000000001</v>
      </c>
      <c r="F61" s="176">
        <v>0.47</v>
      </c>
      <c r="G61" s="187">
        <v>25</v>
      </c>
      <c r="H61" s="188">
        <v>0.3</v>
      </c>
      <c r="I61" s="176">
        <v>0.3</v>
      </c>
      <c r="J61" s="176">
        <v>0.47</v>
      </c>
      <c r="K61" s="188">
        <v>1</v>
      </c>
      <c r="L61" s="177">
        <f t="shared" si="2"/>
        <v>0.9</v>
      </c>
      <c r="M61" s="176">
        <v>0.9</v>
      </c>
      <c r="N61" s="189">
        <v>120</v>
      </c>
      <c r="O61" s="217">
        <v>120</v>
      </c>
      <c r="P61" s="201" t="s">
        <v>5196</v>
      </c>
      <c r="R61" s="183">
        <f t="shared" si="1"/>
        <v>0.14099999999999999</v>
      </c>
    </row>
    <row r="62" spans="1:18" ht="49.5" customHeight="1">
      <c r="A62" s="171" t="s">
        <v>4720</v>
      </c>
      <c r="B62" s="194">
        <v>43839</v>
      </c>
      <c r="C62" s="200">
        <v>20519</v>
      </c>
      <c r="D62" s="224">
        <v>71.5</v>
      </c>
      <c r="E62" s="176">
        <v>0.44800000000000001</v>
      </c>
      <c r="F62" s="176">
        <v>0.47</v>
      </c>
      <c r="G62" s="187">
        <v>70</v>
      </c>
      <c r="H62" s="188">
        <v>0.3</v>
      </c>
      <c r="I62" s="176">
        <v>0.3</v>
      </c>
      <c r="J62" s="176">
        <v>0.47</v>
      </c>
      <c r="K62" s="188">
        <v>1</v>
      </c>
      <c r="L62" s="177">
        <f t="shared" si="2"/>
        <v>0.9</v>
      </c>
      <c r="M62" s="176">
        <v>0.9</v>
      </c>
      <c r="N62" s="189">
        <v>120</v>
      </c>
      <c r="O62" s="217">
        <v>120</v>
      </c>
      <c r="P62" s="201" t="s">
        <v>5197</v>
      </c>
      <c r="R62" s="183">
        <f t="shared" si="1"/>
        <v>0.14099999999999999</v>
      </c>
    </row>
    <row r="63" spans="1:18" ht="49.5" customHeight="1">
      <c r="A63" s="171" t="s">
        <v>4720</v>
      </c>
      <c r="B63" s="194">
        <v>43859</v>
      </c>
      <c r="C63" s="200">
        <v>20981.7</v>
      </c>
      <c r="D63" s="224">
        <v>71.5</v>
      </c>
      <c r="E63" s="176">
        <v>0.01</v>
      </c>
      <c r="F63" s="176">
        <v>8.9999999999999993E-3</v>
      </c>
      <c r="G63" s="187">
        <v>25</v>
      </c>
      <c r="H63" s="188">
        <v>0.3</v>
      </c>
      <c r="I63" s="176">
        <v>0.3</v>
      </c>
      <c r="J63" s="176">
        <v>0.01</v>
      </c>
      <c r="K63" s="188">
        <v>1</v>
      </c>
      <c r="L63" s="177">
        <f t="shared" si="2"/>
        <v>0.9</v>
      </c>
      <c r="M63" s="176">
        <v>0.9</v>
      </c>
      <c r="N63" s="189">
        <v>120</v>
      </c>
      <c r="O63" s="217">
        <v>120</v>
      </c>
      <c r="P63" s="201" t="s">
        <v>5198</v>
      </c>
      <c r="R63" s="183">
        <f t="shared" si="1"/>
        <v>3.0000000000000001E-3</v>
      </c>
    </row>
    <row r="64" spans="1:18" ht="49.5" customHeight="1">
      <c r="A64" s="171" t="s">
        <v>4720</v>
      </c>
      <c r="B64" s="194">
        <v>43871</v>
      </c>
      <c r="C64" s="200">
        <v>20981.7</v>
      </c>
      <c r="D64" s="224">
        <v>71.5</v>
      </c>
      <c r="E64" s="176">
        <v>0.47</v>
      </c>
      <c r="F64" s="176">
        <v>0.47</v>
      </c>
      <c r="G64" s="187">
        <v>70</v>
      </c>
      <c r="H64" s="188">
        <v>0.3</v>
      </c>
      <c r="I64" s="176">
        <v>0.3</v>
      </c>
      <c r="J64" s="176">
        <v>0.01</v>
      </c>
      <c r="K64" s="188">
        <v>1</v>
      </c>
      <c r="L64" s="177">
        <f t="shared" ref="L64" si="4">IF(I64="","",IF(M64&gt;R64,M64,R64))</f>
        <v>0.9</v>
      </c>
      <c r="M64" s="176">
        <v>0.9</v>
      </c>
      <c r="N64" s="189">
        <v>120</v>
      </c>
      <c r="O64" s="217">
        <v>120</v>
      </c>
      <c r="P64" s="201" t="s">
        <v>5199</v>
      </c>
      <c r="R64" s="183">
        <f t="shared" ref="R64" si="5">I64*J64</f>
        <v>3.0000000000000001E-3</v>
      </c>
    </row>
    <row r="65" spans="1:18" ht="49.5" customHeight="1">
      <c r="A65" s="171" t="s">
        <v>4720</v>
      </c>
      <c r="B65" s="194">
        <v>43886</v>
      </c>
      <c r="C65" s="200">
        <v>21329.7</v>
      </c>
      <c r="D65" s="224">
        <v>71.5</v>
      </c>
      <c r="E65" s="176">
        <v>0.47</v>
      </c>
      <c r="F65" s="176">
        <v>0.49</v>
      </c>
      <c r="G65" s="187">
        <v>50</v>
      </c>
      <c r="H65" s="188">
        <v>0.3</v>
      </c>
      <c r="I65" s="176">
        <v>0.3</v>
      </c>
      <c r="J65" s="176">
        <v>0.01</v>
      </c>
      <c r="K65" s="188">
        <v>1</v>
      </c>
      <c r="L65" s="177">
        <f t="shared" si="2"/>
        <v>0.9</v>
      </c>
      <c r="M65" s="176">
        <v>0.9</v>
      </c>
      <c r="N65" s="189">
        <v>120</v>
      </c>
      <c r="O65" s="217">
        <v>120</v>
      </c>
      <c r="P65" s="201" t="s">
        <v>5204</v>
      </c>
      <c r="R65" s="183">
        <f t="shared" si="1"/>
        <v>3.0000000000000001E-3</v>
      </c>
    </row>
    <row r="66" spans="1:18" ht="49.5" customHeight="1">
      <c r="A66" s="171" t="s">
        <v>4720</v>
      </c>
      <c r="B66" s="194">
        <v>43923</v>
      </c>
      <c r="C66" s="200">
        <v>21959.9</v>
      </c>
      <c r="D66" s="224">
        <v>70</v>
      </c>
      <c r="E66" s="176">
        <v>0.49</v>
      </c>
      <c r="F66" s="176">
        <v>0.49</v>
      </c>
      <c r="G66" s="187">
        <v>37</v>
      </c>
      <c r="H66" s="188">
        <v>0.3</v>
      </c>
      <c r="I66" s="176">
        <v>0.3</v>
      </c>
      <c r="J66" s="176">
        <v>0.49</v>
      </c>
      <c r="K66" s="188">
        <v>1</v>
      </c>
      <c r="L66" s="177">
        <v>0.85</v>
      </c>
      <c r="M66" s="176">
        <v>0.85</v>
      </c>
      <c r="N66" s="189"/>
      <c r="O66" s="217"/>
      <c r="P66" s="201" t="s">
        <v>5213</v>
      </c>
      <c r="R66" s="183">
        <f t="shared" si="1"/>
        <v>0.14699999999999999</v>
      </c>
    </row>
    <row r="67" spans="1:18" ht="49.5" customHeight="1">
      <c r="A67" s="171" t="s">
        <v>4720</v>
      </c>
      <c r="B67" s="194">
        <v>43931</v>
      </c>
      <c r="C67" s="200">
        <v>22064.6</v>
      </c>
      <c r="D67" s="224">
        <v>70</v>
      </c>
      <c r="E67" s="176">
        <v>0.47</v>
      </c>
      <c r="F67" s="176">
        <v>0.47</v>
      </c>
      <c r="G67" s="187">
        <v>37</v>
      </c>
      <c r="H67" s="188">
        <v>0.3</v>
      </c>
      <c r="I67" s="176">
        <v>0.3</v>
      </c>
      <c r="J67" s="176">
        <v>0.47</v>
      </c>
      <c r="K67" s="188">
        <v>1</v>
      </c>
      <c r="L67" s="177">
        <v>0.85</v>
      </c>
      <c r="M67" s="176">
        <v>0.85</v>
      </c>
      <c r="N67" s="189">
        <v>115</v>
      </c>
      <c r="O67" s="217">
        <v>115</v>
      </c>
      <c r="P67" s="201" t="s">
        <v>5230</v>
      </c>
      <c r="R67" s="183"/>
    </row>
    <row r="68" spans="1:18" ht="49.5" customHeight="1">
      <c r="A68" s="171" t="s">
        <v>4720</v>
      </c>
      <c r="B68" s="194">
        <v>43987</v>
      </c>
      <c r="C68" s="200">
        <v>23011.5</v>
      </c>
      <c r="D68" s="224">
        <v>70</v>
      </c>
      <c r="E68" s="176">
        <v>0.39</v>
      </c>
      <c r="F68" s="176">
        <v>0.39</v>
      </c>
      <c r="G68" s="187">
        <v>37</v>
      </c>
      <c r="H68" s="188">
        <v>0.3</v>
      </c>
      <c r="I68" s="188">
        <v>0.3</v>
      </c>
      <c r="J68" s="176">
        <v>0.39</v>
      </c>
      <c r="K68" s="188">
        <v>1</v>
      </c>
      <c r="L68" s="177">
        <v>0.85</v>
      </c>
      <c r="M68" s="176">
        <v>0.85</v>
      </c>
      <c r="N68" s="189">
        <v>110</v>
      </c>
      <c r="O68" s="217">
        <v>110</v>
      </c>
      <c r="P68" s="201" t="s">
        <v>5221</v>
      </c>
      <c r="R68" s="183"/>
    </row>
    <row r="69" spans="1:18" ht="49.5" customHeight="1">
      <c r="A69" s="171" t="s">
        <v>4720</v>
      </c>
      <c r="B69" s="194">
        <v>44026</v>
      </c>
      <c r="C69" s="200">
        <v>23762</v>
      </c>
      <c r="D69" s="224">
        <v>70</v>
      </c>
      <c r="E69" s="176">
        <v>0.48</v>
      </c>
      <c r="F69" s="176">
        <v>0.48</v>
      </c>
      <c r="G69" s="187">
        <v>39</v>
      </c>
      <c r="H69" s="188">
        <v>0.3</v>
      </c>
      <c r="I69" s="188">
        <v>0.3</v>
      </c>
      <c r="J69" s="176">
        <v>0.48</v>
      </c>
      <c r="K69" s="188">
        <v>1</v>
      </c>
      <c r="L69" s="177">
        <v>0.85</v>
      </c>
      <c r="M69" s="176">
        <v>0.85</v>
      </c>
      <c r="N69" s="189">
        <v>105</v>
      </c>
      <c r="O69" s="217">
        <v>105</v>
      </c>
      <c r="P69" s="201" t="s">
        <v>5231</v>
      </c>
      <c r="R69" s="183"/>
    </row>
    <row r="70" spans="1:18" ht="49.5" customHeight="1">
      <c r="A70" s="171" t="s">
        <v>4720</v>
      </c>
      <c r="B70" s="194">
        <v>44065</v>
      </c>
      <c r="C70" s="200">
        <v>24716</v>
      </c>
      <c r="D70" s="224">
        <v>78.5</v>
      </c>
      <c r="E70" s="176">
        <v>0.47</v>
      </c>
      <c r="F70" s="176">
        <v>0.47</v>
      </c>
      <c r="G70" s="187">
        <v>39</v>
      </c>
      <c r="H70" s="188">
        <v>0.3</v>
      </c>
      <c r="I70" s="188">
        <v>0.3</v>
      </c>
      <c r="J70" s="176">
        <v>0.33</v>
      </c>
      <c r="K70" s="188">
        <v>1</v>
      </c>
      <c r="L70" s="177">
        <v>0.85</v>
      </c>
      <c r="M70" s="176">
        <v>0.85</v>
      </c>
      <c r="N70" s="189">
        <v>150</v>
      </c>
      <c r="O70" s="217">
        <v>150</v>
      </c>
      <c r="P70" s="201" t="s">
        <v>5237</v>
      </c>
      <c r="R70" s="183"/>
    </row>
    <row r="71" spans="1:18" ht="49.5" customHeight="1">
      <c r="A71" s="171" t="s">
        <v>4720</v>
      </c>
      <c r="B71" s="194">
        <v>44070</v>
      </c>
      <c r="C71" s="200">
        <v>24840</v>
      </c>
      <c r="D71" s="224">
        <v>79</v>
      </c>
      <c r="E71" s="176">
        <v>0.01</v>
      </c>
      <c r="F71" s="176">
        <v>0.01</v>
      </c>
      <c r="G71" s="187">
        <v>39</v>
      </c>
      <c r="H71" s="188">
        <v>0.3</v>
      </c>
      <c r="I71" s="188">
        <v>0.3</v>
      </c>
      <c r="J71" s="176">
        <v>0.01</v>
      </c>
      <c r="K71" s="188">
        <v>1</v>
      </c>
      <c r="L71" s="177">
        <v>0.85</v>
      </c>
      <c r="M71" s="176">
        <v>0.85</v>
      </c>
      <c r="N71" s="189">
        <v>150</v>
      </c>
      <c r="O71" s="217">
        <v>150</v>
      </c>
      <c r="P71" s="201" t="s">
        <v>5238</v>
      </c>
      <c r="R71" s="183"/>
    </row>
    <row r="72" spans="1:18" ht="49.5" customHeight="1">
      <c r="A72" s="171" t="s">
        <v>4720</v>
      </c>
      <c r="B72" s="194">
        <v>44083</v>
      </c>
      <c r="C72" s="200">
        <v>24869</v>
      </c>
      <c r="D72" s="224">
        <v>79</v>
      </c>
      <c r="E72" s="176">
        <v>0.47</v>
      </c>
      <c r="F72" s="176">
        <v>0.47</v>
      </c>
      <c r="G72" s="187">
        <v>39</v>
      </c>
      <c r="H72" s="188">
        <v>0.3</v>
      </c>
      <c r="I72" s="176">
        <v>0.3</v>
      </c>
      <c r="J72" s="176">
        <v>0.33</v>
      </c>
      <c r="K72" s="188">
        <v>1</v>
      </c>
      <c r="L72" s="177">
        <v>0.85</v>
      </c>
      <c r="M72" s="176">
        <v>0.85</v>
      </c>
      <c r="N72" s="189">
        <v>150</v>
      </c>
      <c r="O72" s="217">
        <v>150</v>
      </c>
      <c r="P72" s="201" t="s">
        <v>5239</v>
      </c>
      <c r="R72" s="183"/>
    </row>
    <row r="73" spans="1:18" ht="49.5" customHeight="1">
      <c r="A73" s="171" t="s">
        <v>4720</v>
      </c>
      <c r="B73" s="194">
        <v>44185</v>
      </c>
      <c r="C73" s="200">
        <v>26843</v>
      </c>
      <c r="D73" s="224">
        <v>70</v>
      </c>
      <c r="E73" s="176">
        <v>0.02</v>
      </c>
      <c r="F73" s="176">
        <v>0.02</v>
      </c>
      <c r="G73" s="187">
        <v>39</v>
      </c>
      <c r="H73" s="188">
        <v>0.3</v>
      </c>
      <c r="I73" s="188">
        <v>0.3</v>
      </c>
      <c r="J73" s="176">
        <v>0.02</v>
      </c>
      <c r="K73" s="188">
        <v>1</v>
      </c>
      <c r="L73" s="177">
        <v>0.85</v>
      </c>
      <c r="M73" s="177">
        <v>0.85</v>
      </c>
      <c r="N73" s="189">
        <v>120</v>
      </c>
      <c r="O73" s="217">
        <v>120</v>
      </c>
      <c r="P73" s="201" t="s">
        <v>5247</v>
      </c>
      <c r="R73" s="183"/>
    </row>
    <row r="74" spans="1:18" ht="49.5" customHeight="1">
      <c r="A74" s="171" t="s">
        <v>4720</v>
      </c>
      <c r="B74" s="194">
        <v>44216</v>
      </c>
      <c r="C74" s="200">
        <v>26980</v>
      </c>
      <c r="D74" s="224">
        <v>79</v>
      </c>
      <c r="E74" s="176">
        <v>0.48</v>
      </c>
      <c r="F74" s="176">
        <v>0.45</v>
      </c>
      <c r="G74" s="187">
        <v>39</v>
      </c>
      <c r="H74" s="188">
        <v>0.3</v>
      </c>
      <c r="I74" s="176">
        <v>0.3</v>
      </c>
      <c r="J74" s="176">
        <v>0.33</v>
      </c>
      <c r="K74" s="188">
        <v>1</v>
      </c>
      <c r="L74" s="177">
        <v>0.85</v>
      </c>
      <c r="M74" s="176">
        <v>0.85</v>
      </c>
      <c r="N74" s="189">
        <v>120</v>
      </c>
      <c r="O74" s="217">
        <v>120</v>
      </c>
      <c r="P74" s="201" t="s">
        <v>5261</v>
      </c>
      <c r="R74" s="183"/>
    </row>
    <row r="75" spans="1:18" ht="49.5" customHeight="1">
      <c r="A75" s="171" t="s">
        <v>4720</v>
      </c>
      <c r="B75" s="194">
        <v>44222</v>
      </c>
      <c r="C75" s="200">
        <v>27071.200000000001</v>
      </c>
      <c r="D75" s="224">
        <v>70</v>
      </c>
      <c r="E75" s="319">
        <v>0.45800000000000002</v>
      </c>
      <c r="F75" s="176">
        <v>0.45</v>
      </c>
      <c r="G75" s="187">
        <v>39</v>
      </c>
      <c r="H75" s="188">
        <v>0.3</v>
      </c>
      <c r="I75" s="176">
        <v>0.3</v>
      </c>
      <c r="J75" s="176">
        <v>0.02</v>
      </c>
      <c r="K75" s="188">
        <v>1</v>
      </c>
      <c r="L75" s="177">
        <v>0.85</v>
      </c>
      <c r="M75" s="176">
        <v>0.85</v>
      </c>
      <c r="N75" s="189">
        <v>120</v>
      </c>
      <c r="O75" s="217">
        <v>120</v>
      </c>
      <c r="P75" s="201" t="s">
        <v>5263</v>
      </c>
      <c r="R75" s="183"/>
    </row>
    <row r="76" spans="1:18" ht="49.5" customHeight="1">
      <c r="A76" s="171" t="s">
        <v>4720</v>
      </c>
      <c r="B76" s="194">
        <v>44231</v>
      </c>
      <c r="C76" s="200">
        <v>27215</v>
      </c>
      <c r="D76" s="224">
        <v>70</v>
      </c>
      <c r="E76" s="319">
        <v>0.48</v>
      </c>
      <c r="F76" s="176">
        <v>0.45</v>
      </c>
      <c r="G76" s="187">
        <v>39</v>
      </c>
      <c r="H76" s="188">
        <v>0.3</v>
      </c>
      <c r="I76" s="176">
        <v>0.3</v>
      </c>
      <c r="J76" s="176">
        <v>0.33</v>
      </c>
      <c r="K76" s="188">
        <v>1</v>
      </c>
      <c r="L76" s="177">
        <v>0.85</v>
      </c>
      <c r="M76" s="176">
        <v>0.85</v>
      </c>
      <c r="N76" s="189">
        <v>120</v>
      </c>
      <c r="O76" s="217">
        <v>120</v>
      </c>
      <c r="P76" s="201" t="s">
        <v>5264</v>
      </c>
      <c r="R76" s="183"/>
    </row>
    <row r="77" spans="1:18" ht="49.5" customHeight="1">
      <c r="A77" s="171" t="s">
        <v>4720</v>
      </c>
      <c r="B77" s="194">
        <v>44231</v>
      </c>
      <c r="C77" s="200">
        <v>27215</v>
      </c>
      <c r="D77" s="224">
        <v>70</v>
      </c>
      <c r="E77" s="319">
        <v>0.48</v>
      </c>
      <c r="F77" s="176">
        <v>0.45</v>
      </c>
      <c r="G77" s="187">
        <v>39</v>
      </c>
      <c r="H77" s="188">
        <v>0.3</v>
      </c>
      <c r="I77" s="176">
        <v>0.3</v>
      </c>
      <c r="J77" s="176">
        <v>0.33</v>
      </c>
      <c r="K77" s="188">
        <v>1</v>
      </c>
      <c r="L77" s="177">
        <v>0.85</v>
      </c>
      <c r="M77" s="176">
        <v>0.85</v>
      </c>
      <c r="N77" s="189">
        <v>140</v>
      </c>
      <c r="O77" s="217">
        <v>140</v>
      </c>
      <c r="P77" s="201" t="s">
        <v>5265</v>
      </c>
      <c r="R77" s="183"/>
    </row>
    <row r="78" spans="1:18" ht="49.5" customHeight="1">
      <c r="A78" s="171" t="s">
        <v>4720</v>
      </c>
      <c r="B78" s="194">
        <v>44231</v>
      </c>
      <c r="C78" s="200">
        <v>27222</v>
      </c>
      <c r="D78" s="224">
        <v>70</v>
      </c>
      <c r="E78" s="319">
        <v>0.48</v>
      </c>
      <c r="F78" s="176">
        <v>0.45</v>
      </c>
      <c r="G78" s="187">
        <v>39</v>
      </c>
      <c r="H78" s="188">
        <v>0.3</v>
      </c>
      <c r="I78" s="176">
        <v>0.3</v>
      </c>
      <c r="J78" s="176">
        <v>0.33</v>
      </c>
      <c r="K78" s="188">
        <v>1</v>
      </c>
      <c r="L78" s="177">
        <v>0.85</v>
      </c>
      <c r="M78" s="176">
        <v>0.85</v>
      </c>
      <c r="N78" s="189">
        <v>140</v>
      </c>
      <c r="O78" s="217">
        <v>140</v>
      </c>
      <c r="P78" s="201" t="s">
        <v>5266</v>
      </c>
      <c r="R78" s="183"/>
    </row>
    <row r="79" spans="1:18" ht="49.5" customHeight="1">
      <c r="A79" s="171" t="s">
        <v>4720</v>
      </c>
      <c r="B79" s="194">
        <v>44235</v>
      </c>
      <c r="C79" s="200">
        <v>27315</v>
      </c>
      <c r="D79" s="224">
        <v>70</v>
      </c>
      <c r="E79" s="319">
        <v>0.48</v>
      </c>
      <c r="F79" s="176">
        <v>0.45</v>
      </c>
      <c r="G79" s="187">
        <v>39</v>
      </c>
      <c r="H79" s="188">
        <v>0.3</v>
      </c>
      <c r="I79" s="176">
        <v>0.3</v>
      </c>
      <c r="J79" s="176">
        <v>0.33</v>
      </c>
      <c r="K79" s="188">
        <v>1</v>
      </c>
      <c r="L79" s="177">
        <v>0.85</v>
      </c>
      <c r="M79" s="176">
        <v>0.85</v>
      </c>
      <c r="N79" s="189">
        <v>120</v>
      </c>
      <c r="O79" s="217">
        <v>120</v>
      </c>
      <c r="P79" s="201" t="s">
        <v>5267</v>
      </c>
      <c r="R79" s="183"/>
    </row>
    <row r="80" spans="1:18" ht="49.5" customHeight="1">
      <c r="A80" s="171" t="s">
        <v>4720</v>
      </c>
      <c r="B80" s="194">
        <v>44235</v>
      </c>
      <c r="C80" s="200">
        <v>27322</v>
      </c>
      <c r="D80" s="224">
        <v>70</v>
      </c>
      <c r="E80" s="319">
        <v>0.48</v>
      </c>
      <c r="F80" s="176">
        <v>0.45</v>
      </c>
      <c r="G80" s="187">
        <v>39</v>
      </c>
      <c r="H80" s="188">
        <v>0.3</v>
      </c>
      <c r="I80" s="176">
        <v>0.3</v>
      </c>
      <c r="J80" s="176">
        <v>0.33</v>
      </c>
      <c r="K80" s="188">
        <v>1</v>
      </c>
      <c r="L80" s="177">
        <v>0.85</v>
      </c>
      <c r="M80" s="176">
        <v>0.85</v>
      </c>
      <c r="N80" s="189">
        <v>140</v>
      </c>
      <c r="O80" s="217">
        <v>140</v>
      </c>
      <c r="P80" s="201" t="s">
        <v>5268</v>
      </c>
      <c r="R80" s="183"/>
    </row>
    <row r="81" spans="1:18" ht="49.5" customHeight="1">
      <c r="A81" s="171" t="s">
        <v>4720</v>
      </c>
      <c r="B81" s="194">
        <v>44239</v>
      </c>
      <c r="C81" s="200">
        <v>27415</v>
      </c>
      <c r="D81" s="224">
        <v>70</v>
      </c>
      <c r="E81" s="319">
        <v>0.48</v>
      </c>
      <c r="F81" s="176">
        <v>0.45</v>
      </c>
      <c r="G81" s="187">
        <v>39</v>
      </c>
      <c r="H81" s="188">
        <v>0.3</v>
      </c>
      <c r="I81" s="176">
        <v>0.3</v>
      </c>
      <c r="J81" s="176">
        <v>0.33</v>
      </c>
      <c r="K81" s="188">
        <v>1</v>
      </c>
      <c r="L81" s="177">
        <v>0.85</v>
      </c>
      <c r="M81" s="176">
        <v>0.85</v>
      </c>
      <c r="N81" s="189">
        <v>140</v>
      </c>
      <c r="O81" s="217">
        <v>140</v>
      </c>
      <c r="P81" s="201" t="s">
        <v>5269</v>
      </c>
      <c r="R81" s="183"/>
    </row>
    <row r="82" spans="1:18" ht="49.5" customHeight="1">
      <c r="A82" s="171" t="s">
        <v>4720</v>
      </c>
      <c r="B82" s="194">
        <v>44239</v>
      </c>
      <c r="C82" s="200">
        <v>27422</v>
      </c>
      <c r="D82" s="224">
        <v>70</v>
      </c>
      <c r="E82" s="319">
        <v>0.48</v>
      </c>
      <c r="F82" s="176">
        <v>0.45</v>
      </c>
      <c r="G82" s="187">
        <v>39</v>
      </c>
      <c r="H82" s="188">
        <v>0.3</v>
      </c>
      <c r="I82" s="176">
        <v>0.3</v>
      </c>
      <c r="J82" s="176">
        <v>0.33</v>
      </c>
      <c r="K82" s="188">
        <v>1</v>
      </c>
      <c r="L82" s="177">
        <v>0.85</v>
      </c>
      <c r="M82" s="176">
        <v>0.85</v>
      </c>
      <c r="N82" s="189">
        <v>140</v>
      </c>
      <c r="O82" s="217">
        <v>140</v>
      </c>
      <c r="P82" s="201" t="s">
        <v>5270</v>
      </c>
      <c r="R82" s="183"/>
    </row>
    <row r="83" spans="1:18" ht="49.5" customHeight="1">
      <c r="A83" s="171" t="s">
        <v>4720</v>
      </c>
      <c r="B83" s="194">
        <v>44245</v>
      </c>
      <c r="C83" s="200">
        <v>27415</v>
      </c>
      <c r="D83" s="224">
        <v>70</v>
      </c>
      <c r="E83" s="319">
        <v>0.48</v>
      </c>
      <c r="F83" s="176">
        <v>0.45</v>
      </c>
      <c r="G83" s="187">
        <v>39</v>
      </c>
      <c r="H83" s="188">
        <v>0.3</v>
      </c>
      <c r="I83" s="176">
        <v>0.3</v>
      </c>
      <c r="J83" s="176">
        <v>0.33</v>
      </c>
      <c r="K83" s="188">
        <v>1</v>
      </c>
      <c r="L83" s="177">
        <v>0.85</v>
      </c>
      <c r="M83" s="176">
        <v>0.85</v>
      </c>
      <c r="N83" s="189">
        <v>130</v>
      </c>
      <c r="O83" s="217">
        <v>130</v>
      </c>
      <c r="P83" s="201" t="s">
        <v>5271</v>
      </c>
      <c r="R83" s="183"/>
    </row>
    <row r="84" spans="1:18" ht="49.5" customHeight="1">
      <c r="A84" s="171" t="s">
        <v>4720</v>
      </c>
      <c r="B84" s="194">
        <v>44245</v>
      </c>
      <c r="C84" s="200">
        <v>27522</v>
      </c>
      <c r="D84" s="224">
        <v>70</v>
      </c>
      <c r="E84" s="319">
        <v>0.48</v>
      </c>
      <c r="F84" s="176">
        <v>0.45</v>
      </c>
      <c r="G84" s="187">
        <v>39</v>
      </c>
      <c r="H84" s="188">
        <v>0.3</v>
      </c>
      <c r="I84" s="176">
        <v>0.3</v>
      </c>
      <c r="J84" s="176">
        <v>0.33</v>
      </c>
      <c r="K84" s="188">
        <v>1</v>
      </c>
      <c r="L84" s="177">
        <v>0.85</v>
      </c>
      <c r="M84" s="176">
        <v>0.85</v>
      </c>
      <c r="N84" s="189">
        <v>130</v>
      </c>
      <c r="O84" s="217">
        <v>130</v>
      </c>
      <c r="P84" s="201" t="s">
        <v>5272</v>
      </c>
      <c r="R84" s="183"/>
    </row>
    <row r="85" spans="1:18" ht="49.5" customHeight="1">
      <c r="A85" s="171" t="s">
        <v>4720</v>
      </c>
      <c r="B85" s="194">
        <v>44249</v>
      </c>
      <c r="C85" s="200">
        <v>27515</v>
      </c>
      <c r="D85" s="224">
        <v>70</v>
      </c>
      <c r="E85" s="319">
        <v>0.48</v>
      </c>
      <c r="F85" s="176">
        <v>0.45</v>
      </c>
      <c r="G85" s="187">
        <v>39</v>
      </c>
      <c r="H85" s="188">
        <v>0.3</v>
      </c>
      <c r="I85" s="176">
        <v>0.3</v>
      </c>
      <c r="J85" s="176">
        <v>0.33</v>
      </c>
      <c r="K85" s="188">
        <v>1</v>
      </c>
      <c r="L85" s="177">
        <v>0.85</v>
      </c>
      <c r="M85" s="176">
        <v>0.85</v>
      </c>
      <c r="N85" s="189">
        <v>130</v>
      </c>
      <c r="O85" s="217">
        <v>130</v>
      </c>
      <c r="P85" s="201" t="s">
        <v>5273</v>
      </c>
      <c r="R85" s="183"/>
    </row>
    <row r="86" spans="1:18" ht="49.5" customHeight="1">
      <c r="A86" s="171" t="s">
        <v>4720</v>
      </c>
      <c r="B86" s="194">
        <v>44249</v>
      </c>
      <c r="C86" s="200">
        <v>27622</v>
      </c>
      <c r="D86" s="224">
        <v>70</v>
      </c>
      <c r="E86" s="319">
        <v>0.48</v>
      </c>
      <c r="F86" s="176">
        <v>0.45</v>
      </c>
      <c r="G86" s="187">
        <v>39</v>
      </c>
      <c r="H86" s="188">
        <v>0.3</v>
      </c>
      <c r="I86" s="176">
        <v>0.3</v>
      </c>
      <c r="J86" s="176">
        <v>0.33</v>
      </c>
      <c r="K86" s="188">
        <v>1</v>
      </c>
      <c r="L86" s="177">
        <v>0.85</v>
      </c>
      <c r="M86" s="176">
        <v>0.85</v>
      </c>
      <c r="N86" s="189">
        <v>130</v>
      </c>
      <c r="O86" s="217">
        <v>130</v>
      </c>
      <c r="P86" s="201" t="s">
        <v>5274</v>
      </c>
      <c r="R86" s="183"/>
    </row>
    <row r="87" spans="1:18" ht="49.5" customHeight="1">
      <c r="A87" s="171" t="s">
        <v>4720</v>
      </c>
      <c r="B87" s="194">
        <v>44256</v>
      </c>
      <c r="C87" s="200">
        <v>27767</v>
      </c>
      <c r="D87" s="224">
        <v>70</v>
      </c>
      <c r="E87" s="319">
        <v>0.48</v>
      </c>
      <c r="F87" s="176">
        <v>0.45</v>
      </c>
      <c r="G87" s="187">
        <v>39</v>
      </c>
      <c r="H87" s="188">
        <v>0.3</v>
      </c>
      <c r="I87" s="176">
        <v>0.3</v>
      </c>
      <c r="J87" s="176">
        <v>0.33</v>
      </c>
      <c r="K87" s="188">
        <v>1</v>
      </c>
      <c r="L87" s="177">
        <v>0.85</v>
      </c>
      <c r="M87" s="176">
        <v>0.85</v>
      </c>
      <c r="N87" s="189">
        <v>130</v>
      </c>
      <c r="O87" s="217">
        <v>130</v>
      </c>
      <c r="P87" s="201" t="s">
        <v>5275</v>
      </c>
      <c r="R87" s="183"/>
    </row>
    <row r="88" spans="1:18" ht="49.5" customHeight="1">
      <c r="A88" s="171" t="s">
        <v>4720</v>
      </c>
      <c r="B88" s="194">
        <v>44263</v>
      </c>
      <c r="C88" s="200">
        <v>27783</v>
      </c>
      <c r="D88" s="224">
        <v>70</v>
      </c>
      <c r="E88" s="319">
        <v>0.48</v>
      </c>
      <c r="F88" s="176">
        <v>0.45</v>
      </c>
      <c r="G88" s="187">
        <v>39</v>
      </c>
      <c r="H88" s="188">
        <v>0.3</v>
      </c>
      <c r="I88" s="176">
        <v>0.3</v>
      </c>
      <c r="J88" s="176">
        <v>0.33</v>
      </c>
      <c r="K88" s="188">
        <v>1</v>
      </c>
      <c r="L88" s="177">
        <v>0.85</v>
      </c>
      <c r="M88" s="176">
        <v>0.85</v>
      </c>
      <c r="N88" s="189">
        <v>130</v>
      </c>
      <c r="O88" s="217">
        <v>130</v>
      </c>
      <c r="P88" s="201" t="s">
        <v>5276</v>
      </c>
      <c r="R88" s="183"/>
    </row>
    <row r="89" spans="1:18" ht="49.5" customHeight="1">
      <c r="A89" s="171" t="s">
        <v>4720</v>
      </c>
      <c r="B89" s="194">
        <v>44264</v>
      </c>
      <c r="C89" s="200">
        <v>27831</v>
      </c>
      <c r="D89" s="224">
        <v>70</v>
      </c>
      <c r="E89" s="319">
        <v>0.17799999999999999</v>
      </c>
      <c r="F89" s="176">
        <v>0.18</v>
      </c>
      <c r="G89" s="187">
        <v>39</v>
      </c>
      <c r="H89" s="188">
        <v>0.3</v>
      </c>
      <c r="I89" s="176">
        <v>0.3</v>
      </c>
      <c r="J89" s="176">
        <v>0.33</v>
      </c>
      <c r="K89" s="188">
        <v>1</v>
      </c>
      <c r="L89" s="177">
        <v>0.85</v>
      </c>
      <c r="M89" s="176">
        <v>0.85</v>
      </c>
      <c r="N89" s="189">
        <v>130</v>
      </c>
      <c r="O89" s="217">
        <v>130</v>
      </c>
      <c r="P89" s="201" t="s">
        <v>5277</v>
      </c>
      <c r="R89" s="183"/>
    </row>
    <row r="90" spans="1:18" ht="49.5" customHeight="1">
      <c r="A90" s="171" t="s">
        <v>4720</v>
      </c>
      <c r="B90" s="194">
        <v>44273</v>
      </c>
      <c r="C90" s="200">
        <v>27845</v>
      </c>
      <c r="D90" s="224">
        <v>70</v>
      </c>
      <c r="E90" s="319">
        <v>0.48</v>
      </c>
      <c r="F90" s="176">
        <v>0.45</v>
      </c>
      <c r="G90" s="187">
        <v>39</v>
      </c>
      <c r="H90" s="188">
        <v>0.3</v>
      </c>
      <c r="I90" s="176">
        <v>0.3</v>
      </c>
      <c r="J90" s="176">
        <v>0.33</v>
      </c>
      <c r="K90" s="188">
        <v>1</v>
      </c>
      <c r="L90" s="177">
        <v>0.85</v>
      </c>
      <c r="M90" s="176">
        <v>0.85</v>
      </c>
      <c r="N90" s="189">
        <v>130</v>
      </c>
      <c r="O90" s="217">
        <v>130</v>
      </c>
      <c r="P90" s="201" t="s">
        <v>5278</v>
      </c>
      <c r="R90" s="183"/>
    </row>
    <row r="91" spans="1:18" ht="49.5" customHeight="1">
      <c r="A91" s="171" t="s">
        <v>4720</v>
      </c>
      <c r="B91" s="194">
        <v>44274</v>
      </c>
      <c r="C91" s="200">
        <v>27883</v>
      </c>
      <c r="D91" s="224">
        <v>70</v>
      </c>
      <c r="E91" s="319">
        <v>0.48</v>
      </c>
      <c r="F91" s="176">
        <v>0.45</v>
      </c>
      <c r="G91" s="187">
        <v>39</v>
      </c>
      <c r="H91" s="188">
        <v>0.3</v>
      </c>
      <c r="I91" s="176">
        <v>0.3</v>
      </c>
      <c r="J91" s="176">
        <v>0.33</v>
      </c>
      <c r="K91" s="188">
        <v>1</v>
      </c>
      <c r="L91" s="177">
        <v>0.85</v>
      </c>
      <c r="M91" s="176">
        <v>0.85</v>
      </c>
      <c r="N91" s="189">
        <v>130</v>
      </c>
      <c r="O91" s="217">
        <v>130</v>
      </c>
      <c r="P91" s="201" t="s">
        <v>5279</v>
      </c>
      <c r="R91" s="183"/>
    </row>
    <row r="92" spans="1:18" ht="49.5" customHeight="1">
      <c r="A92" s="171" t="s">
        <v>4720</v>
      </c>
      <c r="B92" s="194">
        <v>44278</v>
      </c>
      <c r="C92" s="200">
        <v>27995</v>
      </c>
      <c r="D92" s="224">
        <v>70</v>
      </c>
      <c r="E92" s="319">
        <v>0.45</v>
      </c>
      <c r="F92" s="176">
        <v>0.4</v>
      </c>
      <c r="G92" s="187">
        <v>39</v>
      </c>
      <c r="H92" s="188">
        <v>0.3</v>
      </c>
      <c r="I92" s="176">
        <v>0.3</v>
      </c>
      <c r="J92" s="176">
        <v>0.33</v>
      </c>
      <c r="K92" s="188">
        <v>1</v>
      </c>
      <c r="L92" s="177">
        <v>0.85</v>
      </c>
      <c r="M92" s="176">
        <v>0.85</v>
      </c>
      <c r="N92" s="189">
        <v>130</v>
      </c>
      <c r="O92" s="217">
        <v>130</v>
      </c>
      <c r="P92" s="201" t="s">
        <v>5280</v>
      </c>
      <c r="R92" s="183"/>
    </row>
    <row r="93" spans="1:18" ht="49.5" customHeight="1">
      <c r="A93" s="171" t="s">
        <v>4720</v>
      </c>
      <c r="B93" s="194">
        <v>44279</v>
      </c>
      <c r="C93" s="200">
        <v>27996</v>
      </c>
      <c r="D93" s="224">
        <v>70</v>
      </c>
      <c r="E93" s="319">
        <v>0.45</v>
      </c>
      <c r="F93" s="176">
        <v>0.4</v>
      </c>
      <c r="G93" s="187">
        <v>39</v>
      </c>
      <c r="H93" s="188">
        <v>0.3</v>
      </c>
      <c r="I93" s="176">
        <v>0.3</v>
      </c>
      <c r="J93" s="176">
        <v>0.33</v>
      </c>
      <c r="K93" s="188">
        <v>1</v>
      </c>
      <c r="L93" s="177">
        <v>0.85</v>
      </c>
      <c r="M93" s="176">
        <v>0.85</v>
      </c>
      <c r="N93" s="189">
        <v>130</v>
      </c>
      <c r="O93" s="217">
        <v>130</v>
      </c>
      <c r="P93" s="201" t="s">
        <v>5281</v>
      </c>
      <c r="R93" s="183"/>
    </row>
    <row r="94" spans="1:18" ht="49.5" customHeight="1">
      <c r="A94" s="171" t="s">
        <v>4720</v>
      </c>
      <c r="B94" s="194">
        <v>44280</v>
      </c>
      <c r="C94" s="200">
        <v>27979</v>
      </c>
      <c r="D94" s="224">
        <v>70</v>
      </c>
      <c r="E94" s="319">
        <v>0.40600000000000003</v>
      </c>
      <c r="F94" s="176">
        <v>0.4</v>
      </c>
      <c r="G94" s="187">
        <v>39</v>
      </c>
      <c r="H94" s="188">
        <v>0.3</v>
      </c>
      <c r="I94" s="176">
        <v>0.3</v>
      </c>
      <c r="J94" s="176">
        <v>0.33</v>
      </c>
      <c r="K94" s="188">
        <v>1</v>
      </c>
      <c r="L94" s="177">
        <v>0.85</v>
      </c>
      <c r="M94" s="176">
        <v>0.85</v>
      </c>
      <c r="N94" s="189">
        <v>130</v>
      </c>
      <c r="O94" s="217">
        <v>130</v>
      </c>
      <c r="P94" s="201" t="s">
        <v>5282</v>
      </c>
      <c r="R94" s="183"/>
    </row>
    <row r="95" spans="1:18" ht="49.5" customHeight="1">
      <c r="A95" s="171" t="s">
        <v>4720</v>
      </c>
      <c r="B95" s="194">
        <v>44281</v>
      </c>
      <c r="C95" s="200">
        <v>28003</v>
      </c>
      <c r="D95" s="224">
        <v>70</v>
      </c>
      <c r="E95" s="319">
        <v>0.48</v>
      </c>
      <c r="F95" s="176">
        <v>0.45</v>
      </c>
      <c r="G95" s="187">
        <v>39</v>
      </c>
      <c r="H95" s="188">
        <v>0.3</v>
      </c>
      <c r="I95" s="176">
        <v>0.3</v>
      </c>
      <c r="J95" s="176">
        <v>0.33</v>
      </c>
      <c r="K95" s="188">
        <v>1</v>
      </c>
      <c r="L95" s="177">
        <v>0.85</v>
      </c>
      <c r="M95" s="176">
        <v>0.85</v>
      </c>
      <c r="N95" s="189">
        <v>130</v>
      </c>
      <c r="O95" s="217">
        <v>130</v>
      </c>
      <c r="P95" s="201" t="s">
        <v>5283</v>
      </c>
      <c r="R95" s="183"/>
    </row>
    <row r="96" spans="1:18" ht="49.5" customHeight="1">
      <c r="A96" s="171" t="s">
        <v>4720</v>
      </c>
      <c r="B96" s="194">
        <v>44284</v>
      </c>
      <c r="C96" s="200">
        <v>28046</v>
      </c>
      <c r="D96" s="224">
        <v>70</v>
      </c>
      <c r="E96" s="319">
        <v>0.40600000000000003</v>
      </c>
      <c r="F96" s="176">
        <v>0.4</v>
      </c>
      <c r="G96" s="187">
        <v>39</v>
      </c>
      <c r="H96" s="188">
        <v>0.3</v>
      </c>
      <c r="I96" s="176">
        <v>0.3</v>
      </c>
      <c r="J96" s="176">
        <v>0.33</v>
      </c>
      <c r="K96" s="188">
        <v>1</v>
      </c>
      <c r="L96" s="177">
        <v>0.85</v>
      </c>
      <c r="M96" s="176">
        <v>0.85</v>
      </c>
      <c r="N96" s="189">
        <v>130</v>
      </c>
      <c r="O96" s="217">
        <v>130</v>
      </c>
      <c r="P96" s="201" t="s">
        <v>5284</v>
      </c>
      <c r="R96" s="183"/>
    </row>
    <row r="97" spans="1:18" ht="49.5" customHeight="1">
      <c r="A97" s="171" t="s">
        <v>4720</v>
      </c>
      <c r="B97" s="194">
        <v>44285</v>
      </c>
      <c r="C97" s="200">
        <v>28046</v>
      </c>
      <c r="D97" s="224">
        <v>70</v>
      </c>
      <c r="E97" s="319">
        <v>0.40600000000000003</v>
      </c>
      <c r="F97" s="176">
        <v>0.4</v>
      </c>
      <c r="G97" s="187">
        <v>39</v>
      </c>
      <c r="H97" s="188">
        <v>0.3</v>
      </c>
      <c r="I97" s="176">
        <v>0.3</v>
      </c>
      <c r="J97" s="176">
        <v>0.33</v>
      </c>
      <c r="K97" s="188">
        <v>1</v>
      </c>
      <c r="L97" s="177">
        <v>0.85</v>
      </c>
      <c r="M97" s="176">
        <v>0.85</v>
      </c>
      <c r="N97" s="189">
        <v>130</v>
      </c>
      <c r="O97" s="217">
        <v>130</v>
      </c>
      <c r="P97" s="201" t="s">
        <v>5285</v>
      </c>
      <c r="R97" s="183"/>
    </row>
    <row r="98" spans="1:18" ht="49.5" customHeight="1">
      <c r="A98" s="171" t="s">
        <v>4720</v>
      </c>
      <c r="B98" s="194">
        <v>44286</v>
      </c>
      <c r="C98" s="200">
        <v>28131</v>
      </c>
      <c r="D98" s="224">
        <v>70</v>
      </c>
      <c r="E98" s="319">
        <v>0.46200000000000002</v>
      </c>
      <c r="F98" s="176">
        <v>0.48</v>
      </c>
      <c r="G98" s="187">
        <v>39</v>
      </c>
      <c r="H98" s="188">
        <v>0.3</v>
      </c>
      <c r="I98" s="176">
        <v>0.3</v>
      </c>
      <c r="J98" s="176">
        <v>0.33</v>
      </c>
      <c r="K98" s="188">
        <v>1</v>
      </c>
      <c r="L98" s="177">
        <v>0.85</v>
      </c>
      <c r="M98" s="176">
        <v>0.85</v>
      </c>
      <c r="N98" s="189">
        <v>130</v>
      </c>
      <c r="O98" s="217">
        <v>130</v>
      </c>
      <c r="P98" s="201" t="s">
        <v>5286</v>
      </c>
      <c r="R98" s="183"/>
    </row>
    <row r="99" spans="1:18" ht="49.5" customHeight="1">
      <c r="A99" s="171" t="s">
        <v>4720</v>
      </c>
      <c r="B99" s="194">
        <v>44288</v>
      </c>
      <c r="C99" s="200">
        <v>28193</v>
      </c>
      <c r="D99" s="224">
        <v>70</v>
      </c>
      <c r="E99" s="319">
        <v>7.6999999999999999E-2</v>
      </c>
      <c r="F99" s="176">
        <v>0.08</v>
      </c>
      <c r="G99" s="187">
        <v>40</v>
      </c>
      <c r="H99" s="188">
        <v>0.33</v>
      </c>
      <c r="I99" s="176">
        <v>0.3</v>
      </c>
      <c r="J99" s="176">
        <v>0.33</v>
      </c>
      <c r="K99" s="188">
        <v>1</v>
      </c>
      <c r="L99" s="177">
        <v>0.85</v>
      </c>
      <c r="M99" s="176">
        <v>0.85</v>
      </c>
      <c r="N99" s="189">
        <v>130</v>
      </c>
      <c r="O99" s="217">
        <v>130</v>
      </c>
      <c r="P99" s="201" t="s">
        <v>5339</v>
      </c>
      <c r="R99" s="183"/>
    </row>
    <row r="100" spans="1:18" ht="49.5" customHeight="1">
      <c r="A100" s="171" t="s">
        <v>4720</v>
      </c>
      <c r="B100" s="194">
        <v>44291</v>
      </c>
      <c r="C100" s="200">
        <v>28261</v>
      </c>
      <c r="D100" s="224">
        <v>70</v>
      </c>
      <c r="E100" s="319">
        <v>0.45800000000000002</v>
      </c>
      <c r="F100" s="176">
        <v>0.45</v>
      </c>
      <c r="G100" s="187">
        <v>40</v>
      </c>
      <c r="H100" s="188">
        <v>0.33</v>
      </c>
      <c r="I100" s="176">
        <v>0.3</v>
      </c>
      <c r="J100" s="176">
        <v>0.33</v>
      </c>
      <c r="K100" s="188">
        <v>1</v>
      </c>
      <c r="L100" s="177">
        <v>0.85</v>
      </c>
      <c r="M100" s="176">
        <v>0.85</v>
      </c>
      <c r="N100" s="189">
        <v>130</v>
      </c>
      <c r="O100" s="217">
        <v>130</v>
      </c>
      <c r="P100" s="201" t="s">
        <v>5340</v>
      </c>
      <c r="R100" s="183">
        <f t="shared" ref="R100" si="6">I100*J100</f>
        <v>9.9000000000000005E-2</v>
      </c>
    </row>
    <row r="101" spans="1:18" ht="49.5" customHeight="1">
      <c r="A101" s="171" t="s">
        <v>4720</v>
      </c>
      <c r="B101" s="194">
        <v>44292</v>
      </c>
      <c r="C101" s="200">
        <v>28285</v>
      </c>
      <c r="D101" s="224">
        <v>70</v>
      </c>
      <c r="E101" s="319">
        <v>0.46200000000000002</v>
      </c>
      <c r="F101" s="176">
        <v>0.48</v>
      </c>
      <c r="G101" s="187">
        <v>40</v>
      </c>
      <c r="H101" s="188">
        <v>0.33</v>
      </c>
      <c r="I101" s="176">
        <v>0.3</v>
      </c>
      <c r="J101" s="176">
        <v>0.33</v>
      </c>
      <c r="K101" s="188">
        <v>1</v>
      </c>
      <c r="L101" s="177">
        <v>0.85</v>
      </c>
      <c r="M101" s="176">
        <v>0.85</v>
      </c>
      <c r="N101" s="189">
        <v>130</v>
      </c>
      <c r="O101" s="217">
        <v>130</v>
      </c>
      <c r="P101" s="201" t="s">
        <v>5341</v>
      </c>
      <c r="R101" s="183"/>
    </row>
    <row r="102" spans="1:18" ht="49.5" customHeight="1">
      <c r="A102" s="171" t="s">
        <v>4720</v>
      </c>
      <c r="B102" s="194">
        <v>44294</v>
      </c>
      <c r="C102" s="200">
        <v>28334</v>
      </c>
      <c r="D102" s="224">
        <v>70</v>
      </c>
      <c r="E102" s="319">
        <v>0.45800000000000002</v>
      </c>
      <c r="F102" s="176">
        <v>0.45</v>
      </c>
      <c r="G102" s="187">
        <v>40</v>
      </c>
      <c r="H102" s="188">
        <v>0.33</v>
      </c>
      <c r="I102" s="176">
        <v>0.3</v>
      </c>
      <c r="J102" s="176">
        <v>0.33</v>
      </c>
      <c r="K102" s="188">
        <v>1</v>
      </c>
      <c r="L102" s="177">
        <v>0.85</v>
      </c>
      <c r="M102" s="176">
        <v>0.85</v>
      </c>
      <c r="N102" s="189">
        <v>130</v>
      </c>
      <c r="O102" s="217">
        <v>130</v>
      </c>
      <c r="P102" s="201" t="s">
        <v>5342</v>
      </c>
      <c r="R102" s="183"/>
    </row>
    <row r="103" spans="1:18" ht="49.5" customHeight="1">
      <c r="A103" s="171" t="s">
        <v>4720</v>
      </c>
      <c r="B103" s="194">
        <v>44295</v>
      </c>
      <c r="C103" s="200">
        <v>28358</v>
      </c>
      <c r="D103" s="224">
        <v>70</v>
      </c>
      <c r="E103" s="319">
        <v>0.46200000000000002</v>
      </c>
      <c r="F103" s="176">
        <v>0.48</v>
      </c>
      <c r="G103" s="187">
        <v>40</v>
      </c>
      <c r="H103" s="188">
        <v>0.33</v>
      </c>
      <c r="I103" s="176">
        <v>0.3</v>
      </c>
      <c r="J103" s="176">
        <v>0.33</v>
      </c>
      <c r="K103" s="188"/>
      <c r="L103" s="177">
        <v>0.1</v>
      </c>
      <c r="M103" s="176"/>
      <c r="N103" s="189">
        <v>130</v>
      </c>
      <c r="O103" s="217">
        <v>130</v>
      </c>
      <c r="P103" s="201" t="s">
        <v>5343</v>
      </c>
      <c r="R103" s="183"/>
    </row>
    <row r="104" spans="1:18" ht="49.5" customHeight="1">
      <c r="A104" s="171" t="s">
        <v>4720</v>
      </c>
      <c r="B104" s="194">
        <v>44297</v>
      </c>
      <c r="C104" s="200">
        <v>28407</v>
      </c>
      <c r="D104" s="224">
        <v>70</v>
      </c>
      <c r="E104" s="319">
        <v>0.45800000000000002</v>
      </c>
      <c r="F104" s="176">
        <v>0.45</v>
      </c>
      <c r="G104" s="187">
        <v>40</v>
      </c>
      <c r="H104" s="188">
        <v>0.33</v>
      </c>
      <c r="I104" s="176">
        <v>0.3</v>
      </c>
      <c r="J104" s="176">
        <v>0.33</v>
      </c>
      <c r="K104" s="188">
        <v>1</v>
      </c>
      <c r="L104" s="177">
        <v>0.85</v>
      </c>
      <c r="M104" s="176">
        <v>0.85</v>
      </c>
      <c r="N104" s="189">
        <v>130</v>
      </c>
      <c r="O104" s="217">
        <v>130</v>
      </c>
      <c r="P104" s="201" t="s">
        <v>5344</v>
      </c>
      <c r="R104" s="183"/>
    </row>
    <row r="105" spans="1:18" ht="49.5" customHeight="1">
      <c r="A105" s="171" t="s">
        <v>4720</v>
      </c>
      <c r="B105" s="194">
        <v>44298</v>
      </c>
      <c r="C105" s="200">
        <v>28432</v>
      </c>
      <c r="D105" s="224">
        <v>70</v>
      </c>
      <c r="E105" s="319">
        <v>0.46200000000000002</v>
      </c>
      <c r="F105" s="176">
        <v>0.48</v>
      </c>
      <c r="G105" s="187">
        <v>40</v>
      </c>
      <c r="H105" s="188">
        <v>0.33</v>
      </c>
      <c r="I105" s="176">
        <v>0.3</v>
      </c>
      <c r="J105" s="176">
        <v>0.33</v>
      </c>
      <c r="K105" s="188">
        <v>1</v>
      </c>
      <c r="L105" s="177">
        <v>0.85</v>
      </c>
      <c r="M105" s="176">
        <v>0.85</v>
      </c>
      <c r="N105" s="189">
        <v>130</v>
      </c>
      <c r="O105" s="217">
        <v>130</v>
      </c>
      <c r="P105" s="201" t="s">
        <v>5345</v>
      </c>
      <c r="R105" s="183"/>
    </row>
    <row r="106" spans="1:18" ht="49.5" customHeight="1">
      <c r="A106" s="171" t="s">
        <v>4720</v>
      </c>
      <c r="B106" s="194">
        <v>44300</v>
      </c>
      <c r="C106" s="200">
        <v>28481</v>
      </c>
      <c r="D106" s="224">
        <v>70</v>
      </c>
      <c r="E106" s="319">
        <v>0.45800000000000002</v>
      </c>
      <c r="F106" s="176">
        <v>0.45</v>
      </c>
      <c r="G106" s="187">
        <v>40</v>
      </c>
      <c r="H106" s="188">
        <v>0.33</v>
      </c>
      <c r="I106" s="176">
        <v>0.3</v>
      </c>
      <c r="J106" s="176">
        <v>0.33</v>
      </c>
      <c r="K106" s="188">
        <v>1</v>
      </c>
      <c r="L106" s="177">
        <v>0.85</v>
      </c>
      <c r="M106" s="176">
        <v>0.85</v>
      </c>
      <c r="N106" s="189">
        <v>130</v>
      </c>
      <c r="O106" s="217">
        <v>130</v>
      </c>
      <c r="P106" s="201" t="s">
        <v>5346</v>
      </c>
      <c r="R106" s="183"/>
    </row>
    <row r="107" spans="1:18" ht="49.5" customHeight="1">
      <c r="A107" s="171" t="s">
        <v>4720</v>
      </c>
      <c r="B107" s="194">
        <v>44301</v>
      </c>
      <c r="C107" s="200">
        <v>28505</v>
      </c>
      <c r="D107" s="224">
        <v>70</v>
      </c>
      <c r="E107" s="319">
        <v>0.46200000000000002</v>
      </c>
      <c r="F107" s="176">
        <v>0.48</v>
      </c>
      <c r="G107" s="187">
        <v>40</v>
      </c>
      <c r="H107" s="188">
        <v>0.33</v>
      </c>
      <c r="I107" s="176">
        <v>0.3</v>
      </c>
      <c r="J107" s="176">
        <v>0.33</v>
      </c>
      <c r="K107" s="188">
        <v>1</v>
      </c>
      <c r="L107" s="177">
        <v>0.85</v>
      </c>
      <c r="M107" s="176">
        <v>0.85</v>
      </c>
      <c r="N107" s="189">
        <v>130</v>
      </c>
      <c r="O107" s="217">
        <v>130</v>
      </c>
      <c r="P107" s="201" t="s">
        <v>5347</v>
      </c>
      <c r="R107" s="183"/>
    </row>
    <row r="108" spans="1:18" ht="49.5" customHeight="1">
      <c r="A108" s="171" t="s">
        <v>4720</v>
      </c>
      <c r="B108" s="194">
        <v>44354</v>
      </c>
      <c r="C108" s="200">
        <v>28849</v>
      </c>
      <c r="D108" s="224">
        <v>70</v>
      </c>
      <c r="E108" s="319">
        <v>0.48</v>
      </c>
      <c r="F108" s="176">
        <v>0.48</v>
      </c>
      <c r="G108" s="187">
        <v>40</v>
      </c>
      <c r="H108" s="188">
        <v>0.33</v>
      </c>
      <c r="I108" s="176">
        <v>0.3</v>
      </c>
      <c r="J108" s="176">
        <v>0.33</v>
      </c>
      <c r="K108" s="188">
        <v>1</v>
      </c>
      <c r="L108" s="177">
        <v>0.85</v>
      </c>
      <c r="M108" s="176">
        <v>0.85</v>
      </c>
      <c r="N108" s="189">
        <v>150</v>
      </c>
      <c r="O108" s="217">
        <v>150</v>
      </c>
      <c r="P108" s="201" t="s">
        <v>5348</v>
      </c>
      <c r="R108" s="183"/>
    </row>
    <row r="109" spans="1:18" ht="49.5" customHeight="1">
      <c r="A109" s="171" t="s">
        <v>4720</v>
      </c>
      <c r="B109" s="194">
        <v>44355</v>
      </c>
      <c r="C109" s="200">
        <v>28872</v>
      </c>
      <c r="D109" s="224">
        <v>70</v>
      </c>
      <c r="E109" s="319">
        <v>0.46200000000000002</v>
      </c>
      <c r="F109" s="176">
        <v>0.48</v>
      </c>
      <c r="G109" s="187">
        <v>40</v>
      </c>
      <c r="H109" s="188">
        <v>0.33</v>
      </c>
      <c r="I109" s="176">
        <v>0.3</v>
      </c>
      <c r="J109" s="176">
        <v>0.33</v>
      </c>
      <c r="K109" s="188">
        <v>1</v>
      </c>
      <c r="L109" s="177">
        <v>0.85</v>
      </c>
      <c r="M109" s="176">
        <v>0.85</v>
      </c>
      <c r="N109" s="189">
        <v>150</v>
      </c>
      <c r="O109" s="217">
        <v>150</v>
      </c>
      <c r="P109" s="201" t="s">
        <v>5349</v>
      </c>
      <c r="R109" s="183"/>
    </row>
    <row r="110" spans="1:18" ht="49.5" customHeight="1">
      <c r="A110" s="171" t="s">
        <v>4720</v>
      </c>
      <c r="B110" s="194">
        <v>44359</v>
      </c>
      <c r="C110" s="200">
        <v>28965</v>
      </c>
      <c r="D110" s="224">
        <v>70</v>
      </c>
      <c r="E110" s="319">
        <v>0.46200000000000002</v>
      </c>
      <c r="F110" s="176">
        <v>0.48</v>
      </c>
      <c r="G110" s="187">
        <v>40</v>
      </c>
      <c r="H110" s="188">
        <v>0.33</v>
      </c>
      <c r="I110" s="176">
        <v>0.3</v>
      </c>
      <c r="J110" s="176">
        <v>0.33</v>
      </c>
      <c r="K110" s="188">
        <v>1</v>
      </c>
      <c r="L110" s="177">
        <v>0.85</v>
      </c>
      <c r="M110" s="176">
        <v>0.85</v>
      </c>
      <c r="N110" s="189">
        <v>150</v>
      </c>
      <c r="O110" s="217">
        <v>150</v>
      </c>
      <c r="P110" s="201" t="s">
        <v>5350</v>
      </c>
      <c r="R110" s="183"/>
    </row>
    <row r="111" spans="1:18" ht="49.5" customHeight="1">
      <c r="A111" s="171" t="s">
        <v>4720</v>
      </c>
      <c r="B111" s="194">
        <v>44360</v>
      </c>
      <c r="C111" s="200">
        <v>28980</v>
      </c>
      <c r="D111" s="224">
        <v>70</v>
      </c>
      <c r="E111" s="319">
        <v>0.46500000000000002</v>
      </c>
      <c r="F111" s="176">
        <v>0.48</v>
      </c>
      <c r="G111" s="187">
        <v>40</v>
      </c>
      <c r="H111" s="188">
        <v>0.33</v>
      </c>
      <c r="I111" s="176">
        <v>0.3</v>
      </c>
      <c r="J111" s="176">
        <v>0.33</v>
      </c>
      <c r="K111" s="188">
        <v>1</v>
      </c>
      <c r="L111" s="177">
        <v>0.85</v>
      </c>
      <c r="M111" s="176">
        <v>0.85</v>
      </c>
      <c r="N111" s="189">
        <v>150</v>
      </c>
      <c r="O111" s="217">
        <v>150</v>
      </c>
      <c r="P111" s="201" t="s">
        <v>5351</v>
      </c>
      <c r="R111" s="183"/>
    </row>
    <row r="112" spans="1:18" ht="49.5" customHeight="1">
      <c r="A112" s="171" t="s">
        <v>4720</v>
      </c>
      <c r="B112" s="194">
        <v>44362</v>
      </c>
      <c r="C112" s="200">
        <v>28987</v>
      </c>
      <c r="D112" s="224">
        <v>70</v>
      </c>
      <c r="E112" s="319">
        <v>0.46500000000000002</v>
      </c>
      <c r="F112" s="176">
        <v>0.48</v>
      </c>
      <c r="G112" s="187">
        <v>40</v>
      </c>
      <c r="H112" s="188">
        <v>0.33</v>
      </c>
      <c r="I112" s="176">
        <v>0.3</v>
      </c>
      <c r="J112" s="176">
        <v>0.33</v>
      </c>
      <c r="K112" s="188">
        <v>1</v>
      </c>
      <c r="L112" s="177">
        <v>0.85</v>
      </c>
      <c r="M112" s="176">
        <v>0.85</v>
      </c>
      <c r="N112" s="189">
        <v>150</v>
      </c>
      <c r="O112" s="217">
        <v>150</v>
      </c>
      <c r="P112" s="201" t="s">
        <v>5352</v>
      </c>
      <c r="R112" s="183"/>
    </row>
    <row r="113" spans="1:18" ht="49.5" customHeight="1">
      <c r="A113" s="171" t="s">
        <v>4720</v>
      </c>
      <c r="B113" s="194">
        <v>44363</v>
      </c>
      <c r="C113" s="200">
        <v>29002.799999999999</v>
      </c>
      <c r="D113" s="224">
        <v>70</v>
      </c>
      <c r="E113" s="319">
        <v>0.46500000000000002</v>
      </c>
      <c r="F113" s="176">
        <v>0.48</v>
      </c>
      <c r="G113" s="187">
        <v>40</v>
      </c>
      <c r="H113" s="188">
        <v>0.33</v>
      </c>
      <c r="I113" s="176">
        <v>0.3</v>
      </c>
      <c r="J113" s="176">
        <v>0.33</v>
      </c>
      <c r="K113" s="188">
        <v>1</v>
      </c>
      <c r="L113" s="177">
        <v>0.85</v>
      </c>
      <c r="M113" s="176">
        <v>0.85</v>
      </c>
      <c r="N113" s="189">
        <v>150</v>
      </c>
      <c r="O113" s="217">
        <v>150</v>
      </c>
      <c r="P113" s="201" t="s">
        <v>5353</v>
      </c>
      <c r="R113" s="183"/>
    </row>
    <row r="114" spans="1:18" ht="49.5" customHeight="1">
      <c r="A114" s="171" t="s">
        <v>4720</v>
      </c>
      <c r="B114" s="194">
        <v>44366</v>
      </c>
      <c r="C114" s="200">
        <v>29084</v>
      </c>
      <c r="D114" s="224">
        <v>70</v>
      </c>
      <c r="E114" s="319">
        <v>0.46500000000000002</v>
      </c>
      <c r="F114" s="176">
        <v>0.48</v>
      </c>
      <c r="G114" s="187">
        <v>40</v>
      </c>
      <c r="H114" s="188">
        <v>0.33</v>
      </c>
      <c r="I114" s="176">
        <v>0.3</v>
      </c>
      <c r="J114" s="176">
        <v>0.33</v>
      </c>
      <c r="K114" s="188">
        <v>1</v>
      </c>
      <c r="L114" s="177">
        <v>0.85</v>
      </c>
      <c r="M114" s="176">
        <v>0.85</v>
      </c>
      <c r="N114" s="189">
        <v>150</v>
      </c>
      <c r="O114" s="217">
        <v>150</v>
      </c>
      <c r="P114" s="201" t="s">
        <v>5354</v>
      </c>
      <c r="R114" s="183"/>
    </row>
    <row r="115" spans="1:18" ht="49.5" customHeight="1">
      <c r="A115" s="171" t="s">
        <v>4720</v>
      </c>
      <c r="B115" s="194">
        <v>44367</v>
      </c>
      <c r="C115" s="200">
        <v>29102.799999999999</v>
      </c>
      <c r="D115" s="224">
        <v>70</v>
      </c>
      <c r="E115" s="319">
        <v>0.46500000000000002</v>
      </c>
      <c r="F115" s="176">
        <v>0.48</v>
      </c>
      <c r="G115" s="187">
        <v>40</v>
      </c>
      <c r="H115" s="188">
        <v>0.33</v>
      </c>
      <c r="I115" s="176">
        <v>0.3</v>
      </c>
      <c r="J115" s="176">
        <v>0.33</v>
      </c>
      <c r="K115" s="188">
        <v>1</v>
      </c>
      <c r="L115" s="177">
        <v>0.85</v>
      </c>
      <c r="M115" s="176">
        <v>0.85</v>
      </c>
      <c r="N115" s="189">
        <v>150</v>
      </c>
      <c r="O115" s="217">
        <v>150</v>
      </c>
      <c r="P115" s="201" t="s">
        <v>5355</v>
      </c>
      <c r="R115" s="183"/>
    </row>
    <row r="116" spans="1:18" ht="49.5" customHeight="1">
      <c r="A116" s="171" t="s">
        <v>4720</v>
      </c>
      <c r="B116" s="194">
        <v>44367</v>
      </c>
      <c r="C116" s="200">
        <v>29106</v>
      </c>
      <c r="D116" s="224">
        <v>70</v>
      </c>
      <c r="E116" s="319">
        <v>0.46500000000000002</v>
      </c>
      <c r="F116" s="176">
        <v>0.48</v>
      </c>
      <c r="G116" s="187">
        <v>40</v>
      </c>
      <c r="H116" s="188">
        <v>0.33</v>
      </c>
      <c r="I116" s="176">
        <v>0.3</v>
      </c>
      <c r="J116" s="176">
        <v>0.33</v>
      </c>
      <c r="K116" s="188">
        <v>1</v>
      </c>
      <c r="L116" s="177">
        <v>0.85</v>
      </c>
      <c r="M116" s="176">
        <v>0.85</v>
      </c>
      <c r="N116" s="189">
        <v>150</v>
      </c>
      <c r="O116" s="217">
        <v>150</v>
      </c>
      <c r="P116" s="201" t="s">
        <v>5356</v>
      </c>
      <c r="R116" s="183"/>
    </row>
    <row r="117" spans="1:18" ht="49.5" customHeight="1">
      <c r="A117" s="171" t="s">
        <v>4720</v>
      </c>
      <c r="B117" s="194">
        <v>44371</v>
      </c>
      <c r="C117" s="200">
        <v>29204</v>
      </c>
      <c r="D117" s="224">
        <v>70</v>
      </c>
      <c r="E117" s="319">
        <v>0.45</v>
      </c>
      <c r="F117" s="176">
        <v>0.43</v>
      </c>
      <c r="G117" s="187">
        <v>40</v>
      </c>
      <c r="H117" s="188">
        <v>0.33</v>
      </c>
      <c r="I117" s="176">
        <v>0.3</v>
      </c>
      <c r="J117" s="176">
        <v>0.33</v>
      </c>
      <c r="K117" s="188">
        <v>1</v>
      </c>
      <c r="L117" s="177">
        <v>0.85</v>
      </c>
      <c r="M117" s="176">
        <v>0.85</v>
      </c>
      <c r="N117" s="189">
        <v>150</v>
      </c>
      <c r="O117" s="217">
        <v>150</v>
      </c>
      <c r="P117" s="201" t="s">
        <v>5357</v>
      </c>
      <c r="R117" s="183"/>
    </row>
    <row r="118" spans="1:18" ht="49.5" customHeight="1">
      <c r="A118" s="171" t="s">
        <v>4720</v>
      </c>
      <c r="B118" s="194">
        <v>44386</v>
      </c>
      <c r="C118" s="200">
        <v>29501</v>
      </c>
      <c r="D118" s="224">
        <v>70</v>
      </c>
      <c r="E118" s="319">
        <v>0.48299999999999998</v>
      </c>
      <c r="F118" s="176">
        <v>0.47</v>
      </c>
      <c r="G118" s="187">
        <v>40</v>
      </c>
      <c r="H118" s="188">
        <v>0.33</v>
      </c>
      <c r="I118" s="176">
        <v>0.3</v>
      </c>
      <c r="J118" s="176">
        <v>0.33</v>
      </c>
      <c r="K118" s="188">
        <v>1</v>
      </c>
      <c r="L118" s="177">
        <v>1</v>
      </c>
      <c r="M118" s="176">
        <v>1</v>
      </c>
      <c r="N118" s="189">
        <v>150</v>
      </c>
      <c r="O118" s="217">
        <v>150</v>
      </c>
      <c r="P118" s="201" t="s">
        <v>5358</v>
      </c>
      <c r="R118" s="183"/>
    </row>
    <row r="119" spans="1:18" ht="49.5" customHeight="1">
      <c r="A119" s="171" t="s">
        <v>4720</v>
      </c>
      <c r="B119" s="194">
        <v>44386</v>
      </c>
      <c r="C119" s="200">
        <v>25496</v>
      </c>
      <c r="D119" s="224">
        <v>70</v>
      </c>
      <c r="E119" s="319">
        <v>0.48299999999999998</v>
      </c>
      <c r="F119" s="176">
        <v>0.47</v>
      </c>
      <c r="G119" s="187">
        <v>40</v>
      </c>
      <c r="H119" s="188">
        <v>0.33</v>
      </c>
      <c r="I119" s="176">
        <v>0.3</v>
      </c>
      <c r="J119" s="176">
        <v>0.33</v>
      </c>
      <c r="K119" s="188">
        <v>1</v>
      </c>
      <c r="L119" s="177">
        <v>1</v>
      </c>
      <c r="M119" s="176">
        <v>1</v>
      </c>
      <c r="N119" s="189">
        <v>150</v>
      </c>
      <c r="O119" s="217">
        <v>150</v>
      </c>
      <c r="P119" s="201" t="s">
        <v>5359</v>
      </c>
      <c r="R119" s="183"/>
    </row>
    <row r="120" spans="1:18" ht="49.5" customHeight="1">
      <c r="A120" s="171" t="s">
        <v>4720</v>
      </c>
      <c r="B120" s="194">
        <v>44395</v>
      </c>
      <c r="C120" s="200">
        <v>29547.1</v>
      </c>
      <c r="D120" s="224">
        <v>70</v>
      </c>
      <c r="E120" s="319">
        <v>7.6999999999999999E-2</v>
      </c>
      <c r="F120" s="176">
        <v>0.08</v>
      </c>
      <c r="G120" s="187">
        <v>40</v>
      </c>
      <c r="H120" s="188">
        <v>0.33</v>
      </c>
      <c r="I120" s="176">
        <v>0.3</v>
      </c>
      <c r="J120" s="176">
        <v>0.33</v>
      </c>
      <c r="K120" s="188">
        <v>1</v>
      </c>
      <c r="L120" s="177">
        <v>1</v>
      </c>
      <c r="M120" s="176">
        <v>1</v>
      </c>
      <c r="N120" s="189">
        <v>140</v>
      </c>
      <c r="O120" s="217">
        <v>140</v>
      </c>
      <c r="P120" s="201" t="s">
        <v>5360</v>
      </c>
      <c r="R120" s="183"/>
    </row>
    <row r="121" spans="1:18" ht="49.5" customHeight="1">
      <c r="A121" s="171" t="s">
        <v>4720</v>
      </c>
      <c r="B121" s="194">
        <v>44400</v>
      </c>
      <c r="C121" s="200">
        <v>29570</v>
      </c>
      <c r="D121" s="224">
        <v>70</v>
      </c>
      <c r="E121" s="319">
        <v>0.48299999999999998</v>
      </c>
      <c r="F121" s="176">
        <v>0.47</v>
      </c>
      <c r="G121" s="187">
        <v>40</v>
      </c>
      <c r="H121" s="188">
        <v>0.33</v>
      </c>
      <c r="I121" s="176">
        <v>0.3</v>
      </c>
      <c r="J121" s="176">
        <v>0.33</v>
      </c>
      <c r="K121" s="188">
        <v>1</v>
      </c>
      <c r="L121" s="177">
        <v>1</v>
      </c>
      <c r="M121" s="176">
        <v>1</v>
      </c>
      <c r="N121" s="189">
        <v>150</v>
      </c>
      <c r="O121" s="217">
        <v>150</v>
      </c>
      <c r="P121" s="201" t="s">
        <v>5361</v>
      </c>
      <c r="R121" s="183"/>
    </row>
    <row r="122" spans="1:18" ht="49.5" customHeight="1">
      <c r="A122" s="171" t="s">
        <v>4720</v>
      </c>
      <c r="B122" s="194">
        <v>44406</v>
      </c>
      <c r="C122" s="200">
        <v>29642</v>
      </c>
      <c r="D122" s="224">
        <v>70</v>
      </c>
      <c r="E122" s="319">
        <v>0.77</v>
      </c>
      <c r="F122" s="176">
        <v>0.08</v>
      </c>
      <c r="G122" s="187">
        <v>40</v>
      </c>
      <c r="H122" s="188">
        <v>0.33</v>
      </c>
      <c r="I122" s="176">
        <v>0.3</v>
      </c>
      <c r="J122" s="176">
        <v>0.33</v>
      </c>
      <c r="K122" s="188">
        <v>1</v>
      </c>
      <c r="L122" s="177">
        <v>0.85</v>
      </c>
      <c r="M122" s="176">
        <v>0.85</v>
      </c>
      <c r="N122" s="189">
        <v>150</v>
      </c>
      <c r="O122" s="217">
        <v>150</v>
      </c>
      <c r="P122" s="201" t="s">
        <v>5362</v>
      </c>
      <c r="R122" s="183"/>
    </row>
    <row r="123" spans="1:18" ht="49.5" customHeight="1">
      <c r="A123" s="171" t="s">
        <v>4720</v>
      </c>
      <c r="B123" s="194">
        <v>44422</v>
      </c>
      <c r="C123" s="200">
        <v>29652</v>
      </c>
      <c r="D123" s="224">
        <v>70</v>
      </c>
      <c r="E123" s="319">
        <v>0.48299999999999998</v>
      </c>
      <c r="F123" s="176">
        <v>0.47</v>
      </c>
      <c r="G123" s="187">
        <v>40</v>
      </c>
      <c r="H123" s="188">
        <v>0.33</v>
      </c>
      <c r="I123" s="176">
        <v>0.3</v>
      </c>
      <c r="J123" s="176">
        <v>0.33</v>
      </c>
      <c r="K123" s="188">
        <v>1</v>
      </c>
      <c r="L123" s="177">
        <v>1</v>
      </c>
      <c r="M123" s="176">
        <v>1</v>
      </c>
      <c r="N123" s="189">
        <v>150</v>
      </c>
      <c r="O123" s="217">
        <v>150</v>
      </c>
      <c r="P123" s="201" t="s">
        <v>5363</v>
      </c>
      <c r="R123" s="183"/>
    </row>
    <row r="124" spans="1:18" ht="49.5" customHeight="1">
      <c r="A124" s="171" t="s">
        <v>4720</v>
      </c>
      <c r="B124" s="194">
        <v>44424</v>
      </c>
      <c r="C124" s="200">
        <v>29652</v>
      </c>
      <c r="D124" s="224">
        <v>70</v>
      </c>
      <c r="E124" s="319">
        <v>0.48</v>
      </c>
      <c r="F124" s="176">
        <v>0.47</v>
      </c>
      <c r="G124" s="187">
        <v>40</v>
      </c>
      <c r="H124" s="188">
        <v>0.33</v>
      </c>
      <c r="I124" s="176">
        <v>0.3</v>
      </c>
      <c r="J124" s="176">
        <v>0.33</v>
      </c>
      <c r="K124" s="188">
        <v>1</v>
      </c>
      <c r="L124" s="177">
        <v>1</v>
      </c>
      <c r="M124" s="176">
        <v>1</v>
      </c>
      <c r="N124" s="189">
        <v>140</v>
      </c>
      <c r="O124" s="217">
        <v>140</v>
      </c>
      <c r="P124" s="201" t="s">
        <v>5364</v>
      </c>
      <c r="R124" s="183"/>
    </row>
    <row r="125" spans="1:18" ht="49.5" customHeight="1">
      <c r="A125" s="171" t="s">
        <v>4720</v>
      </c>
      <c r="B125" s="194">
        <v>44424</v>
      </c>
      <c r="C125" s="200">
        <v>29667</v>
      </c>
      <c r="D125" s="224">
        <v>70</v>
      </c>
      <c r="E125" s="319">
        <v>0.48</v>
      </c>
      <c r="F125" s="176">
        <v>0.47</v>
      </c>
      <c r="G125" s="187">
        <v>40</v>
      </c>
      <c r="H125" s="188">
        <v>0.33</v>
      </c>
      <c r="I125" s="176">
        <v>0.3</v>
      </c>
      <c r="J125" s="176">
        <v>0.33</v>
      </c>
      <c r="K125" s="188">
        <v>1</v>
      </c>
      <c r="L125" s="177">
        <v>1</v>
      </c>
      <c r="M125" s="176">
        <v>1</v>
      </c>
      <c r="N125" s="189">
        <v>180</v>
      </c>
      <c r="O125" s="217">
        <v>180</v>
      </c>
      <c r="P125" s="201" t="s">
        <v>5365</v>
      </c>
      <c r="R125" s="183"/>
    </row>
    <row r="126" spans="1:18" ht="49.5" customHeight="1">
      <c r="A126" s="171" t="s">
        <v>4720</v>
      </c>
      <c r="B126" s="194">
        <v>44437</v>
      </c>
      <c r="C126" s="200">
        <v>29998</v>
      </c>
      <c r="D126" s="224">
        <v>70</v>
      </c>
      <c r="E126" s="319">
        <v>0.42099999999999999</v>
      </c>
      <c r="F126" s="176">
        <v>0.35</v>
      </c>
      <c r="G126" s="187">
        <v>40</v>
      </c>
      <c r="H126" s="188">
        <v>0.33</v>
      </c>
      <c r="I126" s="176">
        <v>0.3</v>
      </c>
      <c r="J126" s="176">
        <v>0.33</v>
      </c>
      <c r="K126" s="188">
        <v>1</v>
      </c>
      <c r="L126" s="177">
        <v>1</v>
      </c>
      <c r="M126" s="176">
        <v>1</v>
      </c>
      <c r="N126" s="189">
        <v>240</v>
      </c>
      <c r="O126" s="217"/>
      <c r="P126" s="201" t="s">
        <v>5366</v>
      </c>
      <c r="R126" s="183"/>
    </row>
    <row r="127" spans="1:18" ht="49.5" customHeight="1">
      <c r="A127" s="171" t="s">
        <v>4720</v>
      </c>
      <c r="B127" s="194">
        <v>44451</v>
      </c>
      <c r="C127" s="200">
        <v>30345</v>
      </c>
      <c r="D127" s="224">
        <v>70</v>
      </c>
      <c r="E127" s="319">
        <v>0.48</v>
      </c>
      <c r="F127" s="176">
        <v>0.45</v>
      </c>
      <c r="G127" s="187">
        <v>40</v>
      </c>
      <c r="H127" s="188">
        <v>0.33</v>
      </c>
      <c r="I127" s="176">
        <v>0.3</v>
      </c>
      <c r="J127" s="176">
        <v>0.33</v>
      </c>
      <c r="K127" s="188">
        <v>1</v>
      </c>
      <c r="L127" s="177">
        <v>1</v>
      </c>
      <c r="M127" s="176">
        <v>1</v>
      </c>
      <c r="N127" s="189">
        <v>150</v>
      </c>
      <c r="O127" s="217">
        <v>150</v>
      </c>
      <c r="P127" s="201" t="s">
        <v>5367</v>
      </c>
      <c r="R127" s="183"/>
    </row>
    <row r="128" spans="1:18" ht="49.5" customHeight="1">
      <c r="A128" s="171" t="s">
        <v>4720</v>
      </c>
      <c r="B128" s="194">
        <v>44454</v>
      </c>
      <c r="C128" s="200">
        <v>30356</v>
      </c>
      <c r="D128" s="224">
        <v>70</v>
      </c>
      <c r="E128" s="319">
        <v>0.42099999999999999</v>
      </c>
      <c r="F128" s="176">
        <v>0.35</v>
      </c>
      <c r="G128" s="187">
        <v>40</v>
      </c>
      <c r="H128" s="188">
        <v>1</v>
      </c>
      <c r="I128" s="176">
        <v>0.3</v>
      </c>
      <c r="J128" s="176">
        <v>0.35</v>
      </c>
      <c r="K128" s="188">
        <v>1</v>
      </c>
      <c r="L128" s="177">
        <v>1</v>
      </c>
      <c r="M128" s="176">
        <v>1</v>
      </c>
      <c r="N128" s="189">
        <v>140</v>
      </c>
      <c r="O128" s="217">
        <v>140</v>
      </c>
      <c r="P128" s="201" t="s">
        <v>5368</v>
      </c>
      <c r="R128" s="183"/>
    </row>
    <row r="129" spans="1:18" ht="49.5" customHeight="1">
      <c r="A129" s="171" t="s">
        <v>4720</v>
      </c>
      <c r="B129" s="194">
        <v>44458</v>
      </c>
      <c r="C129" s="200">
        <v>30437</v>
      </c>
      <c r="D129" s="224">
        <v>70</v>
      </c>
      <c r="E129" s="319">
        <v>7.6999999999999999E-2</v>
      </c>
      <c r="F129" s="176">
        <v>0.08</v>
      </c>
      <c r="G129" s="187">
        <v>40</v>
      </c>
      <c r="H129" s="188">
        <v>0.3</v>
      </c>
      <c r="I129" s="176">
        <v>0.3</v>
      </c>
      <c r="J129" s="176">
        <v>0.08</v>
      </c>
      <c r="K129" s="188">
        <v>1</v>
      </c>
      <c r="L129" s="177">
        <v>1</v>
      </c>
      <c r="M129" s="176">
        <v>1</v>
      </c>
      <c r="N129" s="189">
        <v>140</v>
      </c>
      <c r="O129" s="217">
        <v>135</v>
      </c>
      <c r="P129" s="201" t="s">
        <v>5369</v>
      </c>
      <c r="R129" s="183"/>
    </row>
    <row r="130" spans="1:18" ht="49.5" customHeight="1">
      <c r="A130" s="171" t="s">
        <v>4720</v>
      </c>
      <c r="B130" s="194">
        <v>44473</v>
      </c>
      <c r="C130" s="200">
        <v>30520</v>
      </c>
      <c r="D130" s="224">
        <v>70</v>
      </c>
      <c r="E130" s="319">
        <v>0.42099999999999999</v>
      </c>
      <c r="F130" s="176">
        <v>0.35</v>
      </c>
      <c r="G130" s="187">
        <v>40</v>
      </c>
      <c r="H130" s="188">
        <v>1</v>
      </c>
      <c r="I130" s="176">
        <v>0.3</v>
      </c>
      <c r="J130" s="176">
        <v>0.35</v>
      </c>
      <c r="K130" s="188">
        <v>1</v>
      </c>
      <c r="L130" s="177">
        <v>1</v>
      </c>
      <c r="M130" s="176">
        <v>1</v>
      </c>
      <c r="N130" s="189">
        <v>140</v>
      </c>
      <c r="O130" s="217">
        <v>140</v>
      </c>
      <c r="P130" s="201" t="s">
        <v>5383</v>
      </c>
      <c r="R130" s="183"/>
    </row>
    <row r="131" spans="1:18" ht="49.5" customHeight="1">
      <c r="A131" s="171" t="s">
        <v>4720</v>
      </c>
      <c r="B131" s="194">
        <v>44494</v>
      </c>
      <c r="C131" s="200">
        <v>30664</v>
      </c>
      <c r="D131" s="224">
        <v>70</v>
      </c>
      <c r="E131" s="319">
        <v>0.47</v>
      </c>
      <c r="F131" s="176">
        <v>0.48</v>
      </c>
      <c r="G131" s="187">
        <v>40</v>
      </c>
      <c r="H131" s="188">
        <v>0.3</v>
      </c>
      <c r="I131" s="176">
        <v>0.3</v>
      </c>
      <c r="J131" s="176">
        <v>0.48</v>
      </c>
      <c r="K131" s="188">
        <v>1</v>
      </c>
      <c r="L131" s="177">
        <v>1</v>
      </c>
      <c r="M131" s="176">
        <v>1</v>
      </c>
      <c r="N131" s="189">
        <v>150</v>
      </c>
      <c r="O131" s="217">
        <v>150</v>
      </c>
      <c r="P131" s="201" t="s">
        <v>5388</v>
      </c>
      <c r="R131" s="183"/>
    </row>
    <row r="132" spans="1:18" ht="49.5" customHeight="1">
      <c r="A132" s="171" t="s">
        <v>4720</v>
      </c>
      <c r="B132" s="194">
        <v>44523</v>
      </c>
      <c r="C132" s="200">
        <v>31343</v>
      </c>
      <c r="D132" s="224">
        <v>77</v>
      </c>
      <c r="E132" s="319">
        <v>0.42099999999999999</v>
      </c>
      <c r="F132" s="176">
        <v>0.35</v>
      </c>
      <c r="G132" s="187">
        <v>40</v>
      </c>
      <c r="H132" s="188">
        <v>0.3</v>
      </c>
      <c r="I132" s="176">
        <v>0.3</v>
      </c>
      <c r="J132" s="176">
        <v>0.35</v>
      </c>
      <c r="K132" s="188">
        <v>1</v>
      </c>
      <c r="L132" s="177">
        <v>1</v>
      </c>
      <c r="M132" s="176">
        <v>1</v>
      </c>
      <c r="N132" s="189">
        <v>204</v>
      </c>
      <c r="O132" s="217">
        <v>204</v>
      </c>
      <c r="P132" s="201" t="s">
        <v>5393</v>
      </c>
      <c r="R132" s="183"/>
    </row>
    <row r="133" spans="1:18" ht="49.5" customHeight="1">
      <c r="A133" s="171" t="s">
        <v>4720</v>
      </c>
      <c r="B133" s="194">
        <v>44536</v>
      </c>
      <c r="C133" s="200">
        <v>31448</v>
      </c>
      <c r="D133" s="224">
        <v>70</v>
      </c>
      <c r="E133" s="319">
        <v>0.42299999999999999</v>
      </c>
      <c r="F133" s="176">
        <v>0.43</v>
      </c>
      <c r="G133" s="187">
        <v>40</v>
      </c>
      <c r="H133" s="188">
        <v>0.3</v>
      </c>
      <c r="I133" s="176">
        <v>0.3</v>
      </c>
      <c r="J133" s="176">
        <v>0.43</v>
      </c>
      <c r="K133" s="188">
        <v>1</v>
      </c>
      <c r="L133" s="177">
        <v>1</v>
      </c>
      <c r="M133" s="176">
        <v>1</v>
      </c>
      <c r="N133" s="189">
        <v>150</v>
      </c>
      <c r="O133" s="217">
        <v>150</v>
      </c>
      <c r="P133" s="201" t="s">
        <v>5410</v>
      </c>
      <c r="R133" s="183"/>
    </row>
    <row r="134" spans="1:18" ht="49.5" customHeight="1">
      <c r="A134" s="171" t="s">
        <v>4720</v>
      </c>
      <c r="B134" s="194">
        <v>44587</v>
      </c>
      <c r="C134" s="200">
        <v>32230</v>
      </c>
      <c r="D134" s="224">
        <v>70</v>
      </c>
      <c r="E134" s="319">
        <v>0.4</v>
      </c>
      <c r="F134" s="176">
        <v>0.39</v>
      </c>
      <c r="G134" s="187">
        <v>40</v>
      </c>
      <c r="H134" s="188">
        <v>0.3</v>
      </c>
      <c r="I134" s="176">
        <v>0.3</v>
      </c>
      <c r="J134" s="176">
        <v>0.39</v>
      </c>
      <c r="K134" s="188">
        <v>1</v>
      </c>
      <c r="L134" s="177">
        <v>1</v>
      </c>
      <c r="M134" s="176">
        <v>1</v>
      </c>
      <c r="N134" s="189">
        <v>145</v>
      </c>
      <c r="O134" s="217">
        <v>145</v>
      </c>
      <c r="P134" s="201" t="s">
        <v>5428</v>
      </c>
      <c r="R134" s="183"/>
    </row>
    <row r="135" spans="1:18" ht="49.5" customHeight="1">
      <c r="A135" s="171" t="s">
        <v>4720</v>
      </c>
      <c r="B135" s="194"/>
      <c r="C135" s="200"/>
      <c r="D135" s="224"/>
      <c r="E135" s="319"/>
      <c r="F135" s="176"/>
      <c r="G135" s="187"/>
      <c r="H135" s="188"/>
      <c r="I135" s="176"/>
      <c r="J135" s="176"/>
      <c r="K135" s="188"/>
      <c r="L135" s="177"/>
      <c r="M135" s="176"/>
      <c r="N135" s="189"/>
      <c r="O135" s="217"/>
      <c r="P135" s="201"/>
      <c r="R135" s="183"/>
    </row>
    <row r="137" spans="1:18" customFormat="1">
      <c r="B137" t="s">
        <v>4634</v>
      </c>
      <c r="D137" t="s">
        <v>4635</v>
      </c>
      <c r="G137" t="s">
        <v>5234</v>
      </c>
    </row>
    <row r="139" spans="1:18">
      <c r="B139" s="223" t="s">
        <v>5338</v>
      </c>
      <c r="E139" s="237" t="s">
        <v>5370</v>
      </c>
      <c r="H139" s="163" t="s">
        <v>5233</v>
      </c>
      <c r="M139" s="222" t="s">
        <v>5295</v>
      </c>
    </row>
    <row r="143" spans="1:18">
      <c r="G143" s="222"/>
    </row>
  </sheetData>
  <mergeCells count="11">
    <mergeCell ref="G4:G5"/>
    <mergeCell ref="H4:M4"/>
    <mergeCell ref="N4:N5"/>
    <mergeCell ref="O4:O5"/>
    <mergeCell ref="P4:P5"/>
    <mergeCell ref="F4:F5"/>
    <mergeCell ref="A4:A5"/>
    <mergeCell ref="B4:B5"/>
    <mergeCell ref="C4:C5"/>
    <mergeCell ref="D4:D5"/>
    <mergeCell ref="E4:E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I35" sqref="I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1958</v>
      </c>
      <c r="D3" s="380" t="s">
        <v>12</v>
      </c>
      <c r="E3" s="380"/>
      <c r="F3" s="4" t="s">
        <v>2892</v>
      </c>
    </row>
    <row r="4" spans="1:12" ht="18" customHeight="1">
      <c r="A4" s="379" t="s">
        <v>77</v>
      </c>
      <c r="B4" s="379"/>
      <c r="C4" s="36" t="s">
        <v>3786</v>
      </c>
      <c r="D4" s="380" t="s">
        <v>14</v>
      </c>
      <c r="E4" s="380"/>
      <c r="F4" s="5">
        <f>'Running Hours'!B32</f>
        <v>24612.2</v>
      </c>
    </row>
    <row r="5" spans="1:12" ht="18" customHeight="1">
      <c r="A5" s="379" t="s">
        <v>78</v>
      </c>
      <c r="B5" s="379"/>
      <c r="C5" s="37" t="s">
        <v>3785</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45331.841666666667</v>
      </c>
      <c r="I8" s="22">
        <f t="shared" ref="I8:I19" si="0">D8-($F$4-G8)</f>
        <v>17804.2</v>
      </c>
      <c r="J8" s="16" t="str">
        <f t="shared" ref="J8:J39" si="1">IF(I8="","",IF(I8&lt;0,"OVERDUE","NOT DUE"))</f>
        <v>NOT DUE</v>
      </c>
      <c r="K8" s="30" t="s">
        <v>1953</v>
      </c>
      <c r="L8" s="19" t="s">
        <v>4762</v>
      </c>
    </row>
    <row r="9" spans="1:12" ht="24">
      <c r="A9" s="16" t="s">
        <v>2894</v>
      </c>
      <c r="B9" s="30" t="s">
        <v>1881</v>
      </c>
      <c r="C9" s="30" t="s">
        <v>1682</v>
      </c>
      <c r="D9" s="41">
        <v>600</v>
      </c>
      <c r="E9" s="12">
        <v>43279</v>
      </c>
      <c r="F9" s="12">
        <v>44561</v>
      </c>
      <c r="G9" s="26">
        <v>24107.9</v>
      </c>
      <c r="H9" s="21">
        <f>IF(I9&lt;=600,$F$5+(I9/24),"error")</f>
        <v>44593.987500000003</v>
      </c>
      <c r="I9" s="22">
        <f t="shared" si="0"/>
        <v>95.700000000000728</v>
      </c>
      <c r="J9" s="16" t="str">
        <f t="shared" si="1"/>
        <v>NOT DUE</v>
      </c>
      <c r="K9" s="30"/>
      <c r="L9" s="19" t="s">
        <v>4763</v>
      </c>
    </row>
    <row r="10" spans="1:12" ht="24">
      <c r="A10" s="16" t="s">
        <v>2895</v>
      </c>
      <c r="B10" s="30" t="s">
        <v>1881</v>
      </c>
      <c r="C10" s="30" t="s">
        <v>1938</v>
      </c>
      <c r="D10" s="41">
        <v>8000</v>
      </c>
      <c r="E10" s="12">
        <v>43279</v>
      </c>
      <c r="F10" s="12">
        <v>44408</v>
      </c>
      <c r="G10" s="26">
        <v>22416.400000000001</v>
      </c>
      <c r="H10" s="21">
        <f>IF(I10&lt;=8000,$F$5+(I10/24),"error")</f>
        <v>44831.841666666667</v>
      </c>
      <c r="I10" s="22">
        <f t="shared" si="0"/>
        <v>5804.2000000000007</v>
      </c>
      <c r="J10" s="16" t="str">
        <f t="shared" si="1"/>
        <v>NOT DUE</v>
      </c>
      <c r="K10" s="30"/>
      <c r="L10" s="19" t="s">
        <v>4763</v>
      </c>
    </row>
    <row r="11" spans="1:12" ht="24">
      <c r="A11" s="16" t="s">
        <v>2896</v>
      </c>
      <c r="B11" s="30" t="s">
        <v>1881</v>
      </c>
      <c r="C11" s="30" t="s">
        <v>1939</v>
      </c>
      <c r="D11" s="41">
        <v>20000</v>
      </c>
      <c r="E11" s="12">
        <v>43279</v>
      </c>
      <c r="F11" s="12">
        <v>44408</v>
      </c>
      <c r="G11" s="26">
        <v>22416.400000000001</v>
      </c>
      <c r="H11" s="21">
        <f>IF(I11&lt;=20000,$F$5+(I11/24),"error")</f>
        <v>45331.841666666667</v>
      </c>
      <c r="I11" s="22">
        <f t="shared" si="0"/>
        <v>17804.2</v>
      </c>
      <c r="J11" s="16" t="str">
        <f t="shared" si="1"/>
        <v>NOT DUE</v>
      </c>
      <c r="K11" s="30"/>
      <c r="L11" s="19" t="s">
        <v>4763</v>
      </c>
    </row>
    <row r="12" spans="1:12" ht="24" customHeight="1">
      <c r="A12" s="16" t="s">
        <v>2897</v>
      </c>
      <c r="B12" s="30" t="s">
        <v>1887</v>
      </c>
      <c r="C12" s="30" t="s">
        <v>1940</v>
      </c>
      <c r="D12" s="41">
        <v>8000</v>
      </c>
      <c r="E12" s="12">
        <v>43279</v>
      </c>
      <c r="F12" s="12">
        <v>44408</v>
      </c>
      <c r="G12" s="26">
        <v>22416.400000000001</v>
      </c>
      <c r="H12" s="21">
        <f>IF(I12&lt;=8000,$F$5+(I12/24),"error")</f>
        <v>44831.841666666667</v>
      </c>
      <c r="I12" s="22">
        <f t="shared" si="0"/>
        <v>5804.2000000000007</v>
      </c>
      <c r="J12" s="16" t="str">
        <f t="shared" si="1"/>
        <v>NOT DUE</v>
      </c>
      <c r="K12" s="30" t="s">
        <v>1954</v>
      </c>
      <c r="L12" s="19" t="s">
        <v>4764</v>
      </c>
    </row>
    <row r="13" spans="1:12" ht="24">
      <c r="A13" s="16" t="s">
        <v>2898</v>
      </c>
      <c r="B13" s="30" t="s">
        <v>1887</v>
      </c>
      <c r="C13" s="30" t="s">
        <v>1917</v>
      </c>
      <c r="D13" s="41">
        <v>20000</v>
      </c>
      <c r="E13" s="12">
        <v>43279</v>
      </c>
      <c r="F13" s="12">
        <v>43636</v>
      </c>
      <c r="G13" s="26">
        <v>13102.9</v>
      </c>
      <c r="H13" s="21">
        <f>IF(I13&lt;=20000,$F$5+(I13/24),"error")</f>
        <v>44943.779166666667</v>
      </c>
      <c r="I13" s="22">
        <f t="shared" si="0"/>
        <v>8490.6999999999989</v>
      </c>
      <c r="J13" s="16" t="str">
        <f t="shared" si="1"/>
        <v>NOT DUE</v>
      </c>
      <c r="K13" s="30"/>
      <c r="L13" s="19" t="s">
        <v>4764</v>
      </c>
    </row>
    <row r="14" spans="1:12" ht="38.25">
      <c r="A14" s="16" t="s">
        <v>2899</v>
      </c>
      <c r="B14" s="30" t="s">
        <v>1941</v>
      </c>
      <c r="C14" s="30" t="s">
        <v>1942</v>
      </c>
      <c r="D14" s="41">
        <v>8000</v>
      </c>
      <c r="E14" s="12">
        <v>43279</v>
      </c>
      <c r="F14" s="12">
        <v>44408</v>
      </c>
      <c r="G14" s="26">
        <v>22416.400000000001</v>
      </c>
      <c r="H14" s="21">
        <f>IF(I14&lt;=8000,$F$5+(I14/24),"error")</f>
        <v>44831.841666666667</v>
      </c>
      <c r="I14" s="22">
        <f t="shared" si="0"/>
        <v>5804.2000000000007</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44831.841666666667</v>
      </c>
      <c r="I15" s="22">
        <f t="shared" si="0"/>
        <v>5804.2000000000007</v>
      </c>
      <c r="J15" s="16" t="str">
        <f t="shared" si="1"/>
        <v>NOT DUE</v>
      </c>
      <c r="K15" s="30" t="s">
        <v>1954</v>
      </c>
      <c r="L15" s="145" t="s">
        <v>4765</v>
      </c>
    </row>
    <row r="16" spans="1:12" ht="25.5">
      <c r="A16" s="16" t="s">
        <v>2901</v>
      </c>
      <c r="B16" s="30" t="s">
        <v>1945</v>
      </c>
      <c r="C16" s="30" t="s">
        <v>1946</v>
      </c>
      <c r="D16" s="41">
        <v>8000</v>
      </c>
      <c r="E16" s="12">
        <v>43279</v>
      </c>
      <c r="F16" s="12">
        <v>44408</v>
      </c>
      <c r="G16" s="26">
        <v>22416.400000000001</v>
      </c>
      <c r="H16" s="21">
        <f t="shared" si="2"/>
        <v>44831.841666666667</v>
      </c>
      <c r="I16" s="22">
        <f t="shared" si="0"/>
        <v>5804.2000000000007</v>
      </c>
      <c r="J16" s="16" t="str">
        <f t="shared" si="1"/>
        <v>NOT DUE</v>
      </c>
      <c r="K16" s="30" t="s">
        <v>1954</v>
      </c>
      <c r="L16" s="145" t="s">
        <v>4765</v>
      </c>
    </row>
    <row r="17" spans="1:12" ht="26.45" customHeight="1">
      <c r="A17" s="16" t="s">
        <v>2902</v>
      </c>
      <c r="B17" s="30" t="s">
        <v>1947</v>
      </c>
      <c r="C17" s="30" t="s">
        <v>1948</v>
      </c>
      <c r="D17" s="41">
        <v>600</v>
      </c>
      <c r="E17" s="12">
        <v>43279</v>
      </c>
      <c r="F17" s="12">
        <v>44561</v>
      </c>
      <c r="G17" s="26">
        <v>24107.9</v>
      </c>
      <c r="H17" s="21">
        <f>IF(I17&lt;=600,$F$5+(I17/24),"error")</f>
        <v>44593.987500000003</v>
      </c>
      <c r="I17" s="22">
        <f t="shared" si="0"/>
        <v>95.700000000000728</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44871.183333333334</v>
      </c>
      <c r="I18" s="22">
        <f t="shared" si="0"/>
        <v>6748.3999999999978</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44871.183333333334</v>
      </c>
      <c r="I19" s="22">
        <f t="shared" si="0"/>
        <v>6748.3999999999978</v>
      </c>
      <c r="J19" s="16" t="str">
        <f t="shared" si="1"/>
        <v>NOT DUE</v>
      </c>
      <c r="K19" s="30"/>
      <c r="L19" s="19"/>
    </row>
    <row r="20" spans="1:12" ht="38.25">
      <c r="A20" s="16" t="s">
        <v>2905</v>
      </c>
      <c r="B20" s="30" t="s">
        <v>1390</v>
      </c>
      <c r="C20" s="30" t="s">
        <v>1391</v>
      </c>
      <c r="D20" s="41" t="s">
        <v>1</v>
      </c>
      <c r="E20" s="12">
        <v>43279</v>
      </c>
      <c r="F20" s="12">
        <v>44590</v>
      </c>
      <c r="G20" s="72"/>
      <c r="H20" s="14">
        <f>DATE(YEAR(F20),MONTH(F20),DAY(F20)+1)</f>
        <v>44591</v>
      </c>
      <c r="I20" s="15">
        <f t="shared" ref="I20:I39" ca="1" si="3">IF(ISBLANK(H20),"",H20-DATE(YEAR(NOW()),MONTH(NOW()),DAY(NOW())))</f>
        <v>-1</v>
      </c>
      <c r="J20" s="16" t="str">
        <f t="shared" ca="1" si="1"/>
        <v>OVERDUE</v>
      </c>
      <c r="K20" s="30" t="s">
        <v>1420</v>
      </c>
      <c r="L20" s="19"/>
    </row>
    <row r="21" spans="1:12" ht="38.25">
      <c r="A21" s="16" t="s">
        <v>2906</v>
      </c>
      <c r="B21" s="30" t="s">
        <v>1392</v>
      </c>
      <c r="C21" s="30" t="s">
        <v>1393</v>
      </c>
      <c r="D21" s="41" t="s">
        <v>1</v>
      </c>
      <c r="E21" s="12">
        <v>43279</v>
      </c>
      <c r="F21" s="12">
        <v>44590</v>
      </c>
      <c r="G21" s="72"/>
      <c r="H21" s="14">
        <f>DATE(YEAR(F21),MONTH(F21),DAY(F21)+1)</f>
        <v>44591</v>
      </c>
      <c r="I21" s="15">
        <f t="shared" ca="1" si="3"/>
        <v>-1</v>
      </c>
      <c r="J21" s="16" t="str">
        <f t="shared" ca="1" si="1"/>
        <v>OVERDUE</v>
      </c>
      <c r="K21" s="30" t="s">
        <v>1421</v>
      </c>
      <c r="L21" s="19"/>
    </row>
    <row r="22" spans="1:12" ht="38.25">
      <c r="A22" s="16" t="s">
        <v>2907</v>
      </c>
      <c r="B22" s="30" t="s">
        <v>1394</v>
      </c>
      <c r="C22" s="30" t="s">
        <v>1395</v>
      </c>
      <c r="D22" s="41" t="s">
        <v>1</v>
      </c>
      <c r="E22" s="12">
        <v>43279</v>
      </c>
      <c r="F22" s="12">
        <v>44590</v>
      </c>
      <c r="G22" s="72"/>
      <c r="H22" s="14">
        <f>DATE(YEAR(F22),MONTH(F22),DAY(F22)+1)</f>
        <v>44591</v>
      </c>
      <c r="I22" s="15">
        <f t="shared" ca="1" si="3"/>
        <v>-1</v>
      </c>
      <c r="J22" s="16" t="str">
        <f t="shared" ca="1" si="1"/>
        <v>OVERDUE</v>
      </c>
      <c r="K22" s="30" t="s">
        <v>1422</v>
      </c>
      <c r="L22" s="19"/>
    </row>
    <row r="23" spans="1:12" ht="38.25" customHeight="1">
      <c r="A23" s="16" t="s">
        <v>2908</v>
      </c>
      <c r="B23" s="30" t="s">
        <v>1396</v>
      </c>
      <c r="C23" s="30" t="s">
        <v>1397</v>
      </c>
      <c r="D23" s="41" t="s">
        <v>4</v>
      </c>
      <c r="E23" s="12">
        <v>43279</v>
      </c>
      <c r="F23" s="12">
        <v>44551</v>
      </c>
      <c r="G23" s="72"/>
      <c r="H23" s="14">
        <f>EDATE(F23-1,1)</f>
        <v>44581</v>
      </c>
      <c r="I23" s="15">
        <f t="shared" ca="1" si="3"/>
        <v>-11</v>
      </c>
      <c r="J23" s="16" t="str">
        <f t="shared" ca="1" si="1"/>
        <v>OVERDUE</v>
      </c>
      <c r="K23" s="30" t="s">
        <v>1423</v>
      </c>
      <c r="L23" s="19"/>
    </row>
    <row r="24" spans="1:12" ht="25.5">
      <c r="A24" s="16" t="s">
        <v>2909</v>
      </c>
      <c r="B24" s="30" t="s">
        <v>1398</v>
      </c>
      <c r="C24" s="30" t="s">
        <v>1399</v>
      </c>
      <c r="D24" s="41" t="s">
        <v>1</v>
      </c>
      <c r="E24" s="12">
        <v>43279</v>
      </c>
      <c r="F24" s="12">
        <v>44590</v>
      </c>
      <c r="G24" s="72"/>
      <c r="H24" s="14">
        <f>DATE(YEAR(F24),MONTH(F24),DAY(F24)+1)</f>
        <v>44591</v>
      </c>
      <c r="I24" s="15">
        <f t="shared" ca="1" si="3"/>
        <v>-1</v>
      </c>
      <c r="J24" s="16" t="str">
        <f t="shared" ca="1" si="1"/>
        <v>OVERDUE</v>
      </c>
      <c r="K24" s="30" t="s">
        <v>1424</v>
      </c>
      <c r="L24" s="19"/>
    </row>
    <row r="25" spans="1:12" ht="26.45" customHeight="1">
      <c r="A25" s="16" t="s">
        <v>2910</v>
      </c>
      <c r="B25" s="30" t="s">
        <v>1400</v>
      </c>
      <c r="C25" s="30" t="s">
        <v>1401</v>
      </c>
      <c r="D25" s="41" t="s">
        <v>1</v>
      </c>
      <c r="E25" s="12">
        <v>43279</v>
      </c>
      <c r="F25" s="12">
        <v>44590</v>
      </c>
      <c r="G25" s="72"/>
      <c r="H25" s="14">
        <f>DATE(YEAR(F25),MONTH(F25),DAY(F25)+1)</f>
        <v>44591</v>
      </c>
      <c r="I25" s="15">
        <f t="shared" ca="1" si="3"/>
        <v>-1</v>
      </c>
      <c r="J25" s="16" t="str">
        <f t="shared" ca="1" si="1"/>
        <v>OVERDUE</v>
      </c>
      <c r="K25" s="30" t="s">
        <v>1425</v>
      </c>
      <c r="L25" s="19"/>
    </row>
    <row r="26" spans="1:12" ht="26.45" customHeight="1">
      <c r="A26" s="16" t="s">
        <v>2911</v>
      </c>
      <c r="B26" s="30" t="s">
        <v>1402</v>
      </c>
      <c r="C26" s="30" t="s">
        <v>1403</v>
      </c>
      <c r="D26" s="41" t="s">
        <v>1</v>
      </c>
      <c r="E26" s="12">
        <v>43279</v>
      </c>
      <c r="F26" s="12">
        <v>44590</v>
      </c>
      <c r="G26" s="72"/>
      <c r="H26" s="14">
        <f>DATE(YEAR(F26),MONTH(F26),DAY(F26)+1)</f>
        <v>44591</v>
      </c>
      <c r="I26" s="15">
        <f t="shared" ca="1" si="3"/>
        <v>-1</v>
      </c>
      <c r="J26" s="16" t="str">
        <f t="shared" ca="1" si="1"/>
        <v>OVERDUE</v>
      </c>
      <c r="K26" s="30" t="s">
        <v>1425</v>
      </c>
      <c r="L26" s="19"/>
    </row>
    <row r="27" spans="1:12" ht="26.45" customHeight="1">
      <c r="A27" s="16" t="s">
        <v>2912</v>
      </c>
      <c r="B27" s="30" t="s">
        <v>1404</v>
      </c>
      <c r="C27" s="30" t="s">
        <v>1391</v>
      </c>
      <c r="D27" s="41" t="s">
        <v>1</v>
      </c>
      <c r="E27" s="12">
        <v>43279</v>
      </c>
      <c r="F27" s="12">
        <v>44590</v>
      </c>
      <c r="G27" s="72"/>
      <c r="H27" s="14">
        <f>DATE(YEAR(F27),MONTH(F27),DAY(F27)+1)</f>
        <v>44591</v>
      </c>
      <c r="I27" s="15">
        <f t="shared" ca="1" si="3"/>
        <v>-1</v>
      </c>
      <c r="J27" s="16" t="str">
        <f t="shared" ca="1" si="1"/>
        <v>OVERDUE</v>
      </c>
      <c r="K27" s="30" t="s">
        <v>1425</v>
      </c>
      <c r="L27" s="19"/>
    </row>
    <row r="28" spans="1:12" ht="26.45" customHeight="1">
      <c r="A28" s="16" t="s">
        <v>2913</v>
      </c>
      <c r="B28" s="30" t="s">
        <v>1405</v>
      </c>
      <c r="C28" s="30" t="s">
        <v>1406</v>
      </c>
      <c r="D28" s="41" t="s">
        <v>0</v>
      </c>
      <c r="E28" s="12">
        <v>43279</v>
      </c>
      <c r="F28" s="12">
        <v>44561</v>
      </c>
      <c r="G28" s="72"/>
      <c r="H28" s="14">
        <f>DATE(YEAR(F28),MONTH(F28)+3,DAY(F28)-1)</f>
        <v>44650</v>
      </c>
      <c r="I28" s="15">
        <f t="shared" ca="1" si="3"/>
        <v>58</v>
      </c>
      <c r="J28" s="16" t="str">
        <f t="shared" ca="1" si="1"/>
        <v>NOT DUE</v>
      </c>
      <c r="K28" s="30" t="s">
        <v>1425</v>
      </c>
      <c r="L28" s="19"/>
    </row>
    <row r="29" spans="1:12" ht="25.5">
      <c r="A29" s="16" t="s">
        <v>2914</v>
      </c>
      <c r="B29" s="30" t="s">
        <v>1407</v>
      </c>
      <c r="C29" s="30"/>
      <c r="D29" s="41" t="s">
        <v>4</v>
      </c>
      <c r="E29" s="12">
        <v>43279</v>
      </c>
      <c r="F29" s="12">
        <v>44551</v>
      </c>
      <c r="G29" s="72"/>
      <c r="H29" s="14">
        <f>EDATE(F29-1,1)</f>
        <v>44581</v>
      </c>
      <c r="I29" s="15">
        <f t="shared" ca="1" si="3"/>
        <v>-11</v>
      </c>
      <c r="J29" s="16" t="str">
        <f t="shared" ca="1" si="1"/>
        <v>OVERDUE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147</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147</v>
      </c>
      <c r="J31" s="16" t="str">
        <f t="shared" ca="1" si="1"/>
        <v>NOT DUE</v>
      </c>
      <c r="K31" s="30" t="s">
        <v>3851</v>
      </c>
      <c r="L31" s="19"/>
    </row>
    <row r="32" spans="1:12" ht="26.45" customHeight="1">
      <c r="A32" s="16" t="s">
        <v>2917</v>
      </c>
      <c r="B32" s="30" t="s">
        <v>1408</v>
      </c>
      <c r="C32" s="30" t="s">
        <v>1409</v>
      </c>
      <c r="D32" s="41" t="s">
        <v>0</v>
      </c>
      <c r="E32" s="12">
        <v>43279</v>
      </c>
      <c r="F32" s="12">
        <v>44561</v>
      </c>
      <c r="G32" s="72"/>
      <c r="H32" s="14">
        <f>DATE(YEAR(F32),MONTH(F32)+3,DAY(F32)-1)</f>
        <v>44650</v>
      </c>
      <c r="I32" s="15">
        <f t="shared" ca="1" si="3"/>
        <v>58</v>
      </c>
      <c r="J32" s="16" t="str">
        <f t="shared" ca="1" si="1"/>
        <v>NOT DUE</v>
      </c>
      <c r="K32" s="30" t="s">
        <v>1426</v>
      </c>
      <c r="L32" s="19"/>
    </row>
    <row r="33" spans="1:12" ht="15" customHeight="1">
      <c r="A33" s="16" t="s">
        <v>2918</v>
      </c>
      <c r="B33" s="30" t="s">
        <v>1894</v>
      </c>
      <c r="C33" s="30"/>
      <c r="D33" s="41" t="s">
        <v>1</v>
      </c>
      <c r="E33" s="12">
        <v>43279</v>
      </c>
      <c r="F33" s="12">
        <v>44590</v>
      </c>
      <c r="G33" s="72"/>
      <c r="H33" s="14">
        <f>DATE(YEAR(F33),MONTH(F33),DAY(F33)+1)</f>
        <v>44591</v>
      </c>
      <c r="I33" s="15">
        <f t="shared" ca="1" si="3"/>
        <v>-1</v>
      </c>
      <c r="J33" s="16" t="str">
        <f t="shared" ca="1" si="1"/>
        <v>OVERDUE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347</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347</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347</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347</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347</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347</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4634</v>
      </c>
      <c r="D44" s="47" t="s">
        <v>4635</v>
      </c>
      <c r="E44" t="s">
        <v>5257</v>
      </c>
      <c r="G44" t="s">
        <v>4636</v>
      </c>
    </row>
    <row r="45" spans="1:12">
      <c r="C45" s="215"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I34" sqref="I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1959</v>
      </c>
      <c r="D3" s="380" t="s">
        <v>12</v>
      </c>
      <c r="E3" s="380"/>
      <c r="F3" s="4" t="s">
        <v>2801</v>
      </c>
    </row>
    <row r="4" spans="1:12" ht="18" customHeight="1">
      <c r="A4" s="379" t="s">
        <v>77</v>
      </c>
      <c r="B4" s="379"/>
      <c r="C4" s="36" t="s">
        <v>3787</v>
      </c>
      <c r="D4" s="380" t="s">
        <v>14</v>
      </c>
      <c r="E4" s="380"/>
      <c r="F4" s="5">
        <f>'Running Hours'!B27</f>
        <v>24354</v>
      </c>
    </row>
    <row r="5" spans="1:12" ht="18" customHeight="1">
      <c r="A5" s="379" t="s">
        <v>78</v>
      </c>
      <c r="B5" s="379"/>
      <c r="C5" s="37" t="s">
        <v>3777</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43279</v>
      </c>
      <c r="G8" s="26">
        <v>0</v>
      </c>
      <c r="H8" s="21">
        <f>IF(I8&lt;=20000,$F$5+(I8/24),"error")</f>
        <v>44408.583333333336</v>
      </c>
      <c r="I8" s="22">
        <f t="shared" ref="I8:I20" si="0">D8-($F$4-G8)</f>
        <v>-4354</v>
      </c>
      <c r="J8" s="16" t="str">
        <f t="shared" ref="J8:J41" si="1">IF(I8="","",IF(I8&lt;0,"OVERDUE","NOT DUE"))</f>
        <v>OVERDUE</v>
      </c>
      <c r="K8" s="30" t="s">
        <v>1971</v>
      </c>
      <c r="L8" s="19"/>
    </row>
    <row r="9" spans="1:12" ht="26.45" customHeight="1">
      <c r="A9" s="16" t="s">
        <v>2803</v>
      </c>
      <c r="B9" s="30" t="s">
        <v>1998</v>
      </c>
      <c r="C9" s="30" t="s">
        <v>1961</v>
      </c>
      <c r="D9" s="41">
        <v>8000</v>
      </c>
      <c r="E9" s="12">
        <v>42549</v>
      </c>
      <c r="F9" s="12">
        <v>43279</v>
      </c>
      <c r="G9" s="26">
        <v>0</v>
      </c>
      <c r="H9" s="21">
        <f>IF(I9&lt;=8000,$F$5+(I9/24),"error")</f>
        <v>43908.583333333336</v>
      </c>
      <c r="I9" s="22">
        <f t="shared" si="0"/>
        <v>-16354</v>
      </c>
      <c r="J9" s="16" t="str">
        <f t="shared" si="1"/>
        <v>OVERDUE</v>
      </c>
      <c r="K9" s="30" t="s">
        <v>1972</v>
      </c>
      <c r="L9" s="145" t="s">
        <v>3961</v>
      </c>
    </row>
    <row r="10" spans="1:12" ht="26.45" customHeight="1">
      <c r="A10" s="16" t="s">
        <v>2804</v>
      </c>
      <c r="B10" s="30" t="s">
        <v>3890</v>
      </c>
      <c r="C10" s="30" t="s">
        <v>1961</v>
      </c>
      <c r="D10" s="41">
        <v>8000</v>
      </c>
      <c r="E10" s="12">
        <v>42549</v>
      </c>
      <c r="F10" s="12">
        <v>43279</v>
      </c>
      <c r="G10" s="26">
        <v>0</v>
      </c>
      <c r="H10" s="21">
        <f>IF(I10&lt;=8000,$F$5+(I10/24),"error")</f>
        <v>43908.583333333336</v>
      </c>
      <c r="I10" s="22">
        <f t="shared" si="0"/>
        <v>-16354</v>
      </c>
      <c r="J10" s="16" t="str">
        <f t="shared" si="1"/>
        <v>OVERDUE</v>
      </c>
      <c r="K10" s="30" t="s">
        <v>1972</v>
      </c>
      <c r="L10" s="145" t="s">
        <v>3961</v>
      </c>
    </row>
    <row r="11" spans="1:12">
      <c r="A11" s="16" t="s">
        <v>2805</v>
      </c>
      <c r="B11" s="30" t="s">
        <v>1918</v>
      </c>
      <c r="C11" s="30" t="s">
        <v>1962</v>
      </c>
      <c r="D11" s="41">
        <v>2000</v>
      </c>
      <c r="E11" s="12">
        <v>42549</v>
      </c>
      <c r="F11" s="12">
        <v>43645</v>
      </c>
      <c r="G11" s="26">
        <v>14144</v>
      </c>
      <c r="H11" s="21">
        <f>IF(I11&lt;=2000,$F$5+(I11/24),"error")</f>
        <v>44247.916666666664</v>
      </c>
      <c r="I11" s="22">
        <f t="shared" si="0"/>
        <v>-8210</v>
      </c>
      <c r="J11" s="16" t="str">
        <f t="shared" si="1"/>
        <v>OVERDUE</v>
      </c>
      <c r="K11" s="30"/>
      <c r="L11" s="145" t="s">
        <v>5222</v>
      </c>
    </row>
    <row r="12" spans="1:12">
      <c r="A12" s="16" t="s">
        <v>2806</v>
      </c>
      <c r="B12" s="30" t="s">
        <v>1918</v>
      </c>
      <c r="C12" s="30" t="s">
        <v>1963</v>
      </c>
      <c r="D12" s="41">
        <v>8000</v>
      </c>
      <c r="E12" s="12">
        <v>42549</v>
      </c>
      <c r="F12" s="12">
        <v>43279</v>
      </c>
      <c r="G12" s="26">
        <v>0</v>
      </c>
      <c r="H12" s="21">
        <f>IF(I12&lt;=8000,$F$5+(I12/24),"error")</f>
        <v>43908.583333333336</v>
      </c>
      <c r="I12" s="22">
        <f t="shared" si="0"/>
        <v>-16354</v>
      </c>
      <c r="J12" s="16" t="str">
        <f t="shared" si="1"/>
        <v>OVERDUE</v>
      </c>
      <c r="K12" s="30"/>
      <c r="L12" s="145" t="s">
        <v>5222</v>
      </c>
    </row>
    <row r="13" spans="1:12" ht="25.5">
      <c r="A13" s="16" t="s">
        <v>2807</v>
      </c>
      <c r="B13" s="30" t="s">
        <v>1884</v>
      </c>
      <c r="C13" s="30" t="s">
        <v>1964</v>
      </c>
      <c r="D13" s="41">
        <v>20000</v>
      </c>
      <c r="E13" s="12">
        <v>42549</v>
      </c>
      <c r="F13" s="12">
        <v>43279</v>
      </c>
      <c r="G13" s="26">
        <v>0</v>
      </c>
      <c r="H13" s="21">
        <f>IF(I13&lt;=20000,$F$5+(I13/24),"error")</f>
        <v>44408.583333333336</v>
      </c>
      <c r="I13" s="22">
        <f t="shared" si="0"/>
        <v>-4354</v>
      </c>
      <c r="J13" s="16" t="str">
        <f t="shared" si="1"/>
        <v>OVERDUE</v>
      </c>
      <c r="K13" s="30"/>
      <c r="L13" s="19"/>
    </row>
    <row r="14" spans="1:12" ht="26.45" customHeight="1">
      <c r="A14" s="16" t="s">
        <v>2808</v>
      </c>
      <c r="B14" s="30" t="s">
        <v>3891</v>
      </c>
      <c r="C14" s="30" t="s">
        <v>1961</v>
      </c>
      <c r="D14" s="41">
        <v>8000</v>
      </c>
      <c r="E14" s="12">
        <v>42549</v>
      </c>
      <c r="F14" s="12">
        <v>43279</v>
      </c>
      <c r="G14" s="26">
        <v>0</v>
      </c>
      <c r="H14" s="21">
        <f>IF(I14&lt;=8000,$F$5+(I14/24),"error")</f>
        <v>43908.583333333336</v>
      </c>
      <c r="I14" s="22">
        <f t="shared" si="0"/>
        <v>-16354</v>
      </c>
      <c r="J14" s="16" t="str">
        <f t="shared" si="1"/>
        <v>OVERDUE</v>
      </c>
      <c r="K14" s="30" t="s">
        <v>1973</v>
      </c>
      <c r="L14" s="145" t="s">
        <v>3961</v>
      </c>
    </row>
    <row r="15" spans="1:12" ht="26.45" customHeight="1">
      <c r="A15" s="16" t="s">
        <v>2809</v>
      </c>
      <c r="B15" s="30" t="s">
        <v>1965</v>
      </c>
      <c r="C15" s="30" t="s">
        <v>1961</v>
      </c>
      <c r="D15" s="41">
        <v>8000</v>
      </c>
      <c r="E15" s="12">
        <v>42549</v>
      </c>
      <c r="F15" s="12">
        <v>43279</v>
      </c>
      <c r="G15" s="26">
        <v>0</v>
      </c>
      <c r="H15" s="21">
        <f t="shared" ref="H15" si="2">IF(I15&lt;=8000,$F$5+(I15/24),"error")</f>
        <v>43908.583333333336</v>
      </c>
      <c r="I15" s="22">
        <f t="shared" si="0"/>
        <v>-16354</v>
      </c>
      <c r="J15" s="16" t="str">
        <f t="shared" si="1"/>
        <v>OVERDUE</v>
      </c>
      <c r="K15" s="30" t="s">
        <v>1973</v>
      </c>
      <c r="L15" s="145" t="s">
        <v>3961</v>
      </c>
    </row>
    <row r="16" spans="1:12" ht="25.5">
      <c r="A16" s="16" t="s">
        <v>2810</v>
      </c>
      <c r="B16" s="30" t="s">
        <v>1887</v>
      </c>
      <c r="C16" s="30" t="s">
        <v>1966</v>
      </c>
      <c r="D16" s="41">
        <v>8000</v>
      </c>
      <c r="E16" s="12">
        <v>42549</v>
      </c>
      <c r="F16" s="12">
        <v>43279</v>
      </c>
      <c r="G16" s="26">
        <v>0</v>
      </c>
      <c r="H16" s="21">
        <f>IF(I16&lt;=8000,$F$5+(I16/24),"error")</f>
        <v>43908.583333333336</v>
      </c>
      <c r="I16" s="22">
        <f t="shared" si="0"/>
        <v>-16354</v>
      </c>
      <c r="J16" s="16" t="str">
        <f t="shared" si="1"/>
        <v>OVERDUE</v>
      </c>
      <c r="K16" s="30" t="s">
        <v>1974</v>
      </c>
      <c r="L16" s="145" t="s">
        <v>5222</v>
      </c>
    </row>
    <row r="17" spans="1:12">
      <c r="A17" s="16" t="s">
        <v>2811</v>
      </c>
      <c r="B17" s="30" t="s">
        <v>1887</v>
      </c>
      <c r="C17" s="30" t="s">
        <v>1967</v>
      </c>
      <c r="D17" s="41">
        <v>20000</v>
      </c>
      <c r="E17" s="12">
        <v>42549</v>
      </c>
      <c r="F17" s="12">
        <v>43279</v>
      </c>
      <c r="G17" s="26">
        <v>0</v>
      </c>
      <c r="H17" s="21">
        <f>IF(I17&lt;=20000,$F$5+(I17/24),"error")</f>
        <v>44408.583333333336</v>
      </c>
      <c r="I17" s="22">
        <f t="shared" si="0"/>
        <v>-4354</v>
      </c>
      <c r="J17" s="16" t="str">
        <f t="shared" si="1"/>
        <v>OVERDUE</v>
      </c>
      <c r="K17" s="30"/>
      <c r="L17" s="19"/>
    </row>
    <row r="18" spans="1:12" ht="26.45" customHeight="1">
      <c r="A18" s="16" t="s">
        <v>2812</v>
      </c>
      <c r="B18" s="30" t="s">
        <v>1535</v>
      </c>
      <c r="C18" s="30" t="s">
        <v>1968</v>
      </c>
      <c r="D18" s="41">
        <v>20000</v>
      </c>
      <c r="E18" s="12">
        <v>42549</v>
      </c>
      <c r="F18" s="12">
        <v>43279</v>
      </c>
      <c r="G18" s="26">
        <v>0</v>
      </c>
      <c r="H18" s="21">
        <f>IF(I18&lt;=20000,$F$5+(I18/24),"error")</f>
        <v>44408.583333333336</v>
      </c>
      <c r="I18" s="22">
        <f t="shared" si="0"/>
        <v>-4354</v>
      </c>
      <c r="J18" s="16" t="str">
        <f t="shared" si="1"/>
        <v>OVERDUE</v>
      </c>
      <c r="K18" s="30" t="s">
        <v>1975</v>
      </c>
      <c r="L18" s="19"/>
    </row>
    <row r="19" spans="1:12" ht="26.45" customHeight="1">
      <c r="A19" s="16" t="s">
        <v>2813</v>
      </c>
      <c r="B19" s="30" t="s">
        <v>3842</v>
      </c>
      <c r="C19" s="30" t="s">
        <v>3843</v>
      </c>
      <c r="D19" s="41">
        <v>20000</v>
      </c>
      <c r="E19" s="12">
        <v>42549</v>
      </c>
      <c r="F19" s="12">
        <v>43279</v>
      </c>
      <c r="G19" s="26">
        <v>0</v>
      </c>
      <c r="H19" s="21">
        <f>IF(I19&lt;=20000,$F$5+(I19/24),"error")</f>
        <v>44408.583333333336</v>
      </c>
      <c r="I19" s="22">
        <f t="shared" si="0"/>
        <v>-4354</v>
      </c>
      <c r="J19" s="16" t="str">
        <f t="shared" si="1"/>
        <v>OVERDUE</v>
      </c>
      <c r="K19" s="30" t="s">
        <v>1976</v>
      </c>
      <c r="L19" s="19"/>
    </row>
    <row r="20" spans="1:12" ht="26.45" customHeight="1">
      <c r="A20" s="16" t="s">
        <v>2814</v>
      </c>
      <c r="B20" s="30" t="s">
        <v>3892</v>
      </c>
      <c r="C20" s="30" t="s">
        <v>1970</v>
      </c>
      <c r="D20" s="41">
        <v>8000</v>
      </c>
      <c r="E20" s="12">
        <v>42549</v>
      </c>
      <c r="F20" s="12">
        <v>43463</v>
      </c>
      <c r="G20" s="26">
        <v>12068</v>
      </c>
      <c r="H20" s="21">
        <f>IF(I20&lt;=8000,$F$5+(I20/24),"error")</f>
        <v>44411.416666666664</v>
      </c>
      <c r="I20" s="22">
        <f t="shared" si="0"/>
        <v>-4286</v>
      </c>
      <c r="J20" s="16" t="str">
        <f t="shared" si="1"/>
        <v>OVERDUE</v>
      </c>
      <c r="K20" s="30" t="s">
        <v>1977</v>
      </c>
      <c r="L20" s="19"/>
    </row>
    <row r="21" spans="1:12" ht="38.25">
      <c r="A21" s="16" t="s">
        <v>2815</v>
      </c>
      <c r="B21" s="30" t="s">
        <v>1390</v>
      </c>
      <c r="C21" s="30" t="s">
        <v>1391</v>
      </c>
      <c r="D21" s="41" t="s">
        <v>1</v>
      </c>
      <c r="E21" s="12">
        <v>42549</v>
      </c>
      <c r="F21" s="12">
        <v>44590</v>
      </c>
      <c r="G21" s="109"/>
      <c r="H21" s="14">
        <f>DATE(YEAR(F21),MONTH(F21),DAY(F21)+1)</f>
        <v>44591</v>
      </c>
      <c r="I21" s="15">
        <f t="shared" ref="I21:I41" ca="1" si="3">IF(ISBLANK(H21),"",H21-DATE(YEAR(NOW()),MONTH(NOW()),DAY(NOW())))</f>
        <v>-1</v>
      </c>
      <c r="J21" s="16" t="str">
        <f t="shared" ca="1" si="1"/>
        <v>OVERDUE</v>
      </c>
      <c r="K21" s="30" t="s">
        <v>1420</v>
      </c>
      <c r="L21" s="19"/>
    </row>
    <row r="22" spans="1:12" ht="38.25">
      <c r="A22" s="16" t="s">
        <v>2816</v>
      </c>
      <c r="B22" s="30" t="s">
        <v>1392</v>
      </c>
      <c r="C22" s="30" t="s">
        <v>1393</v>
      </c>
      <c r="D22" s="41" t="s">
        <v>1</v>
      </c>
      <c r="E22" s="12">
        <v>42549</v>
      </c>
      <c r="F22" s="12">
        <v>44590</v>
      </c>
      <c r="G22" s="109"/>
      <c r="H22" s="14">
        <f>DATE(YEAR(F22),MONTH(F22),DAY(F22)+1)</f>
        <v>44591</v>
      </c>
      <c r="I22" s="15">
        <f t="shared" ca="1" si="3"/>
        <v>-1</v>
      </c>
      <c r="J22" s="16" t="str">
        <f t="shared" ca="1" si="1"/>
        <v>OVERDUE</v>
      </c>
      <c r="K22" s="30" t="s">
        <v>1421</v>
      </c>
      <c r="L22" s="19"/>
    </row>
    <row r="23" spans="1:12" ht="38.25">
      <c r="A23" s="16" t="s">
        <v>2817</v>
      </c>
      <c r="B23" s="30" t="s">
        <v>1394</v>
      </c>
      <c r="C23" s="30" t="s">
        <v>1395</v>
      </c>
      <c r="D23" s="41" t="s">
        <v>1</v>
      </c>
      <c r="E23" s="12">
        <v>42549</v>
      </c>
      <c r="F23" s="12">
        <v>44590</v>
      </c>
      <c r="G23" s="109"/>
      <c r="H23" s="14">
        <f>DATE(YEAR(F23),MONTH(F23),DAY(F23)+1)</f>
        <v>44591</v>
      </c>
      <c r="I23" s="15">
        <f t="shared" ca="1" si="3"/>
        <v>-1</v>
      </c>
      <c r="J23" s="16" t="str">
        <f t="shared" ca="1" si="1"/>
        <v>OVERDUE</v>
      </c>
      <c r="K23" s="30" t="s">
        <v>1422</v>
      </c>
      <c r="L23" s="19"/>
    </row>
    <row r="24" spans="1:12" ht="38.450000000000003" customHeight="1">
      <c r="A24" s="16" t="s">
        <v>2818</v>
      </c>
      <c r="B24" s="30" t="s">
        <v>1396</v>
      </c>
      <c r="C24" s="30" t="s">
        <v>1397</v>
      </c>
      <c r="D24" s="41" t="s">
        <v>4</v>
      </c>
      <c r="E24" s="12">
        <v>42549</v>
      </c>
      <c r="F24" s="12">
        <v>44551</v>
      </c>
      <c r="G24" s="109"/>
      <c r="H24" s="14">
        <f>EDATE(F24-1,1)</f>
        <v>44581</v>
      </c>
      <c r="I24" s="15">
        <f t="shared" ca="1" si="3"/>
        <v>-11</v>
      </c>
      <c r="J24" s="16" t="str">
        <f t="shared" ca="1" si="1"/>
        <v>OVERDUE</v>
      </c>
      <c r="K24" s="30" t="s">
        <v>1423</v>
      </c>
      <c r="L24" s="19"/>
    </row>
    <row r="25" spans="1:12" ht="25.5">
      <c r="A25" s="16" t="s">
        <v>2819</v>
      </c>
      <c r="B25" s="30" t="s">
        <v>1398</v>
      </c>
      <c r="C25" s="30" t="s">
        <v>1399</v>
      </c>
      <c r="D25" s="41" t="s">
        <v>1</v>
      </c>
      <c r="E25" s="12">
        <v>42549</v>
      </c>
      <c r="F25" s="12">
        <v>44590</v>
      </c>
      <c r="G25" s="109"/>
      <c r="H25" s="14">
        <f>DATE(YEAR(F25),MONTH(F25),DAY(F25)+1)</f>
        <v>44591</v>
      </c>
      <c r="I25" s="15">
        <f t="shared" ca="1" si="3"/>
        <v>-1</v>
      </c>
      <c r="J25" s="16" t="str">
        <f t="shared" ca="1" si="1"/>
        <v>OVERDUE</v>
      </c>
      <c r="K25" s="30" t="s">
        <v>1424</v>
      </c>
      <c r="L25" s="19"/>
    </row>
    <row r="26" spans="1:12" ht="26.45" customHeight="1">
      <c r="A26" s="16" t="s">
        <v>2820</v>
      </c>
      <c r="B26" s="30" t="s">
        <v>1400</v>
      </c>
      <c r="C26" s="30" t="s">
        <v>1401</v>
      </c>
      <c r="D26" s="41" t="s">
        <v>1</v>
      </c>
      <c r="E26" s="12">
        <v>42549</v>
      </c>
      <c r="F26" s="12">
        <v>44590</v>
      </c>
      <c r="G26" s="109"/>
      <c r="H26" s="14">
        <f>DATE(YEAR(F26),MONTH(F26),DAY(F26)+1)</f>
        <v>44591</v>
      </c>
      <c r="I26" s="15">
        <f t="shared" ca="1" si="3"/>
        <v>-1</v>
      </c>
      <c r="J26" s="16" t="str">
        <f t="shared" ca="1" si="1"/>
        <v>OVERDUE</v>
      </c>
      <c r="K26" s="30" t="s">
        <v>1425</v>
      </c>
      <c r="L26" s="19"/>
    </row>
    <row r="27" spans="1:12" ht="26.45" customHeight="1">
      <c r="A27" s="16" t="s">
        <v>2821</v>
      </c>
      <c r="B27" s="30" t="s">
        <v>1402</v>
      </c>
      <c r="C27" s="30" t="s">
        <v>1403</v>
      </c>
      <c r="D27" s="41" t="s">
        <v>1</v>
      </c>
      <c r="E27" s="12">
        <v>42549</v>
      </c>
      <c r="F27" s="12">
        <v>44590</v>
      </c>
      <c r="G27" s="109"/>
      <c r="H27" s="14">
        <f>DATE(YEAR(F27),MONTH(F27),DAY(F27)+1)</f>
        <v>44591</v>
      </c>
      <c r="I27" s="15">
        <f t="shared" ca="1" si="3"/>
        <v>-1</v>
      </c>
      <c r="J27" s="16" t="str">
        <f t="shared" ca="1" si="1"/>
        <v>OVERDUE</v>
      </c>
      <c r="K27" s="30" t="s">
        <v>1425</v>
      </c>
      <c r="L27" s="19"/>
    </row>
    <row r="28" spans="1:12" ht="26.45" customHeight="1">
      <c r="A28" s="16" t="s">
        <v>2822</v>
      </c>
      <c r="B28" s="30" t="s">
        <v>1404</v>
      </c>
      <c r="C28" s="30" t="s">
        <v>1391</v>
      </c>
      <c r="D28" s="41" t="s">
        <v>1</v>
      </c>
      <c r="E28" s="12">
        <v>42549</v>
      </c>
      <c r="F28" s="12">
        <v>44590</v>
      </c>
      <c r="G28" s="109"/>
      <c r="H28" s="14">
        <f>DATE(YEAR(F28),MONTH(F28),DAY(F28)+1)</f>
        <v>44591</v>
      </c>
      <c r="I28" s="15">
        <f t="shared" ca="1" si="3"/>
        <v>-1</v>
      </c>
      <c r="J28" s="16" t="str">
        <f t="shared" ca="1" si="1"/>
        <v>OVERDUE</v>
      </c>
      <c r="K28" s="30" t="s">
        <v>1425</v>
      </c>
      <c r="L28" s="19"/>
    </row>
    <row r="29" spans="1:12" ht="26.45" customHeight="1">
      <c r="A29" s="16" t="s">
        <v>2823</v>
      </c>
      <c r="B29" s="30" t="s">
        <v>3886</v>
      </c>
      <c r="C29" s="30" t="s">
        <v>3887</v>
      </c>
      <c r="D29" s="41" t="s">
        <v>0</v>
      </c>
      <c r="E29" s="12">
        <v>42549</v>
      </c>
      <c r="F29" s="12">
        <v>44561</v>
      </c>
      <c r="G29" s="109"/>
      <c r="H29" s="14">
        <f>DATE(YEAR(F29),MONTH(F29)+3,DAY(F29)-1)</f>
        <v>44650</v>
      </c>
      <c r="I29" s="15">
        <f t="shared" ca="1" si="3"/>
        <v>58</v>
      </c>
      <c r="J29" s="16" t="str">
        <f t="shared" ca="1" si="1"/>
        <v>NOT DUE</v>
      </c>
      <c r="K29" s="30" t="s">
        <v>1425</v>
      </c>
      <c r="L29" s="19"/>
    </row>
    <row r="30" spans="1:12" ht="26.45" customHeight="1">
      <c r="A30" s="16" t="s">
        <v>2824</v>
      </c>
      <c r="B30" s="30" t="s">
        <v>1405</v>
      </c>
      <c r="C30" s="30" t="s">
        <v>1406</v>
      </c>
      <c r="D30" s="41" t="s">
        <v>0</v>
      </c>
      <c r="E30" s="12">
        <v>42549</v>
      </c>
      <c r="F30" s="12">
        <v>44561</v>
      </c>
      <c r="G30" s="109"/>
      <c r="H30" s="14">
        <f>DATE(YEAR(F30),MONTH(F30)+3,DAY(F30)-1)</f>
        <v>44650</v>
      </c>
      <c r="I30" s="15">
        <f t="shared" ca="1" si="3"/>
        <v>58</v>
      </c>
      <c r="J30" s="16" t="str">
        <f t="shared" ca="1" si="1"/>
        <v>NOT DUE</v>
      </c>
      <c r="K30" s="30" t="s">
        <v>1425</v>
      </c>
      <c r="L30" s="19"/>
    </row>
    <row r="31" spans="1:12" ht="25.5">
      <c r="A31" s="16" t="s">
        <v>2825</v>
      </c>
      <c r="B31" s="30" t="s">
        <v>1407</v>
      </c>
      <c r="C31" s="30"/>
      <c r="D31" s="41" t="s">
        <v>4</v>
      </c>
      <c r="E31" s="12">
        <v>42549</v>
      </c>
      <c r="F31" s="12">
        <v>44551</v>
      </c>
      <c r="G31" s="109"/>
      <c r="H31" s="14">
        <f>EDATE(F31-1,1)</f>
        <v>44581</v>
      </c>
      <c r="I31" s="15">
        <f t="shared" ca="1" si="3"/>
        <v>-11</v>
      </c>
      <c r="J31" s="16" t="str">
        <f t="shared" ca="1" si="1"/>
        <v>OVERDUE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1280</v>
      </c>
      <c r="J32" s="16" t="str">
        <f t="shared" ca="1" si="1"/>
        <v>NOT DUE</v>
      </c>
      <c r="K32" s="30" t="s">
        <v>3851</v>
      </c>
      <c r="L32" s="19" t="s">
        <v>5222</v>
      </c>
    </row>
    <row r="33" spans="1:12" ht="25.5">
      <c r="A33" s="16" t="s">
        <v>2827</v>
      </c>
      <c r="B33" s="30" t="s">
        <v>3955</v>
      </c>
      <c r="C33" s="30" t="s">
        <v>3888</v>
      </c>
      <c r="D33" s="41" t="s">
        <v>1080</v>
      </c>
      <c r="E33" s="12">
        <v>42549</v>
      </c>
      <c r="F33" s="12">
        <v>44412</v>
      </c>
      <c r="G33" s="72"/>
      <c r="H33" s="14">
        <f>DATE(YEAR(F33)+4,MONTH(F33),DAY(F33)-1)</f>
        <v>45872</v>
      </c>
      <c r="I33" s="15">
        <f t="shared" ca="1" si="3"/>
        <v>1280</v>
      </c>
      <c r="J33" s="16" t="str">
        <f t="shared" ca="1" si="1"/>
        <v>NOT DUE</v>
      </c>
      <c r="K33" s="30" t="s">
        <v>3851</v>
      </c>
      <c r="L33" s="19" t="s">
        <v>5222</v>
      </c>
    </row>
    <row r="34" spans="1:12" ht="26.45" customHeight="1">
      <c r="A34" s="16" t="s">
        <v>2828</v>
      </c>
      <c r="B34" s="30" t="s">
        <v>1408</v>
      </c>
      <c r="C34" s="30" t="s">
        <v>1409</v>
      </c>
      <c r="D34" s="41" t="s">
        <v>0</v>
      </c>
      <c r="E34" s="12">
        <v>42549</v>
      </c>
      <c r="F34" s="12">
        <v>44561</v>
      </c>
      <c r="G34" s="109"/>
      <c r="H34" s="14">
        <f>DATE(YEAR(F34),MONTH(F34)+3,DAY(F34)-1)</f>
        <v>44650</v>
      </c>
      <c r="I34" s="15">
        <f t="shared" ca="1" si="3"/>
        <v>58</v>
      </c>
      <c r="J34" s="16" t="str">
        <f t="shared" ca="1" si="1"/>
        <v>NOT DUE</v>
      </c>
      <c r="K34" s="30" t="s">
        <v>1426</v>
      </c>
      <c r="L34" s="19"/>
    </row>
    <row r="35" spans="1:12" ht="15" customHeight="1">
      <c r="A35" s="16" t="s">
        <v>2829</v>
      </c>
      <c r="B35" s="30" t="s">
        <v>1894</v>
      </c>
      <c r="C35" s="30"/>
      <c r="D35" s="41" t="s">
        <v>1</v>
      </c>
      <c r="E35" s="12">
        <v>42549</v>
      </c>
      <c r="F35" s="12">
        <v>44590</v>
      </c>
      <c r="G35" s="109"/>
      <c r="H35" s="14">
        <f>DATE(YEAR(F35),MONTH(F35),DAY(F35)+1)</f>
        <v>44591</v>
      </c>
      <c r="I35" s="15">
        <f t="shared" ca="1" si="3"/>
        <v>-1</v>
      </c>
      <c r="J35" s="16" t="str">
        <f t="shared" ca="1" si="1"/>
        <v>OVERDUE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347</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347</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347</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347</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347</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347</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4634</v>
      </c>
      <c r="D46" s="47" t="s">
        <v>4635</v>
      </c>
      <c r="E46" t="s">
        <v>5257</v>
      </c>
      <c r="G46" t="s">
        <v>4636</v>
      </c>
    </row>
    <row r="47" spans="1:12">
      <c r="C47" s="215" t="s">
        <v>5323</v>
      </c>
      <c r="E47" t="s">
        <v>5370</v>
      </c>
      <c r="H47" s="461" t="s">
        <v>5295</v>
      </c>
      <c r="I47" s="461"/>
      <c r="J47" s="461"/>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I40" sqref="I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1978</v>
      </c>
      <c r="D3" s="380" t="s">
        <v>12</v>
      </c>
      <c r="E3" s="380"/>
      <c r="F3" s="4" t="s">
        <v>2831</v>
      </c>
    </row>
    <row r="4" spans="1:12" ht="18" customHeight="1">
      <c r="A4" s="379" t="s">
        <v>77</v>
      </c>
      <c r="B4" s="379"/>
      <c r="C4" s="36" t="s">
        <v>3787</v>
      </c>
      <c r="D4" s="380" t="s">
        <v>14</v>
      </c>
      <c r="E4" s="380"/>
      <c r="F4" s="5">
        <f>'Running Hours'!B28</f>
        <v>24164.5</v>
      </c>
    </row>
    <row r="5" spans="1:12" ht="18" customHeight="1">
      <c r="A5" s="379" t="s">
        <v>78</v>
      </c>
      <c r="B5" s="379"/>
      <c r="C5" s="37" t="s">
        <v>3777</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42549</v>
      </c>
      <c r="G8" s="26">
        <v>0</v>
      </c>
      <c r="H8" s="21">
        <f>IF(I8&lt;=20000,$F$5+(I8/24),"error")</f>
        <v>44416.479166666664</v>
      </c>
      <c r="I8" s="22">
        <f t="shared" ref="I8:I20" si="0">D8-($F$4-G8)</f>
        <v>-4164.5</v>
      </c>
      <c r="J8" s="16" t="str">
        <f t="shared" ref="J8:J41" si="1">IF(I8="","",IF(I8&lt;0,"OVERDUE","NOT DUE"))</f>
        <v>OVERDUE</v>
      </c>
      <c r="K8" s="30" t="s">
        <v>1971</v>
      </c>
      <c r="L8" s="145" t="s">
        <v>3961</v>
      </c>
    </row>
    <row r="9" spans="1:12" ht="26.45" customHeight="1">
      <c r="A9" s="16" t="s">
        <v>2833</v>
      </c>
      <c r="B9" s="30" t="s">
        <v>1998</v>
      </c>
      <c r="C9" s="30" t="s">
        <v>1961</v>
      </c>
      <c r="D9" s="41">
        <v>8000</v>
      </c>
      <c r="E9" s="12">
        <v>42549</v>
      </c>
      <c r="F9" s="12">
        <v>42549</v>
      </c>
      <c r="G9" s="26">
        <v>0</v>
      </c>
      <c r="H9" s="21">
        <f>IF(I9&lt;=8000,$F$5+(I9/24),"error")</f>
        <v>43916.479166666664</v>
      </c>
      <c r="I9" s="22">
        <f t="shared" si="0"/>
        <v>-16164.5</v>
      </c>
      <c r="J9" s="16" t="str">
        <f t="shared" si="1"/>
        <v>OVERDUE</v>
      </c>
      <c r="K9" s="30" t="s">
        <v>1972</v>
      </c>
      <c r="L9" s="145" t="s">
        <v>3961</v>
      </c>
    </row>
    <row r="10" spans="1:12" ht="26.45" customHeight="1">
      <c r="A10" s="16" t="s">
        <v>2834</v>
      </c>
      <c r="B10" s="30" t="s">
        <v>3890</v>
      </c>
      <c r="C10" s="30" t="s">
        <v>1961</v>
      </c>
      <c r="D10" s="41">
        <v>8000</v>
      </c>
      <c r="E10" s="12">
        <v>42549</v>
      </c>
      <c r="F10" s="12">
        <v>42549</v>
      </c>
      <c r="G10" s="26">
        <v>0</v>
      </c>
      <c r="H10" s="21">
        <f>IF(I10&lt;=8000,$F$5+(I10/24),"error")</f>
        <v>43916.479166666664</v>
      </c>
      <c r="I10" s="22">
        <f t="shared" si="0"/>
        <v>-16164.5</v>
      </c>
      <c r="J10" s="16" t="str">
        <f t="shared" si="1"/>
        <v>OVERDUE</v>
      </c>
      <c r="K10" s="30" t="s">
        <v>1972</v>
      </c>
      <c r="L10" s="145" t="s">
        <v>3961</v>
      </c>
    </row>
    <row r="11" spans="1:12">
      <c r="A11" s="16" t="s">
        <v>2835</v>
      </c>
      <c r="B11" s="30" t="s">
        <v>1918</v>
      </c>
      <c r="C11" s="30" t="s">
        <v>1962</v>
      </c>
      <c r="D11" s="41">
        <v>2000</v>
      </c>
      <c r="E11" s="12">
        <v>42549</v>
      </c>
      <c r="F11" s="12">
        <v>43645</v>
      </c>
      <c r="G11" s="26">
        <v>12462</v>
      </c>
      <c r="H11" s="21">
        <f>IF(I11&lt;=2000,$F$5+(I11/24),"error")</f>
        <v>44185.729166666664</v>
      </c>
      <c r="I11" s="22">
        <f t="shared" si="0"/>
        <v>-9702.5</v>
      </c>
      <c r="J11" s="16" t="str">
        <f t="shared" si="1"/>
        <v>OVERDUE</v>
      </c>
      <c r="K11" s="30"/>
      <c r="L11" s="145" t="s">
        <v>5222</v>
      </c>
    </row>
    <row r="12" spans="1:12">
      <c r="A12" s="16" t="s">
        <v>2836</v>
      </c>
      <c r="B12" s="30" t="s">
        <v>1918</v>
      </c>
      <c r="C12" s="30" t="s">
        <v>1963</v>
      </c>
      <c r="D12" s="41">
        <v>8000</v>
      </c>
      <c r="E12" s="12">
        <v>42549</v>
      </c>
      <c r="F12" s="12">
        <v>42549</v>
      </c>
      <c r="G12" s="26">
        <v>0</v>
      </c>
      <c r="H12" s="21">
        <f>IF(I12&lt;=8000,$F$5+(I12/24),"error")</f>
        <v>43916.479166666664</v>
      </c>
      <c r="I12" s="22">
        <f t="shared" si="0"/>
        <v>-16164.5</v>
      </c>
      <c r="J12" s="16" t="str">
        <f t="shared" si="1"/>
        <v>OVERDUE</v>
      </c>
      <c r="K12" s="30"/>
      <c r="L12" s="145" t="s">
        <v>5222</v>
      </c>
    </row>
    <row r="13" spans="1:12" ht="25.5">
      <c r="A13" s="16" t="s">
        <v>2837</v>
      </c>
      <c r="B13" s="30" t="s">
        <v>1884</v>
      </c>
      <c r="C13" s="30" t="s">
        <v>1964</v>
      </c>
      <c r="D13" s="41">
        <v>20000</v>
      </c>
      <c r="E13" s="12">
        <v>42549</v>
      </c>
      <c r="F13" s="12">
        <v>42549</v>
      </c>
      <c r="G13" s="26">
        <v>0</v>
      </c>
      <c r="H13" s="21">
        <f>IF(I13&lt;=20000,$F$5+(I13/24),"error")</f>
        <v>44416.479166666664</v>
      </c>
      <c r="I13" s="22">
        <f t="shared" si="0"/>
        <v>-4164.5</v>
      </c>
      <c r="J13" s="16" t="str">
        <f t="shared" si="1"/>
        <v>OVERDUE</v>
      </c>
      <c r="K13" s="30"/>
      <c r="L13" s="145" t="s">
        <v>3961</v>
      </c>
    </row>
    <row r="14" spans="1:12" ht="25.5">
      <c r="A14" s="16" t="s">
        <v>2838</v>
      </c>
      <c r="B14" s="30" t="s">
        <v>3891</v>
      </c>
      <c r="C14" s="30" t="s">
        <v>1964</v>
      </c>
      <c r="D14" s="41">
        <v>8000</v>
      </c>
      <c r="E14" s="12">
        <v>42549</v>
      </c>
      <c r="F14" s="12">
        <v>42549</v>
      </c>
      <c r="G14" s="26">
        <v>0</v>
      </c>
      <c r="H14" s="21">
        <f>IF(I14&lt;=8000,$F$5+(I14/24),"error")</f>
        <v>43916.479166666664</v>
      </c>
      <c r="I14" s="22">
        <f t="shared" si="0"/>
        <v>-16164.5</v>
      </c>
      <c r="J14" s="16" t="str">
        <f t="shared" si="1"/>
        <v>OVERDUE</v>
      </c>
      <c r="K14" s="30"/>
      <c r="L14" s="145" t="s">
        <v>3961</v>
      </c>
    </row>
    <row r="15" spans="1:12" ht="26.45" customHeight="1">
      <c r="A15" s="16" t="s">
        <v>2839</v>
      </c>
      <c r="B15" s="30" t="s">
        <v>1965</v>
      </c>
      <c r="C15" s="30" t="s">
        <v>1961</v>
      </c>
      <c r="D15" s="41">
        <v>8000</v>
      </c>
      <c r="E15" s="12">
        <v>42549</v>
      </c>
      <c r="F15" s="12">
        <v>42549</v>
      </c>
      <c r="G15" s="26">
        <v>0</v>
      </c>
      <c r="H15" s="21">
        <f t="shared" ref="H15" si="2">IF(I15&lt;=8000,$F$5+(I15/24),"error")</f>
        <v>43916.479166666664</v>
      </c>
      <c r="I15" s="22">
        <f t="shared" si="0"/>
        <v>-16164.5</v>
      </c>
      <c r="J15" s="16" t="str">
        <f t="shared" si="1"/>
        <v>OVERDUE</v>
      </c>
      <c r="K15" s="30" t="s">
        <v>1973</v>
      </c>
      <c r="L15" s="145" t="s">
        <v>3961</v>
      </c>
    </row>
    <row r="16" spans="1:12" ht="25.5">
      <c r="A16" s="16" t="s">
        <v>2840</v>
      </c>
      <c r="B16" s="30" t="s">
        <v>1887</v>
      </c>
      <c r="C16" s="30" t="s">
        <v>1966</v>
      </c>
      <c r="D16" s="41">
        <v>8000</v>
      </c>
      <c r="E16" s="12">
        <v>42549</v>
      </c>
      <c r="F16" s="12">
        <v>42549</v>
      </c>
      <c r="G16" s="26">
        <v>0</v>
      </c>
      <c r="H16" s="21">
        <f>IF(I16&lt;=8000,$F$5+(I16/24),"error")</f>
        <v>43916.479166666664</v>
      </c>
      <c r="I16" s="22">
        <f t="shared" si="0"/>
        <v>-16164.5</v>
      </c>
      <c r="J16" s="16" t="str">
        <f t="shared" si="1"/>
        <v>OVERDUE</v>
      </c>
      <c r="K16" s="30" t="s">
        <v>1974</v>
      </c>
      <c r="L16" s="145" t="s">
        <v>5222</v>
      </c>
    </row>
    <row r="17" spans="1:12" ht="24">
      <c r="A17" s="16" t="s">
        <v>2841</v>
      </c>
      <c r="B17" s="30" t="s">
        <v>1887</v>
      </c>
      <c r="C17" s="30" t="s">
        <v>1967</v>
      </c>
      <c r="D17" s="41">
        <v>20000</v>
      </c>
      <c r="E17" s="12">
        <v>42549</v>
      </c>
      <c r="F17" s="12">
        <v>42549</v>
      </c>
      <c r="G17" s="26">
        <v>0</v>
      </c>
      <c r="H17" s="21">
        <f>IF(I17&lt;=20000,$F$5+(I17/24),"error")</f>
        <v>44416.479166666664</v>
      </c>
      <c r="I17" s="22">
        <f t="shared" si="0"/>
        <v>-4164.5</v>
      </c>
      <c r="J17" s="16" t="str">
        <f t="shared" si="1"/>
        <v>OVERDUE</v>
      </c>
      <c r="K17" s="30"/>
      <c r="L17" s="145" t="s">
        <v>3961</v>
      </c>
    </row>
    <row r="18" spans="1:12" ht="26.45" customHeight="1">
      <c r="A18" s="16" t="s">
        <v>2842</v>
      </c>
      <c r="B18" s="30" t="s">
        <v>1535</v>
      </c>
      <c r="C18" s="30" t="s">
        <v>1968</v>
      </c>
      <c r="D18" s="41">
        <v>20000</v>
      </c>
      <c r="E18" s="12">
        <v>42549</v>
      </c>
      <c r="F18" s="12">
        <v>42549</v>
      </c>
      <c r="G18" s="26">
        <v>0</v>
      </c>
      <c r="H18" s="21">
        <f>IF(I18&lt;=20000,$F$5+(I18/24),"error")</f>
        <v>44416.479166666664</v>
      </c>
      <c r="I18" s="22">
        <f t="shared" si="0"/>
        <v>-4164.5</v>
      </c>
      <c r="J18" s="16" t="str">
        <f t="shared" si="1"/>
        <v>OVERDUE</v>
      </c>
      <c r="K18" s="30" t="s">
        <v>1975</v>
      </c>
      <c r="L18" s="145" t="s">
        <v>3961</v>
      </c>
    </row>
    <row r="19" spans="1:12" ht="26.45" customHeight="1">
      <c r="A19" s="16" t="s">
        <v>2843</v>
      </c>
      <c r="B19" s="30" t="s">
        <v>3842</v>
      </c>
      <c r="C19" s="30" t="s">
        <v>3843</v>
      </c>
      <c r="D19" s="41">
        <v>20000</v>
      </c>
      <c r="E19" s="12">
        <v>42549</v>
      </c>
      <c r="F19" s="12">
        <v>42549</v>
      </c>
      <c r="G19" s="26">
        <v>0</v>
      </c>
      <c r="H19" s="21">
        <f>IF(I19&lt;=20000,$F$5+(I19/24),"error")</f>
        <v>44416.479166666664</v>
      </c>
      <c r="I19" s="22">
        <f t="shared" si="0"/>
        <v>-4164.5</v>
      </c>
      <c r="J19" s="16" t="str">
        <f t="shared" si="1"/>
        <v>OVERDUE</v>
      </c>
      <c r="K19" s="30" t="s">
        <v>1976</v>
      </c>
      <c r="L19" s="145" t="s">
        <v>3961</v>
      </c>
    </row>
    <row r="20" spans="1:12" ht="26.45" customHeight="1">
      <c r="A20" s="16" t="s">
        <v>2844</v>
      </c>
      <c r="B20" s="30" t="s">
        <v>1969</v>
      </c>
      <c r="C20" s="30" t="s">
        <v>1970</v>
      </c>
      <c r="D20" s="41">
        <v>8000</v>
      </c>
      <c r="E20" s="12">
        <v>42549</v>
      </c>
      <c r="F20" s="12">
        <v>43974</v>
      </c>
      <c r="G20" s="26">
        <v>18238</v>
      </c>
      <c r="H20" s="21">
        <f>IF(I20&lt;=8000,$F$5+(I20/24),"error")</f>
        <v>44676.395833333336</v>
      </c>
      <c r="I20" s="22">
        <f t="shared" si="0"/>
        <v>2073.5</v>
      </c>
      <c r="J20" s="16" t="str">
        <f t="shared" si="1"/>
        <v>NOT DUE</v>
      </c>
      <c r="K20" s="30" t="s">
        <v>1977</v>
      </c>
      <c r="L20" s="19"/>
    </row>
    <row r="21" spans="1:12" ht="38.25">
      <c r="A21" s="16" t="s">
        <v>2845</v>
      </c>
      <c r="B21" s="30" t="s">
        <v>1390</v>
      </c>
      <c r="C21" s="30" t="s">
        <v>1391</v>
      </c>
      <c r="D21" s="41" t="s">
        <v>1</v>
      </c>
      <c r="E21" s="12">
        <v>42549</v>
      </c>
      <c r="F21" s="12">
        <v>44590</v>
      </c>
      <c r="G21" s="109"/>
      <c r="H21" s="14">
        <f>DATE(YEAR(F21),MONTH(F21),DAY(F21)+1)</f>
        <v>44591</v>
      </c>
      <c r="I21" s="15">
        <f t="shared" ref="I21:I41" ca="1" si="3">IF(ISBLANK(H21),"",H21-DATE(YEAR(NOW()),MONTH(NOW()),DAY(NOW())))</f>
        <v>-1</v>
      </c>
      <c r="J21" s="16" t="str">
        <f t="shared" ca="1" si="1"/>
        <v>OVERDUE</v>
      </c>
      <c r="K21" s="30" t="s">
        <v>1420</v>
      </c>
      <c r="L21" s="19"/>
    </row>
    <row r="22" spans="1:12" ht="38.25">
      <c r="A22" s="16" t="s">
        <v>2846</v>
      </c>
      <c r="B22" s="30" t="s">
        <v>1392</v>
      </c>
      <c r="C22" s="30" t="s">
        <v>1393</v>
      </c>
      <c r="D22" s="41" t="s">
        <v>1</v>
      </c>
      <c r="E22" s="12">
        <v>42549</v>
      </c>
      <c r="F22" s="12">
        <v>44590</v>
      </c>
      <c r="G22" s="109"/>
      <c r="H22" s="14">
        <f>DATE(YEAR(F22),MONTH(F22),DAY(F22)+1)</f>
        <v>44591</v>
      </c>
      <c r="I22" s="15">
        <f t="shared" ca="1" si="3"/>
        <v>-1</v>
      </c>
      <c r="J22" s="16" t="str">
        <f t="shared" ca="1" si="1"/>
        <v>OVERDUE</v>
      </c>
      <c r="K22" s="30" t="s">
        <v>1421</v>
      </c>
      <c r="L22" s="19"/>
    </row>
    <row r="23" spans="1:12" ht="38.25">
      <c r="A23" s="16" t="s">
        <v>2847</v>
      </c>
      <c r="B23" s="30" t="s">
        <v>1394</v>
      </c>
      <c r="C23" s="30" t="s">
        <v>1395</v>
      </c>
      <c r="D23" s="41" t="s">
        <v>1</v>
      </c>
      <c r="E23" s="12">
        <v>42549</v>
      </c>
      <c r="F23" s="12">
        <v>44590</v>
      </c>
      <c r="G23" s="109"/>
      <c r="H23" s="14">
        <f>DATE(YEAR(F23),MONTH(F23),DAY(F23)+1)</f>
        <v>44591</v>
      </c>
      <c r="I23" s="15">
        <f t="shared" ca="1" si="3"/>
        <v>-1</v>
      </c>
      <c r="J23" s="16" t="str">
        <f t="shared" ca="1" si="1"/>
        <v>OVERDUE</v>
      </c>
      <c r="K23" s="30" t="s">
        <v>1422</v>
      </c>
      <c r="L23" s="19"/>
    </row>
    <row r="24" spans="1:12" ht="38.450000000000003" customHeight="1">
      <c r="A24" s="16" t="s">
        <v>2848</v>
      </c>
      <c r="B24" s="30" t="s">
        <v>1396</v>
      </c>
      <c r="C24" s="30" t="s">
        <v>1397</v>
      </c>
      <c r="D24" s="41" t="s">
        <v>4</v>
      </c>
      <c r="E24" s="12">
        <v>42549</v>
      </c>
      <c r="F24" s="12">
        <v>44551</v>
      </c>
      <c r="G24" s="109"/>
      <c r="H24" s="14">
        <f>EDATE(F24-1,1)</f>
        <v>44581</v>
      </c>
      <c r="I24" s="15">
        <f t="shared" ca="1" si="3"/>
        <v>-11</v>
      </c>
      <c r="J24" s="16" t="str">
        <f t="shared" ca="1" si="1"/>
        <v>OVERDUE</v>
      </c>
      <c r="K24" s="30" t="s">
        <v>1423</v>
      </c>
      <c r="L24" s="19"/>
    </row>
    <row r="25" spans="1:12" ht="25.5">
      <c r="A25" s="16" t="s">
        <v>2849</v>
      </c>
      <c r="B25" s="30" t="s">
        <v>1398</v>
      </c>
      <c r="C25" s="30" t="s">
        <v>1399</v>
      </c>
      <c r="D25" s="41" t="s">
        <v>1</v>
      </c>
      <c r="E25" s="12">
        <v>42549</v>
      </c>
      <c r="F25" s="12">
        <v>44590</v>
      </c>
      <c r="G25" s="109"/>
      <c r="H25" s="14">
        <f>DATE(YEAR(F25),MONTH(F25),DAY(F25)+1)</f>
        <v>44591</v>
      </c>
      <c r="I25" s="15">
        <f t="shared" ca="1" si="3"/>
        <v>-1</v>
      </c>
      <c r="J25" s="16" t="str">
        <f t="shared" ca="1" si="1"/>
        <v>OVERDUE</v>
      </c>
      <c r="K25" s="30" t="s">
        <v>1424</v>
      </c>
      <c r="L25" s="19"/>
    </row>
    <row r="26" spans="1:12" ht="26.45" customHeight="1">
      <c r="A26" s="16" t="s">
        <v>2850</v>
      </c>
      <c r="B26" s="30" t="s">
        <v>1400</v>
      </c>
      <c r="C26" s="30" t="s">
        <v>1401</v>
      </c>
      <c r="D26" s="41" t="s">
        <v>1</v>
      </c>
      <c r="E26" s="12">
        <v>42549</v>
      </c>
      <c r="F26" s="12">
        <v>44590</v>
      </c>
      <c r="G26" s="109"/>
      <c r="H26" s="14">
        <f>DATE(YEAR(F26),MONTH(F26),DAY(F26)+1)</f>
        <v>44591</v>
      </c>
      <c r="I26" s="15">
        <f t="shared" ca="1" si="3"/>
        <v>-1</v>
      </c>
      <c r="J26" s="16" t="str">
        <f t="shared" ca="1" si="1"/>
        <v>OVERDUE</v>
      </c>
      <c r="K26" s="30" t="s">
        <v>1425</v>
      </c>
      <c r="L26" s="19"/>
    </row>
    <row r="27" spans="1:12" ht="26.45" customHeight="1">
      <c r="A27" s="16" t="s">
        <v>2851</v>
      </c>
      <c r="B27" s="30" t="s">
        <v>1402</v>
      </c>
      <c r="C27" s="30" t="s">
        <v>1403</v>
      </c>
      <c r="D27" s="41" t="s">
        <v>1</v>
      </c>
      <c r="E27" s="12">
        <v>42549</v>
      </c>
      <c r="F27" s="12">
        <v>44590</v>
      </c>
      <c r="G27" s="109"/>
      <c r="H27" s="14">
        <f>DATE(YEAR(F27),MONTH(F27),DAY(F27)+1)</f>
        <v>44591</v>
      </c>
      <c r="I27" s="15">
        <f t="shared" ca="1" si="3"/>
        <v>-1</v>
      </c>
      <c r="J27" s="16" t="str">
        <f t="shared" ca="1" si="1"/>
        <v>OVERDUE</v>
      </c>
      <c r="K27" s="30" t="s">
        <v>1425</v>
      </c>
      <c r="L27" s="19"/>
    </row>
    <row r="28" spans="1:12" ht="26.45" customHeight="1">
      <c r="A28" s="16" t="s">
        <v>2852</v>
      </c>
      <c r="B28" s="30" t="s">
        <v>1404</v>
      </c>
      <c r="C28" s="30" t="s">
        <v>1391</v>
      </c>
      <c r="D28" s="41" t="s">
        <v>1</v>
      </c>
      <c r="E28" s="12">
        <v>42549</v>
      </c>
      <c r="F28" s="12">
        <v>44590</v>
      </c>
      <c r="G28" s="109"/>
      <c r="H28" s="14">
        <f>DATE(YEAR(F28),MONTH(F28),DAY(F28)+1)</f>
        <v>44591</v>
      </c>
      <c r="I28" s="15">
        <f t="shared" ca="1" si="3"/>
        <v>-1</v>
      </c>
      <c r="J28" s="16" t="str">
        <f t="shared" ca="1" si="1"/>
        <v>OVERDUE</v>
      </c>
      <c r="K28" s="30" t="s">
        <v>1425</v>
      </c>
      <c r="L28" s="19"/>
    </row>
    <row r="29" spans="1:12" ht="26.45" customHeight="1">
      <c r="A29" s="16" t="s">
        <v>2853</v>
      </c>
      <c r="B29" s="30" t="s">
        <v>3886</v>
      </c>
      <c r="C29" s="30" t="s">
        <v>3887</v>
      </c>
      <c r="D29" s="41" t="s">
        <v>0</v>
      </c>
      <c r="E29" s="12">
        <v>42549</v>
      </c>
      <c r="F29" s="12">
        <v>44561</v>
      </c>
      <c r="G29" s="109"/>
      <c r="H29" s="14">
        <f>DATE(YEAR(F29),MONTH(F29)+3,DAY(F29)-1)</f>
        <v>44650</v>
      </c>
      <c r="I29" s="15">
        <f t="shared" ca="1" si="3"/>
        <v>58</v>
      </c>
      <c r="J29" s="16" t="str">
        <f t="shared" ca="1" si="1"/>
        <v>NOT DUE</v>
      </c>
      <c r="K29" s="30" t="s">
        <v>1425</v>
      </c>
      <c r="L29" s="19"/>
    </row>
    <row r="30" spans="1:12" ht="26.45" customHeight="1">
      <c r="A30" s="16" t="s">
        <v>2854</v>
      </c>
      <c r="B30" s="30" t="s">
        <v>1405</v>
      </c>
      <c r="C30" s="30" t="s">
        <v>1406</v>
      </c>
      <c r="D30" s="41" t="s">
        <v>0</v>
      </c>
      <c r="E30" s="12">
        <v>42549</v>
      </c>
      <c r="F30" s="12">
        <v>44561</v>
      </c>
      <c r="G30" s="109"/>
      <c r="H30" s="14">
        <f>DATE(YEAR(F30),MONTH(F30)+3,DAY(F30)-1)</f>
        <v>44650</v>
      </c>
      <c r="I30" s="15">
        <f t="shared" ca="1" si="3"/>
        <v>58</v>
      </c>
      <c r="J30" s="16" t="str">
        <f t="shared" ca="1" si="1"/>
        <v>NOT DUE</v>
      </c>
      <c r="K30" s="30" t="s">
        <v>1425</v>
      </c>
      <c r="L30" s="19"/>
    </row>
    <row r="31" spans="1:12" ht="25.5">
      <c r="A31" s="16" t="s">
        <v>2855</v>
      </c>
      <c r="B31" s="30" t="s">
        <v>1407</v>
      </c>
      <c r="C31" s="30"/>
      <c r="D31" s="41" t="s">
        <v>4</v>
      </c>
      <c r="E31" s="12">
        <v>42549</v>
      </c>
      <c r="F31" s="12">
        <v>44551</v>
      </c>
      <c r="G31" s="109"/>
      <c r="H31" s="14">
        <f>EDATE(F31-1,1)</f>
        <v>44581</v>
      </c>
      <c r="I31" s="15">
        <f t="shared" ca="1" si="3"/>
        <v>-11</v>
      </c>
      <c r="J31" s="16" t="str">
        <f t="shared" ca="1" si="1"/>
        <v>OVERDUE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1280</v>
      </c>
      <c r="J32" s="16" t="str">
        <f t="shared" ca="1" si="1"/>
        <v>NOT DUE</v>
      </c>
      <c r="K32" s="30" t="s">
        <v>3851</v>
      </c>
      <c r="L32" s="19" t="s">
        <v>5222</v>
      </c>
    </row>
    <row r="33" spans="1:12" ht="25.5">
      <c r="A33" s="16" t="s">
        <v>2857</v>
      </c>
      <c r="B33" s="30" t="s">
        <v>3955</v>
      </c>
      <c r="C33" s="30" t="s">
        <v>3888</v>
      </c>
      <c r="D33" s="41" t="s">
        <v>1080</v>
      </c>
      <c r="E33" s="12">
        <v>42549</v>
      </c>
      <c r="F33" s="12">
        <v>44412</v>
      </c>
      <c r="G33" s="72"/>
      <c r="H33" s="14">
        <f>DATE(YEAR(F33)+4,MONTH(F33),DAY(F33)-1)</f>
        <v>45872</v>
      </c>
      <c r="I33" s="15">
        <f t="shared" ca="1" si="3"/>
        <v>1280</v>
      </c>
      <c r="J33" s="16" t="str">
        <f t="shared" ca="1" si="1"/>
        <v>NOT DUE</v>
      </c>
      <c r="K33" s="30" t="s">
        <v>3851</v>
      </c>
      <c r="L33" s="19" t="s">
        <v>5222</v>
      </c>
    </row>
    <row r="34" spans="1:12" ht="26.45" customHeight="1">
      <c r="A34" s="16" t="s">
        <v>2858</v>
      </c>
      <c r="B34" s="30" t="s">
        <v>1408</v>
      </c>
      <c r="C34" s="30" t="s">
        <v>1409</v>
      </c>
      <c r="D34" s="41" t="s">
        <v>0</v>
      </c>
      <c r="E34" s="12">
        <v>42549</v>
      </c>
      <c r="F34" s="12">
        <v>44561</v>
      </c>
      <c r="G34" s="109"/>
      <c r="H34" s="14">
        <f>DATE(YEAR(F34),MONTH(F34)+3,DAY(F34)-1)</f>
        <v>44650</v>
      </c>
      <c r="I34" s="15">
        <f t="shared" ca="1" si="3"/>
        <v>58</v>
      </c>
      <c r="J34" s="16" t="str">
        <f t="shared" ca="1" si="1"/>
        <v>NOT DUE</v>
      </c>
      <c r="K34" s="30" t="s">
        <v>1426</v>
      </c>
      <c r="L34" s="19"/>
    </row>
    <row r="35" spans="1:12" ht="15" customHeight="1">
      <c r="A35" s="16" t="s">
        <v>2859</v>
      </c>
      <c r="B35" s="30" t="s">
        <v>1894</v>
      </c>
      <c r="C35" s="30"/>
      <c r="D35" s="41" t="s">
        <v>1</v>
      </c>
      <c r="E35" s="12">
        <v>42549</v>
      </c>
      <c r="F35" s="12">
        <v>44590</v>
      </c>
      <c r="G35" s="109"/>
      <c r="H35" s="14">
        <f>DATE(YEAR(F35),MONTH(F35),DAY(F35)+1)</f>
        <v>44591</v>
      </c>
      <c r="I35" s="15">
        <f t="shared" ca="1" si="3"/>
        <v>-1</v>
      </c>
      <c r="J35" s="16" t="str">
        <f t="shared" ca="1" si="1"/>
        <v>OVERDUE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347</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347</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347</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347</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347</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347</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4634</v>
      </c>
      <c r="D46" s="47" t="s">
        <v>4635</v>
      </c>
      <c r="E46" t="s">
        <v>5257</v>
      </c>
      <c r="G46" t="s">
        <v>4636</v>
      </c>
    </row>
    <row r="47" spans="1:12">
      <c r="C47" s="215" t="s">
        <v>5323</v>
      </c>
      <c r="E47" t="s">
        <v>5370</v>
      </c>
      <c r="H47" s="461" t="s">
        <v>5296</v>
      </c>
      <c r="I47" s="461"/>
      <c r="J47" s="461"/>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9" zoomScaleNormal="100" workbookViewId="0">
      <selection activeCell="I33" sqref="I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1995</v>
      </c>
      <c r="D3" s="380" t="s">
        <v>12</v>
      </c>
      <c r="E3" s="380"/>
      <c r="F3" s="4" t="s">
        <v>2557</v>
      </c>
    </row>
    <row r="4" spans="1:12" ht="18" customHeight="1">
      <c r="A4" s="379" t="s">
        <v>77</v>
      </c>
      <c r="B4" s="379"/>
      <c r="C4" s="36" t="s">
        <v>3788</v>
      </c>
      <c r="D4" s="380" t="s">
        <v>14</v>
      </c>
      <c r="E4" s="380"/>
      <c r="F4" s="109"/>
    </row>
    <row r="5" spans="1:12" ht="18" customHeight="1">
      <c r="A5" s="379" t="s">
        <v>78</v>
      </c>
      <c r="B5" s="379"/>
      <c r="C5" s="37" t="s">
        <v>3785</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636</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636</v>
      </c>
      <c r="J9" s="16" t="str">
        <f t="shared" ca="1" si="1"/>
        <v>NOT DUE</v>
      </c>
      <c r="K9" s="30"/>
      <c r="L9" s="145"/>
    </row>
    <row r="10" spans="1:12" ht="25.5">
      <c r="A10" s="16" t="s">
        <v>2777</v>
      </c>
      <c r="B10" s="30" t="s">
        <v>1983</v>
      </c>
      <c r="C10" s="30" t="s">
        <v>1984</v>
      </c>
      <c r="D10" s="41" t="s">
        <v>0</v>
      </c>
      <c r="E10" s="12">
        <v>42549</v>
      </c>
      <c r="F10" s="12">
        <v>44561</v>
      </c>
      <c r="G10" s="109"/>
      <c r="H10" s="14">
        <f>DATE(YEAR(F10),MONTH(F10)+3,DAY(F10)-1)</f>
        <v>44650</v>
      </c>
      <c r="I10" s="15">
        <f t="shared" ca="1" si="0"/>
        <v>58</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271</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271</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271</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271</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271</v>
      </c>
      <c r="J15" s="16" t="str">
        <f t="shared" ca="1" si="1"/>
        <v>NOT DUE</v>
      </c>
      <c r="K15" s="30"/>
      <c r="L15" s="145"/>
    </row>
    <row r="16" spans="1:12" ht="25.5">
      <c r="A16" s="16" t="s">
        <v>2783</v>
      </c>
      <c r="B16" s="30" t="s">
        <v>1993</v>
      </c>
      <c r="C16" s="30" t="s">
        <v>1992</v>
      </c>
      <c r="D16" s="41" t="s">
        <v>0</v>
      </c>
      <c r="E16" s="12">
        <v>42549</v>
      </c>
      <c r="F16" s="12">
        <v>44561</v>
      </c>
      <c r="G16" s="109"/>
      <c r="H16" s="14">
        <f>DATE(YEAR(F16),MONTH(F16)+3,DAY(F16)-1)</f>
        <v>44650</v>
      </c>
      <c r="I16" s="15">
        <f t="shared" ca="1" si="0"/>
        <v>58</v>
      </c>
      <c r="J16" s="16" t="str">
        <f t="shared" ca="1" si="1"/>
        <v>NOT DUE</v>
      </c>
      <c r="K16" s="30"/>
      <c r="L16" s="19"/>
    </row>
    <row r="17" spans="1:12" ht="38.25">
      <c r="A17" s="16" t="s">
        <v>2784</v>
      </c>
      <c r="B17" s="30" t="s">
        <v>1390</v>
      </c>
      <c r="C17" s="30" t="s">
        <v>1391</v>
      </c>
      <c r="D17" s="41" t="s">
        <v>1</v>
      </c>
      <c r="E17" s="12">
        <v>42549</v>
      </c>
      <c r="F17" s="12">
        <v>44590</v>
      </c>
      <c r="G17" s="109"/>
      <c r="H17" s="14">
        <f>DATE(YEAR(F17),MONTH(F17),DAY(F17)+1)</f>
        <v>44591</v>
      </c>
      <c r="I17" s="15">
        <f t="shared" ca="1" si="0"/>
        <v>-1</v>
      </c>
      <c r="J17" s="16" t="str">
        <f t="shared" ca="1" si="1"/>
        <v>OVERDUE</v>
      </c>
      <c r="K17" s="30" t="s">
        <v>1420</v>
      </c>
      <c r="L17" s="19"/>
    </row>
    <row r="18" spans="1:12" ht="38.25">
      <c r="A18" s="16" t="s">
        <v>2785</v>
      </c>
      <c r="B18" s="30" t="s">
        <v>1392</v>
      </c>
      <c r="C18" s="30" t="s">
        <v>1393</v>
      </c>
      <c r="D18" s="41" t="s">
        <v>1</v>
      </c>
      <c r="E18" s="12">
        <v>42549</v>
      </c>
      <c r="F18" s="12">
        <v>44590</v>
      </c>
      <c r="G18" s="109"/>
      <c r="H18" s="14">
        <f>DATE(YEAR(F18),MONTH(F18),DAY(F18)+1)</f>
        <v>44591</v>
      </c>
      <c r="I18" s="15">
        <f t="shared" ca="1" si="0"/>
        <v>-1</v>
      </c>
      <c r="J18" s="16" t="str">
        <f t="shared" ca="1" si="1"/>
        <v>OVERDUE</v>
      </c>
      <c r="K18" s="30" t="s">
        <v>1421</v>
      </c>
      <c r="L18" s="19"/>
    </row>
    <row r="19" spans="1:12" ht="38.25">
      <c r="A19" s="16" t="s">
        <v>2786</v>
      </c>
      <c r="B19" s="30" t="s">
        <v>1394</v>
      </c>
      <c r="C19" s="30" t="s">
        <v>1395</v>
      </c>
      <c r="D19" s="41" t="s">
        <v>1</v>
      </c>
      <c r="E19" s="12">
        <v>42549</v>
      </c>
      <c r="F19" s="12">
        <v>44590</v>
      </c>
      <c r="G19" s="109"/>
      <c r="H19" s="14">
        <f>DATE(YEAR(F19),MONTH(F19),DAY(F19)+1)</f>
        <v>44591</v>
      </c>
      <c r="I19" s="15">
        <f t="shared" ca="1" si="0"/>
        <v>-1</v>
      </c>
      <c r="J19" s="16" t="str">
        <f t="shared" ca="1" si="1"/>
        <v>OVERDUE</v>
      </c>
      <c r="K19" s="30" t="s">
        <v>1422</v>
      </c>
      <c r="L19" s="19"/>
    </row>
    <row r="20" spans="1:12" ht="38.450000000000003" customHeight="1">
      <c r="A20" s="16" t="s">
        <v>2787</v>
      </c>
      <c r="B20" s="30" t="s">
        <v>1396</v>
      </c>
      <c r="C20" s="30" t="s">
        <v>1397</v>
      </c>
      <c r="D20" s="41" t="s">
        <v>4</v>
      </c>
      <c r="E20" s="12">
        <v>42549</v>
      </c>
      <c r="F20" s="12">
        <v>44551</v>
      </c>
      <c r="G20" s="109"/>
      <c r="H20" s="14">
        <f>EDATE(F20-1,1)</f>
        <v>44581</v>
      </c>
      <c r="I20" s="15">
        <f t="shared" ca="1" si="0"/>
        <v>-11</v>
      </c>
      <c r="J20" s="16" t="str">
        <f t="shared" ca="1" si="1"/>
        <v>OVERDUE</v>
      </c>
      <c r="K20" s="30" t="s">
        <v>1423</v>
      </c>
      <c r="L20" s="19"/>
    </row>
    <row r="21" spans="1:12" ht="25.5">
      <c r="A21" s="16" t="s">
        <v>2788</v>
      </c>
      <c r="B21" s="30" t="s">
        <v>1398</v>
      </c>
      <c r="C21" s="30" t="s">
        <v>1399</v>
      </c>
      <c r="D21" s="41" t="s">
        <v>1</v>
      </c>
      <c r="E21" s="12">
        <v>42549</v>
      </c>
      <c r="F21" s="12">
        <v>44590</v>
      </c>
      <c r="G21" s="109"/>
      <c r="H21" s="14">
        <f>DATE(YEAR(F21),MONTH(F21),DAY(F21)+1)</f>
        <v>44591</v>
      </c>
      <c r="I21" s="15">
        <f t="shared" ca="1" si="0"/>
        <v>-1</v>
      </c>
      <c r="J21" s="16" t="str">
        <f t="shared" ca="1" si="1"/>
        <v>OVERDUE</v>
      </c>
      <c r="K21" s="30" t="s">
        <v>1424</v>
      </c>
      <c r="L21" s="19"/>
    </row>
    <row r="22" spans="1:12" ht="26.45" customHeight="1">
      <c r="A22" s="16" t="s">
        <v>2789</v>
      </c>
      <c r="B22" s="30" t="s">
        <v>1400</v>
      </c>
      <c r="C22" s="30" t="s">
        <v>1401</v>
      </c>
      <c r="D22" s="41" t="s">
        <v>1</v>
      </c>
      <c r="E22" s="12">
        <v>42549</v>
      </c>
      <c r="F22" s="12">
        <v>44590</v>
      </c>
      <c r="G22" s="109"/>
      <c r="H22" s="14">
        <f>DATE(YEAR(F22),MONTH(F22),DAY(F22)+1)</f>
        <v>44591</v>
      </c>
      <c r="I22" s="15">
        <f t="shared" ca="1" si="0"/>
        <v>-1</v>
      </c>
      <c r="J22" s="16" t="str">
        <f t="shared" ca="1" si="1"/>
        <v>OVERDUE</v>
      </c>
      <c r="K22" s="30" t="s">
        <v>1425</v>
      </c>
      <c r="L22" s="19"/>
    </row>
    <row r="23" spans="1:12" ht="26.45" customHeight="1">
      <c r="A23" s="16" t="s">
        <v>2790</v>
      </c>
      <c r="B23" s="30" t="s">
        <v>1402</v>
      </c>
      <c r="C23" s="30" t="s">
        <v>1403</v>
      </c>
      <c r="D23" s="41" t="s">
        <v>1</v>
      </c>
      <c r="E23" s="12">
        <v>42549</v>
      </c>
      <c r="F23" s="12">
        <v>44590</v>
      </c>
      <c r="G23" s="109"/>
      <c r="H23" s="14">
        <f>DATE(YEAR(F23),MONTH(F23),DAY(F23)+1)</f>
        <v>44591</v>
      </c>
      <c r="I23" s="15">
        <f t="shared" ca="1" si="0"/>
        <v>-1</v>
      </c>
      <c r="J23" s="16" t="str">
        <f t="shared" ca="1" si="1"/>
        <v>OVERDUE</v>
      </c>
      <c r="K23" s="30" t="s">
        <v>1425</v>
      </c>
      <c r="L23" s="19"/>
    </row>
    <row r="24" spans="1:12" ht="26.45" customHeight="1">
      <c r="A24" s="16" t="s">
        <v>2791</v>
      </c>
      <c r="B24" s="30" t="s">
        <v>1404</v>
      </c>
      <c r="C24" s="30" t="s">
        <v>1391</v>
      </c>
      <c r="D24" s="41" t="s">
        <v>1</v>
      </c>
      <c r="E24" s="12">
        <v>42549</v>
      </c>
      <c r="F24" s="12">
        <v>44590</v>
      </c>
      <c r="G24" s="109"/>
      <c r="H24" s="14">
        <f>DATE(YEAR(F24),MONTH(F24),DAY(F24)+1)</f>
        <v>44591</v>
      </c>
      <c r="I24" s="15">
        <f t="shared" ca="1" si="0"/>
        <v>-1</v>
      </c>
      <c r="J24" s="16" t="str">
        <f t="shared" ca="1" si="1"/>
        <v>OVERDUE</v>
      </c>
      <c r="K24" s="30" t="s">
        <v>1425</v>
      </c>
      <c r="L24" s="19"/>
    </row>
    <row r="25" spans="1:12" ht="26.45" customHeight="1">
      <c r="A25" s="16" t="s">
        <v>2792</v>
      </c>
      <c r="B25" s="30" t="s">
        <v>3886</v>
      </c>
      <c r="C25" s="30" t="s">
        <v>3887</v>
      </c>
      <c r="D25" s="41" t="s">
        <v>0</v>
      </c>
      <c r="E25" s="12">
        <v>42549</v>
      </c>
      <c r="F25" s="12">
        <v>44561</v>
      </c>
      <c r="G25" s="109"/>
      <c r="H25" s="14">
        <f>DATE(YEAR(F25),MONTH(F25)+3,DAY(F25)-1)</f>
        <v>44650</v>
      </c>
      <c r="I25" s="15">
        <f t="shared" ca="1" si="0"/>
        <v>58</v>
      </c>
      <c r="J25" s="16" t="str">
        <f t="shared" ca="1" si="1"/>
        <v>NOT DUE</v>
      </c>
      <c r="K25" s="30" t="s">
        <v>1425</v>
      </c>
      <c r="L25" s="19"/>
    </row>
    <row r="26" spans="1:12" ht="26.45" customHeight="1">
      <c r="A26" s="16" t="s">
        <v>2793</v>
      </c>
      <c r="B26" s="30" t="s">
        <v>1405</v>
      </c>
      <c r="C26" s="30" t="s">
        <v>1406</v>
      </c>
      <c r="D26" s="41" t="s">
        <v>0</v>
      </c>
      <c r="E26" s="12">
        <v>42549</v>
      </c>
      <c r="F26" s="12">
        <v>44561</v>
      </c>
      <c r="G26" s="109"/>
      <c r="H26" s="14">
        <f>DATE(YEAR(F26),MONTH(F26)+3,DAY(F26)-1)</f>
        <v>44650</v>
      </c>
      <c r="I26" s="15">
        <f t="shared" ca="1" si="0"/>
        <v>58</v>
      </c>
      <c r="J26" s="16" t="str">
        <f t="shared" ca="1" si="1"/>
        <v>NOT DUE</v>
      </c>
      <c r="K26" s="30" t="s">
        <v>1425</v>
      </c>
      <c r="L26" s="19"/>
    </row>
    <row r="27" spans="1:12" ht="25.5">
      <c r="A27" s="16" t="s">
        <v>2794</v>
      </c>
      <c r="B27" s="30" t="s">
        <v>1407</v>
      </c>
      <c r="C27" s="30"/>
      <c r="D27" s="41" t="s">
        <v>4</v>
      </c>
      <c r="E27" s="12">
        <v>42549</v>
      </c>
      <c r="F27" s="12">
        <v>44551</v>
      </c>
      <c r="G27" s="109"/>
      <c r="H27" s="14">
        <f>EDATE(F27-1,1)</f>
        <v>44581</v>
      </c>
      <c r="I27" s="15">
        <f t="shared" ca="1" si="0"/>
        <v>-11</v>
      </c>
      <c r="J27" s="16" t="str">
        <f t="shared" ca="1" si="1"/>
        <v>OVERDUE</v>
      </c>
      <c r="K27" s="30"/>
      <c r="L27" s="19"/>
    </row>
    <row r="28" spans="1:12" ht="26.45" customHeight="1">
      <c r="A28" s="16" t="s">
        <v>2795</v>
      </c>
      <c r="B28" s="30" t="s">
        <v>3960</v>
      </c>
      <c r="C28" s="30" t="s">
        <v>1389</v>
      </c>
      <c r="D28" s="41" t="s">
        <v>1080</v>
      </c>
      <c r="E28" s="12">
        <v>42549</v>
      </c>
      <c r="F28" s="12">
        <v>42549</v>
      </c>
      <c r="G28" s="72"/>
      <c r="H28" s="14">
        <f>DATE(YEAR(F28)+4,MONTH(F28),DAY(F28)-1)</f>
        <v>44009</v>
      </c>
      <c r="I28" s="15">
        <f t="shared" ca="1" si="0"/>
        <v>-583</v>
      </c>
      <c r="J28" s="16" t="str">
        <f t="shared" ca="1" si="1"/>
        <v>OVERDUE</v>
      </c>
      <c r="K28" s="30" t="s">
        <v>3851</v>
      </c>
      <c r="L28" s="145" t="s">
        <v>5232</v>
      </c>
    </row>
    <row r="29" spans="1:12" ht="25.5">
      <c r="A29" s="16" t="s">
        <v>2796</v>
      </c>
      <c r="B29" s="30" t="s">
        <v>3955</v>
      </c>
      <c r="C29" s="30" t="s">
        <v>3888</v>
      </c>
      <c r="D29" s="41" t="s">
        <v>1080</v>
      </c>
      <c r="E29" s="12">
        <v>42549</v>
      </c>
      <c r="F29" s="12">
        <v>42549</v>
      </c>
      <c r="G29" s="72"/>
      <c r="H29" s="14">
        <f>DATE(YEAR(F29)+4,MONTH(F29),DAY(F29)-1)</f>
        <v>44009</v>
      </c>
      <c r="I29" s="15">
        <f t="shared" ca="1" si="0"/>
        <v>-583</v>
      </c>
      <c r="J29" s="16" t="str">
        <f t="shared" ca="1" si="1"/>
        <v>OVERDUE</v>
      </c>
      <c r="K29" s="30" t="s">
        <v>3851</v>
      </c>
      <c r="L29" s="145" t="s">
        <v>5232</v>
      </c>
    </row>
    <row r="30" spans="1:12" ht="26.45" customHeight="1">
      <c r="A30" s="16" t="s">
        <v>2797</v>
      </c>
      <c r="B30" s="30" t="s">
        <v>1408</v>
      </c>
      <c r="C30" s="30" t="s">
        <v>1409</v>
      </c>
      <c r="D30" s="41" t="s">
        <v>0</v>
      </c>
      <c r="E30" s="12">
        <v>42549</v>
      </c>
      <c r="F30" s="12">
        <v>44561</v>
      </c>
      <c r="G30" s="109"/>
      <c r="H30" s="14">
        <f>DATE(YEAR(F30),MONTH(F30)+3,DAY(F30)-1)</f>
        <v>44650</v>
      </c>
      <c r="I30" s="15">
        <f t="shared" ca="1" si="0"/>
        <v>58</v>
      </c>
      <c r="J30" s="16" t="str">
        <f t="shared" ca="1" si="1"/>
        <v>NOT DUE</v>
      </c>
      <c r="K30" s="30" t="s">
        <v>1426</v>
      </c>
      <c r="L30" s="19"/>
    </row>
    <row r="31" spans="1:12" ht="15" customHeight="1">
      <c r="A31" s="16" t="s">
        <v>2798</v>
      </c>
      <c r="B31" s="30" t="s">
        <v>1894</v>
      </c>
      <c r="C31" s="30"/>
      <c r="D31" s="41" t="s">
        <v>1</v>
      </c>
      <c r="E31" s="12">
        <v>42549</v>
      </c>
      <c r="F31" s="12">
        <v>44590</v>
      </c>
      <c r="G31" s="109"/>
      <c r="H31" s="14">
        <f>DATE(YEAR(F31),MONTH(F31),DAY(F31)+1)</f>
        <v>44591</v>
      </c>
      <c r="I31" s="15">
        <f t="shared" ca="1" si="0"/>
        <v>-1</v>
      </c>
      <c r="J31" s="16" t="str">
        <f t="shared" ca="1" si="1"/>
        <v>OVERDUE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241</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241</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241</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241</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241</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241</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4634</v>
      </c>
      <c r="D42" s="47" t="s">
        <v>4635</v>
      </c>
      <c r="E42" t="s">
        <v>5257</v>
      </c>
      <c r="G42" t="s">
        <v>4636</v>
      </c>
    </row>
    <row r="43" spans="1:12">
      <c r="C43" s="215" t="s">
        <v>5323</v>
      </c>
      <c r="E43" t="s">
        <v>5370</v>
      </c>
      <c r="H43" s="461" t="s">
        <v>5295</v>
      </c>
      <c r="I43" s="461"/>
      <c r="J43" s="461"/>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I39" sqref="I3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1996</v>
      </c>
      <c r="D3" s="380" t="s">
        <v>12</v>
      </c>
      <c r="E3" s="380"/>
      <c r="F3" s="4" t="s">
        <v>2558</v>
      </c>
    </row>
    <row r="4" spans="1:12" ht="18" customHeight="1">
      <c r="A4" s="379" t="s">
        <v>77</v>
      </c>
      <c r="B4" s="379"/>
      <c r="C4" s="36" t="s">
        <v>1997</v>
      </c>
      <c r="D4" s="380" t="s">
        <v>14</v>
      </c>
      <c r="E4" s="380"/>
      <c r="F4" s="109"/>
    </row>
    <row r="5" spans="1:12" ht="18" customHeight="1">
      <c r="A5" s="379" t="s">
        <v>78</v>
      </c>
      <c r="B5" s="379"/>
      <c r="C5" s="37" t="s">
        <v>3785</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1299</v>
      </c>
      <c r="J8" s="16" t="str">
        <f t="shared" ref="J8:J43" ca="1" si="2">IF(I8="","",IF(I8&lt;0,"OVERDUE","NOT DUE"))</f>
        <v>NOT DUE</v>
      </c>
      <c r="K8" s="30"/>
      <c r="L8" s="145" t="s">
        <v>3961</v>
      </c>
    </row>
    <row r="9" spans="1:12" ht="25.5">
      <c r="A9" s="16" t="s">
        <v>2747</v>
      </c>
      <c r="B9" s="30" t="s">
        <v>3910</v>
      </c>
      <c r="C9" s="30" t="s">
        <v>3922</v>
      </c>
      <c r="D9" s="41" t="s">
        <v>2013</v>
      </c>
      <c r="E9" s="12">
        <v>42549</v>
      </c>
      <c r="F9" s="12">
        <v>44431</v>
      </c>
      <c r="G9" s="109"/>
      <c r="H9" s="14">
        <f t="shared" si="0"/>
        <v>45891</v>
      </c>
      <c r="I9" s="15">
        <f t="shared" ca="1" si="1"/>
        <v>1299</v>
      </c>
      <c r="J9" s="16" t="str">
        <f t="shared" ca="1" si="2"/>
        <v>NOT DUE</v>
      </c>
      <c r="K9" s="30"/>
      <c r="L9" s="145" t="s">
        <v>3961</v>
      </c>
    </row>
    <row r="10" spans="1:12" ht="24">
      <c r="A10" s="16" t="s">
        <v>2748</v>
      </c>
      <c r="B10" s="30" t="s">
        <v>3911</v>
      </c>
      <c r="C10" s="30" t="s">
        <v>3912</v>
      </c>
      <c r="D10" s="41" t="s">
        <v>2013</v>
      </c>
      <c r="E10" s="12">
        <v>42549</v>
      </c>
      <c r="F10" s="12">
        <v>44431</v>
      </c>
      <c r="G10" s="109"/>
      <c r="H10" s="14">
        <f t="shared" si="0"/>
        <v>45891</v>
      </c>
      <c r="I10" s="15">
        <f t="shared" ca="1" si="1"/>
        <v>1299</v>
      </c>
      <c r="J10" s="16" t="str">
        <f t="shared" ca="1" si="2"/>
        <v>NOT DUE</v>
      </c>
      <c r="K10" s="30"/>
      <c r="L10" s="145" t="s">
        <v>3961</v>
      </c>
    </row>
    <row r="11" spans="1:12" ht="24">
      <c r="A11" s="16" t="s">
        <v>2749</v>
      </c>
      <c r="B11" s="30" t="s">
        <v>3913</v>
      </c>
      <c r="C11" s="30" t="s">
        <v>3914</v>
      </c>
      <c r="D11" s="41" t="s">
        <v>2013</v>
      </c>
      <c r="E11" s="12">
        <v>42549</v>
      </c>
      <c r="F11" s="12">
        <v>44431</v>
      </c>
      <c r="G11" s="109"/>
      <c r="H11" s="14">
        <f t="shared" si="0"/>
        <v>45891</v>
      </c>
      <c r="I11" s="15">
        <f t="shared" ca="1" si="1"/>
        <v>1299</v>
      </c>
      <c r="J11" s="16" t="str">
        <f t="shared" ca="1" si="2"/>
        <v>NOT DUE</v>
      </c>
      <c r="K11" s="30"/>
      <c r="L11" s="145" t="s">
        <v>3961</v>
      </c>
    </row>
    <row r="12" spans="1:12" ht="24">
      <c r="A12" s="16" t="s">
        <v>2750</v>
      </c>
      <c r="B12" s="30" t="s">
        <v>3917</v>
      </c>
      <c r="C12" s="30" t="s">
        <v>3915</v>
      </c>
      <c r="D12" s="41" t="s">
        <v>2013</v>
      </c>
      <c r="E12" s="12">
        <v>42549</v>
      </c>
      <c r="F12" s="12">
        <v>44431</v>
      </c>
      <c r="G12" s="109"/>
      <c r="H12" s="14">
        <f t="shared" si="0"/>
        <v>45891</v>
      </c>
      <c r="I12" s="15">
        <f t="shared" ca="1" si="1"/>
        <v>1299</v>
      </c>
      <c r="J12" s="16" t="str">
        <f t="shared" ca="1" si="2"/>
        <v>NOT DUE</v>
      </c>
      <c r="K12" s="30"/>
      <c r="L12" s="145" t="s">
        <v>3961</v>
      </c>
    </row>
    <row r="13" spans="1:12" ht="24">
      <c r="A13" s="16" t="s">
        <v>2751</v>
      </c>
      <c r="B13" s="30" t="s">
        <v>1655</v>
      </c>
      <c r="C13" s="30" t="s">
        <v>3916</v>
      </c>
      <c r="D13" s="41" t="s">
        <v>2013</v>
      </c>
      <c r="E13" s="12">
        <v>42549</v>
      </c>
      <c r="F13" s="12">
        <v>44431</v>
      </c>
      <c r="G13" s="109"/>
      <c r="H13" s="14">
        <f t="shared" si="0"/>
        <v>45891</v>
      </c>
      <c r="I13" s="15">
        <f t="shared" ca="1" si="1"/>
        <v>1299</v>
      </c>
      <c r="J13" s="16" t="str">
        <f t="shared" ca="1" si="2"/>
        <v>NOT DUE</v>
      </c>
      <c r="K13" s="30"/>
      <c r="L13" s="145" t="s">
        <v>3961</v>
      </c>
    </row>
    <row r="14" spans="1:12" ht="25.5">
      <c r="A14" s="16" t="s">
        <v>2752</v>
      </c>
      <c r="B14" s="30" t="s">
        <v>3918</v>
      </c>
      <c r="C14" s="30" t="s">
        <v>3919</v>
      </c>
      <c r="D14" s="41" t="s">
        <v>2013</v>
      </c>
      <c r="E14" s="12">
        <v>42549</v>
      </c>
      <c r="F14" s="12">
        <v>44431</v>
      </c>
      <c r="G14" s="109"/>
      <c r="H14" s="14">
        <f t="shared" si="0"/>
        <v>45891</v>
      </c>
      <c r="I14" s="15">
        <f t="shared" ca="1" si="1"/>
        <v>1299</v>
      </c>
      <c r="J14" s="16" t="str">
        <f t="shared" ca="1" si="2"/>
        <v>NOT DUE</v>
      </c>
      <c r="K14" s="30"/>
      <c r="L14" s="145" t="s">
        <v>3961</v>
      </c>
    </row>
    <row r="15" spans="1:12" ht="25.5">
      <c r="A15" s="16" t="s">
        <v>2753</v>
      </c>
      <c r="B15" s="30" t="s">
        <v>3920</v>
      </c>
      <c r="C15" s="30" t="s">
        <v>3921</v>
      </c>
      <c r="D15" s="41" t="s">
        <v>2013</v>
      </c>
      <c r="E15" s="12">
        <v>42549</v>
      </c>
      <c r="F15" s="12">
        <v>44431</v>
      </c>
      <c r="G15" s="109"/>
      <c r="H15" s="14">
        <f t="shared" si="0"/>
        <v>45891</v>
      </c>
      <c r="I15" s="15">
        <f t="shared" ca="1" si="1"/>
        <v>1299</v>
      </c>
      <c r="J15" s="16" t="str">
        <f t="shared" ca="1" si="2"/>
        <v>NOT DUE</v>
      </c>
      <c r="K15" s="30"/>
      <c r="L15" s="145" t="s">
        <v>3961</v>
      </c>
    </row>
    <row r="16" spans="1:12" ht="25.5">
      <c r="A16" s="16" t="s">
        <v>2754</v>
      </c>
      <c r="B16" s="30" t="s">
        <v>1914</v>
      </c>
      <c r="C16" s="30" t="s">
        <v>2000</v>
      </c>
      <c r="D16" s="41" t="s">
        <v>2013</v>
      </c>
      <c r="E16" s="12">
        <v>42549</v>
      </c>
      <c r="F16" s="12">
        <v>44431</v>
      </c>
      <c r="G16" s="109"/>
      <c r="H16" s="14">
        <f t="shared" si="0"/>
        <v>45891</v>
      </c>
      <c r="I16" s="15">
        <f t="shared" ca="1" si="1"/>
        <v>1299</v>
      </c>
      <c r="J16" s="16" t="str">
        <f t="shared" ca="1" si="2"/>
        <v>NOT DUE</v>
      </c>
      <c r="K16" s="30"/>
      <c r="L16" s="145" t="s">
        <v>3961</v>
      </c>
    </row>
    <row r="17" spans="1:12" ht="25.5">
      <c r="A17" s="16" t="s">
        <v>2755</v>
      </c>
      <c r="B17" s="30" t="s">
        <v>2001</v>
      </c>
      <c r="C17" s="30" t="s">
        <v>2002</v>
      </c>
      <c r="D17" s="41" t="s">
        <v>0</v>
      </c>
      <c r="E17" s="12">
        <v>42549</v>
      </c>
      <c r="F17" s="12">
        <v>44561</v>
      </c>
      <c r="G17" s="109"/>
      <c r="H17" s="14">
        <f>DATE(YEAR(F17),MONTH(F17)+3,DAY(F17)-1)</f>
        <v>44650</v>
      </c>
      <c r="I17" s="15">
        <f t="shared" ca="1" si="1"/>
        <v>58</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58</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333</v>
      </c>
      <c r="J19" s="16" t="str">
        <f t="shared" ca="1" si="2"/>
        <v>NOT DUE</v>
      </c>
      <c r="K19" s="30"/>
      <c r="L19" s="19"/>
    </row>
    <row r="20" spans="1:12">
      <c r="A20" s="16" t="s">
        <v>2758</v>
      </c>
      <c r="B20" s="30" t="s">
        <v>2005</v>
      </c>
      <c r="C20" s="30" t="s">
        <v>3889</v>
      </c>
      <c r="D20" s="41" t="s">
        <v>2013</v>
      </c>
      <c r="E20" s="12">
        <v>42549</v>
      </c>
      <c r="F20" s="12">
        <v>42549</v>
      </c>
      <c r="G20" s="109"/>
      <c r="H20" s="14">
        <f>DATE(YEAR(F20)+4,MONTH(F20),DAY(F20)-1)</f>
        <v>44009</v>
      </c>
      <c r="I20" s="15">
        <f t="shared" ca="1" si="1"/>
        <v>-583</v>
      </c>
      <c r="J20" s="16" t="str">
        <f t="shared" ca="1" si="2"/>
        <v>OVERDUE</v>
      </c>
      <c r="K20" s="30"/>
      <c r="L20" s="19" t="s">
        <v>5222</v>
      </c>
    </row>
    <row r="21" spans="1:12" ht="25.5">
      <c r="A21" s="16" t="s">
        <v>2759</v>
      </c>
      <c r="B21" s="30" t="s">
        <v>581</v>
      </c>
      <c r="C21" s="30" t="s">
        <v>2008</v>
      </c>
      <c r="D21" s="41" t="s">
        <v>381</v>
      </c>
      <c r="E21" s="12">
        <v>42549</v>
      </c>
      <c r="F21" s="12">
        <v>44466</v>
      </c>
      <c r="G21" s="109"/>
      <c r="H21" s="14">
        <f>DATE(YEAR(F21)+1,MONTH(F21),DAY(F21)-1)</f>
        <v>44830</v>
      </c>
      <c r="I21" s="15">
        <f t="shared" ca="1" si="1"/>
        <v>238</v>
      </c>
      <c r="J21" s="16" t="str">
        <f t="shared" ca="1" si="2"/>
        <v>NOT DUE</v>
      </c>
      <c r="K21" s="30"/>
      <c r="L21" s="19"/>
    </row>
    <row r="22" spans="1:12" ht="25.5">
      <c r="A22" s="16" t="s">
        <v>2760</v>
      </c>
      <c r="B22" s="30" t="s">
        <v>2009</v>
      </c>
      <c r="C22" s="30" t="s">
        <v>2007</v>
      </c>
      <c r="D22" s="41" t="s">
        <v>0</v>
      </c>
      <c r="E22" s="12">
        <v>42549</v>
      </c>
      <c r="F22" s="12">
        <v>44561</v>
      </c>
      <c r="G22" s="109"/>
      <c r="H22" s="14">
        <f>DATE(YEAR(F22),MONTH(F22)+3,DAY(F22)-1)</f>
        <v>44650</v>
      </c>
      <c r="I22" s="15">
        <f t="shared" ca="1" si="1"/>
        <v>58</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333</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333</v>
      </c>
      <c r="J24" s="16" t="str">
        <f t="shared" ca="1" si="2"/>
        <v>NOT DUE</v>
      </c>
      <c r="K24" s="30"/>
      <c r="L24" s="19"/>
    </row>
    <row r="25" spans="1:12" ht="38.25">
      <c r="A25" s="16" t="s">
        <v>2763</v>
      </c>
      <c r="B25" s="30" t="s">
        <v>1390</v>
      </c>
      <c r="C25" s="30" t="s">
        <v>1391</v>
      </c>
      <c r="D25" s="41" t="s">
        <v>1</v>
      </c>
      <c r="E25" s="12">
        <v>42549</v>
      </c>
      <c r="F25" s="12">
        <v>44590</v>
      </c>
      <c r="G25" s="109"/>
      <c r="H25" s="14">
        <f>DATE(YEAR(F25),MONTH(F25),DAY(F25)+1)</f>
        <v>44591</v>
      </c>
      <c r="I25" s="15">
        <f t="shared" ca="1" si="1"/>
        <v>-1</v>
      </c>
      <c r="J25" s="16" t="str">
        <f t="shared" ca="1" si="2"/>
        <v>OVERDUE</v>
      </c>
      <c r="K25" s="30" t="s">
        <v>1420</v>
      </c>
      <c r="L25" s="19"/>
    </row>
    <row r="26" spans="1:12" ht="38.25">
      <c r="A26" s="16" t="s">
        <v>2764</v>
      </c>
      <c r="B26" s="30" t="s">
        <v>1392</v>
      </c>
      <c r="C26" s="30" t="s">
        <v>1393</v>
      </c>
      <c r="D26" s="41" t="s">
        <v>1</v>
      </c>
      <c r="E26" s="12">
        <v>42549</v>
      </c>
      <c r="F26" s="12">
        <v>44590</v>
      </c>
      <c r="G26" s="109"/>
      <c r="H26" s="14">
        <f>DATE(YEAR(F26),MONTH(F26),DAY(F26)+1)</f>
        <v>44591</v>
      </c>
      <c r="I26" s="15">
        <f t="shared" ca="1" si="1"/>
        <v>-1</v>
      </c>
      <c r="J26" s="16" t="str">
        <f t="shared" ca="1" si="2"/>
        <v>OVERDUE</v>
      </c>
      <c r="K26" s="30" t="s">
        <v>1421</v>
      </c>
      <c r="L26" s="19"/>
    </row>
    <row r="27" spans="1:12" ht="38.25">
      <c r="A27" s="16" t="s">
        <v>2765</v>
      </c>
      <c r="B27" s="30" t="s">
        <v>1394</v>
      </c>
      <c r="C27" s="30" t="s">
        <v>1395</v>
      </c>
      <c r="D27" s="41" t="s">
        <v>1</v>
      </c>
      <c r="E27" s="12">
        <v>42549</v>
      </c>
      <c r="F27" s="12">
        <v>44590</v>
      </c>
      <c r="G27" s="109"/>
      <c r="H27" s="14">
        <f>DATE(YEAR(F27),MONTH(F27),DAY(F27)+1)</f>
        <v>44591</v>
      </c>
      <c r="I27" s="15">
        <f t="shared" ca="1" si="1"/>
        <v>-1</v>
      </c>
      <c r="J27" s="16" t="str">
        <f t="shared" ca="1" si="2"/>
        <v>OVERDUE</v>
      </c>
      <c r="K27" s="30" t="s">
        <v>1422</v>
      </c>
      <c r="L27" s="19"/>
    </row>
    <row r="28" spans="1:12" ht="38.450000000000003" customHeight="1">
      <c r="A28" s="16" t="s">
        <v>2766</v>
      </c>
      <c r="B28" s="30" t="s">
        <v>1396</v>
      </c>
      <c r="C28" s="30" t="s">
        <v>1397</v>
      </c>
      <c r="D28" s="41" t="s">
        <v>4</v>
      </c>
      <c r="E28" s="12">
        <v>42549</v>
      </c>
      <c r="F28" s="12">
        <v>44553</v>
      </c>
      <c r="G28" s="109"/>
      <c r="H28" s="14">
        <f>EDATE(F28-1,1)</f>
        <v>44583</v>
      </c>
      <c r="I28" s="15">
        <f t="shared" ca="1" si="1"/>
        <v>-9</v>
      </c>
      <c r="J28" s="16" t="str">
        <f t="shared" ca="1" si="2"/>
        <v>OVERDUE</v>
      </c>
      <c r="K28" s="30" t="s">
        <v>1423</v>
      </c>
      <c r="L28" s="19"/>
    </row>
    <row r="29" spans="1:12" ht="25.5">
      <c r="A29" s="16" t="s">
        <v>2767</v>
      </c>
      <c r="B29" s="30" t="s">
        <v>1398</v>
      </c>
      <c r="C29" s="30" t="s">
        <v>1399</v>
      </c>
      <c r="D29" s="41" t="s">
        <v>1</v>
      </c>
      <c r="E29" s="12">
        <v>42549</v>
      </c>
      <c r="F29" s="12">
        <v>44590</v>
      </c>
      <c r="G29" s="109"/>
      <c r="H29" s="14">
        <f>DATE(YEAR(F29),MONTH(F29),DAY(F29)+1)</f>
        <v>44591</v>
      </c>
      <c r="I29" s="15">
        <f t="shared" ca="1" si="1"/>
        <v>-1</v>
      </c>
      <c r="J29" s="16" t="str">
        <f t="shared" ca="1" si="2"/>
        <v>OVERDUE</v>
      </c>
      <c r="K29" s="30" t="s">
        <v>1424</v>
      </c>
      <c r="L29" s="19"/>
    </row>
    <row r="30" spans="1:12" ht="26.45" customHeight="1">
      <c r="A30" s="16" t="s">
        <v>2768</v>
      </c>
      <c r="B30" s="30" t="s">
        <v>1400</v>
      </c>
      <c r="C30" s="30" t="s">
        <v>1401</v>
      </c>
      <c r="D30" s="41" t="s">
        <v>1</v>
      </c>
      <c r="E30" s="12">
        <v>42549</v>
      </c>
      <c r="F30" s="12">
        <v>44590</v>
      </c>
      <c r="G30" s="109"/>
      <c r="H30" s="14">
        <f>DATE(YEAR(F30),MONTH(F30),DAY(F30)+1)</f>
        <v>44591</v>
      </c>
      <c r="I30" s="15">
        <f t="shared" ca="1" si="1"/>
        <v>-1</v>
      </c>
      <c r="J30" s="16" t="str">
        <f t="shared" ca="1" si="2"/>
        <v>OVERDUE</v>
      </c>
      <c r="K30" s="30" t="s">
        <v>1425</v>
      </c>
      <c r="L30" s="19"/>
    </row>
    <row r="31" spans="1:12" ht="26.45" customHeight="1">
      <c r="A31" s="16" t="s">
        <v>2769</v>
      </c>
      <c r="B31" s="30" t="s">
        <v>1402</v>
      </c>
      <c r="C31" s="30" t="s">
        <v>1403</v>
      </c>
      <c r="D31" s="41" t="s">
        <v>1</v>
      </c>
      <c r="E31" s="12">
        <v>42549</v>
      </c>
      <c r="F31" s="12">
        <v>44590</v>
      </c>
      <c r="G31" s="109"/>
      <c r="H31" s="14">
        <f>DATE(YEAR(F31),MONTH(F31),DAY(F31)+1)</f>
        <v>44591</v>
      </c>
      <c r="I31" s="15">
        <f t="shared" ca="1" si="1"/>
        <v>-1</v>
      </c>
      <c r="J31" s="16" t="str">
        <f t="shared" ca="1" si="2"/>
        <v>OVERDUE</v>
      </c>
      <c r="K31" s="30" t="s">
        <v>1425</v>
      </c>
      <c r="L31" s="19"/>
    </row>
    <row r="32" spans="1:12" ht="26.45" customHeight="1">
      <c r="A32" s="16" t="s">
        <v>2770</v>
      </c>
      <c r="B32" s="30" t="s">
        <v>1404</v>
      </c>
      <c r="C32" s="30" t="s">
        <v>1391</v>
      </c>
      <c r="D32" s="41" t="s">
        <v>1</v>
      </c>
      <c r="E32" s="12">
        <v>42549</v>
      </c>
      <c r="F32" s="12">
        <v>44590</v>
      </c>
      <c r="G32" s="109"/>
      <c r="H32" s="14">
        <f>DATE(YEAR(F32),MONTH(F32),DAY(F32)+1)</f>
        <v>44591</v>
      </c>
      <c r="I32" s="15">
        <f t="shared" ca="1" si="1"/>
        <v>-1</v>
      </c>
      <c r="J32" s="16" t="str">
        <f t="shared" ca="1" si="2"/>
        <v>OVERDUE</v>
      </c>
      <c r="K32" s="30" t="s">
        <v>1425</v>
      </c>
      <c r="L32" s="19"/>
    </row>
    <row r="33" spans="1:12" ht="26.45" customHeight="1">
      <c r="A33" s="16" t="s">
        <v>2771</v>
      </c>
      <c r="B33" s="30" t="s">
        <v>3960</v>
      </c>
      <c r="C33" s="30" t="s">
        <v>1389</v>
      </c>
      <c r="D33" s="41" t="s">
        <v>1080</v>
      </c>
      <c r="E33" s="12">
        <v>42549</v>
      </c>
      <c r="F33" s="12">
        <v>42549</v>
      </c>
      <c r="G33" s="72"/>
      <c r="H33" s="14">
        <f>DATE(YEAR(F33)+4,MONTH(F33),DAY(F33)-1)</f>
        <v>44009</v>
      </c>
      <c r="I33" s="15">
        <f t="shared" ca="1" si="1"/>
        <v>-583</v>
      </c>
      <c r="J33" s="16" t="str">
        <f t="shared" ca="1" si="2"/>
        <v>OVERDUE</v>
      </c>
      <c r="K33" s="30" t="s">
        <v>3851</v>
      </c>
      <c r="L33" s="19" t="s">
        <v>5222</v>
      </c>
    </row>
    <row r="34" spans="1:12" ht="25.5">
      <c r="A34" s="16" t="s">
        <v>2772</v>
      </c>
      <c r="B34" s="30" t="s">
        <v>3955</v>
      </c>
      <c r="C34" s="30" t="s">
        <v>3888</v>
      </c>
      <c r="D34" s="41" t="s">
        <v>1080</v>
      </c>
      <c r="E34" s="12">
        <v>42549</v>
      </c>
      <c r="F34" s="12">
        <v>42549</v>
      </c>
      <c r="G34" s="72"/>
      <c r="H34" s="14">
        <f>DATE(YEAR(F34)+4,MONTH(F34),DAY(F34)-1)</f>
        <v>44009</v>
      </c>
      <c r="I34" s="15">
        <f t="shared" ca="1" si="1"/>
        <v>-583</v>
      </c>
      <c r="J34" s="16" t="str">
        <f t="shared" ca="1" si="2"/>
        <v>OVERDUE</v>
      </c>
      <c r="K34" s="30" t="s">
        <v>3851</v>
      </c>
      <c r="L34" s="19" t="s">
        <v>5222</v>
      </c>
    </row>
    <row r="35" spans="1:12" ht="26.45" customHeight="1">
      <c r="A35" s="16" t="s">
        <v>2773</v>
      </c>
      <c r="B35" s="30" t="s">
        <v>1408</v>
      </c>
      <c r="C35" s="30" t="s">
        <v>1409</v>
      </c>
      <c r="D35" s="41" t="s">
        <v>0</v>
      </c>
      <c r="E35" s="12">
        <v>42549</v>
      </c>
      <c r="F35" s="12">
        <v>44561</v>
      </c>
      <c r="G35" s="109"/>
      <c r="H35" s="14">
        <f>DATE(YEAR(F35),MONTH(F35)+3,DAY(F35)-1)</f>
        <v>44650</v>
      </c>
      <c r="I35" s="15">
        <f t="shared" ca="1" si="1"/>
        <v>58</v>
      </c>
      <c r="J35" s="16" t="str">
        <f t="shared" ca="1" si="2"/>
        <v>NOT DUE</v>
      </c>
      <c r="K35" s="30" t="s">
        <v>1426</v>
      </c>
      <c r="L35" s="19"/>
    </row>
    <row r="36" spans="1:12" ht="15" customHeight="1">
      <c r="A36" s="16" t="s">
        <v>2774</v>
      </c>
      <c r="B36" s="30" t="s">
        <v>1894</v>
      </c>
      <c r="C36" s="30"/>
      <c r="D36" s="41" t="s">
        <v>1</v>
      </c>
      <c r="E36" s="12">
        <v>42549</v>
      </c>
      <c r="F36" s="12">
        <v>44590</v>
      </c>
      <c r="G36" s="109"/>
      <c r="H36" s="14">
        <f>DATE(YEAR(F36),MONTH(F36),DAY(F36)+1)</f>
        <v>44591</v>
      </c>
      <c r="I36" s="15">
        <f t="shared" ca="1" si="1"/>
        <v>-1</v>
      </c>
      <c r="J36" s="16" t="str">
        <f t="shared" ca="1" si="2"/>
        <v>OVERDUE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347</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347</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347</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347</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347</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347</v>
      </c>
      <c r="J42" s="16" t="str">
        <f t="shared" ca="1" si="2"/>
        <v>NOT DUE</v>
      </c>
      <c r="K42" s="30" t="s">
        <v>1428</v>
      </c>
      <c r="L42" s="19"/>
    </row>
    <row r="43" spans="1:12" ht="23.25" customHeight="1">
      <c r="A43" s="16" t="s">
        <v>3930</v>
      </c>
      <c r="B43" s="30" t="s">
        <v>3998</v>
      </c>
      <c r="C43" s="30" t="s">
        <v>3999</v>
      </c>
      <c r="D43" s="41" t="s">
        <v>4</v>
      </c>
      <c r="E43" s="12">
        <v>42549</v>
      </c>
      <c r="F43" s="12">
        <v>44553</v>
      </c>
      <c r="G43" s="109"/>
      <c r="H43" s="14">
        <f>EDATE(F43-1,1)</f>
        <v>44583</v>
      </c>
      <c r="I43" s="15">
        <f t="shared" ca="1" si="1"/>
        <v>-9</v>
      </c>
      <c r="J43" s="16" t="str">
        <f t="shared" ca="1" si="2"/>
        <v>OVERDUE</v>
      </c>
      <c r="K43" s="30"/>
      <c r="L43" s="19"/>
    </row>
    <row r="44" spans="1:12" ht="15.75" customHeight="1">
      <c r="A44" s="49"/>
      <c r="B44" s="50"/>
      <c r="C44" s="50"/>
      <c r="D44" s="51"/>
      <c r="E44" s="52"/>
      <c r="F44" s="52"/>
      <c r="G44" s="53"/>
      <c r="H44" s="54"/>
      <c r="I44" s="55"/>
      <c r="J44" s="49"/>
      <c r="K44" s="50"/>
      <c r="L44" s="56"/>
    </row>
    <row r="48" spans="1:12">
      <c r="B48" t="s">
        <v>4634</v>
      </c>
      <c r="D48" s="47" t="s">
        <v>4635</v>
      </c>
      <c r="E48" t="s">
        <v>5257</v>
      </c>
      <c r="G48" t="s">
        <v>4636</v>
      </c>
    </row>
    <row r="49" spans="3:10">
      <c r="C49" s="215" t="s">
        <v>5323</v>
      </c>
      <c r="E49" t="s">
        <v>5370</v>
      </c>
      <c r="H49" s="461" t="s">
        <v>5295</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H39" sqref="H3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2014</v>
      </c>
      <c r="D3" s="380" t="s">
        <v>12</v>
      </c>
      <c r="E3" s="380"/>
      <c r="F3" s="4" t="s">
        <v>2559</v>
      </c>
    </row>
    <row r="4" spans="1:12" ht="18" customHeight="1">
      <c r="A4" s="379" t="s">
        <v>77</v>
      </c>
      <c r="B4" s="379"/>
      <c r="C4" s="36" t="s">
        <v>1997</v>
      </c>
      <c r="D4" s="380" t="s">
        <v>14</v>
      </c>
      <c r="E4" s="380"/>
      <c r="F4" s="109"/>
    </row>
    <row r="5" spans="1:12" ht="18" customHeight="1">
      <c r="A5" s="379" t="s">
        <v>78</v>
      </c>
      <c r="B5" s="379"/>
      <c r="C5" s="37" t="s">
        <v>3785</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1298</v>
      </c>
      <c r="J8" s="16" t="str">
        <f t="shared" ref="J8:J43" ca="1" si="2">IF(I8="","",IF(I8&lt;0,"OVERDUE","NOT DUE"))</f>
        <v>NOT DUE</v>
      </c>
      <c r="K8" s="30"/>
      <c r="L8" s="145" t="s">
        <v>3961</v>
      </c>
    </row>
    <row r="9" spans="1:12" ht="25.5">
      <c r="A9" s="16" t="s">
        <v>2747</v>
      </c>
      <c r="B9" s="30" t="s">
        <v>3910</v>
      </c>
      <c r="C9" s="30" t="s">
        <v>3922</v>
      </c>
      <c r="D9" s="41" t="s">
        <v>2013</v>
      </c>
      <c r="E9" s="12">
        <v>42549</v>
      </c>
      <c r="F9" s="12">
        <v>44431</v>
      </c>
      <c r="G9" s="109"/>
      <c r="H9" s="14">
        <f t="shared" si="0"/>
        <v>45891</v>
      </c>
      <c r="I9" s="15">
        <f t="shared" ca="1" si="1"/>
        <v>1299</v>
      </c>
      <c r="J9" s="16" t="str">
        <f t="shared" ca="1" si="2"/>
        <v>NOT DUE</v>
      </c>
      <c r="K9" s="30"/>
      <c r="L9" s="145" t="s">
        <v>3961</v>
      </c>
    </row>
    <row r="10" spans="1:12" ht="24">
      <c r="A10" s="16" t="s">
        <v>2748</v>
      </c>
      <c r="B10" s="30" t="s">
        <v>3911</v>
      </c>
      <c r="C10" s="30" t="s">
        <v>3912</v>
      </c>
      <c r="D10" s="41" t="s">
        <v>2013</v>
      </c>
      <c r="E10" s="12">
        <v>42549</v>
      </c>
      <c r="F10" s="12">
        <v>44431</v>
      </c>
      <c r="G10" s="109"/>
      <c r="H10" s="14">
        <f t="shared" si="0"/>
        <v>45891</v>
      </c>
      <c r="I10" s="15">
        <f t="shared" ca="1" si="1"/>
        <v>1299</v>
      </c>
      <c r="J10" s="16" t="str">
        <f t="shared" ca="1" si="2"/>
        <v>NOT DUE</v>
      </c>
      <c r="K10" s="30"/>
      <c r="L10" s="145" t="s">
        <v>3961</v>
      </c>
    </row>
    <row r="11" spans="1:12" ht="24">
      <c r="A11" s="16" t="s">
        <v>2749</v>
      </c>
      <c r="B11" s="30" t="s">
        <v>3913</v>
      </c>
      <c r="C11" s="30" t="s">
        <v>3914</v>
      </c>
      <c r="D11" s="41" t="s">
        <v>2013</v>
      </c>
      <c r="E11" s="12">
        <v>42549</v>
      </c>
      <c r="F11" s="12">
        <v>44431</v>
      </c>
      <c r="G11" s="109"/>
      <c r="H11" s="14">
        <f t="shared" si="0"/>
        <v>45891</v>
      </c>
      <c r="I11" s="15">
        <f t="shared" ca="1" si="1"/>
        <v>1299</v>
      </c>
      <c r="J11" s="16" t="str">
        <f t="shared" ca="1" si="2"/>
        <v>NOT DUE</v>
      </c>
      <c r="K11" s="30"/>
      <c r="L11" s="145" t="s">
        <v>3961</v>
      </c>
    </row>
    <row r="12" spans="1:12" ht="24">
      <c r="A12" s="16" t="s">
        <v>2750</v>
      </c>
      <c r="B12" s="30" t="s">
        <v>3917</v>
      </c>
      <c r="C12" s="30" t="s">
        <v>3915</v>
      </c>
      <c r="D12" s="41" t="s">
        <v>2013</v>
      </c>
      <c r="E12" s="12">
        <v>42549</v>
      </c>
      <c r="F12" s="12">
        <v>44431</v>
      </c>
      <c r="G12" s="109"/>
      <c r="H12" s="14">
        <f t="shared" si="0"/>
        <v>45891</v>
      </c>
      <c r="I12" s="15">
        <f t="shared" ca="1" si="1"/>
        <v>1299</v>
      </c>
      <c r="J12" s="16" t="str">
        <f t="shared" ca="1" si="2"/>
        <v>NOT DUE</v>
      </c>
      <c r="K12" s="30"/>
      <c r="L12" s="145" t="s">
        <v>3961</v>
      </c>
    </row>
    <row r="13" spans="1:12" ht="24">
      <c r="A13" s="16" t="s">
        <v>2751</v>
      </c>
      <c r="B13" s="30" t="s">
        <v>1655</v>
      </c>
      <c r="C13" s="30" t="s">
        <v>3916</v>
      </c>
      <c r="D13" s="41" t="s">
        <v>2013</v>
      </c>
      <c r="E13" s="12">
        <v>42549</v>
      </c>
      <c r="F13" s="12">
        <v>44431</v>
      </c>
      <c r="G13" s="109"/>
      <c r="H13" s="14">
        <f t="shared" si="0"/>
        <v>45891</v>
      </c>
      <c r="I13" s="15">
        <f t="shared" ca="1" si="1"/>
        <v>1299</v>
      </c>
      <c r="J13" s="16" t="str">
        <f t="shared" ca="1" si="2"/>
        <v>NOT DUE</v>
      </c>
      <c r="K13" s="30"/>
      <c r="L13" s="145" t="s">
        <v>3961</v>
      </c>
    </row>
    <row r="14" spans="1:12" ht="25.5">
      <c r="A14" s="16" t="s">
        <v>2752</v>
      </c>
      <c r="B14" s="30" t="s">
        <v>3918</v>
      </c>
      <c r="C14" s="30" t="s">
        <v>3919</v>
      </c>
      <c r="D14" s="41" t="s">
        <v>2013</v>
      </c>
      <c r="E14" s="12">
        <v>42549</v>
      </c>
      <c r="F14" s="12">
        <v>44431</v>
      </c>
      <c r="G14" s="109"/>
      <c r="H14" s="14">
        <f t="shared" si="0"/>
        <v>45891</v>
      </c>
      <c r="I14" s="15">
        <f t="shared" ca="1" si="1"/>
        <v>1299</v>
      </c>
      <c r="J14" s="16" t="str">
        <f t="shared" ca="1" si="2"/>
        <v>NOT DUE</v>
      </c>
      <c r="K14" s="30"/>
      <c r="L14" s="145" t="s">
        <v>3961</v>
      </c>
    </row>
    <row r="15" spans="1:12" ht="25.5">
      <c r="A15" s="16" t="s">
        <v>2753</v>
      </c>
      <c r="B15" s="30" t="s">
        <v>3920</v>
      </c>
      <c r="C15" s="30" t="s">
        <v>3921</v>
      </c>
      <c r="D15" s="41" t="s">
        <v>2013</v>
      </c>
      <c r="E15" s="12">
        <v>42549</v>
      </c>
      <c r="F15" s="12">
        <v>44431</v>
      </c>
      <c r="G15" s="109"/>
      <c r="H15" s="14">
        <f t="shared" si="0"/>
        <v>45891</v>
      </c>
      <c r="I15" s="15">
        <f t="shared" ca="1" si="1"/>
        <v>1299</v>
      </c>
      <c r="J15" s="16" t="str">
        <f t="shared" ca="1" si="2"/>
        <v>NOT DUE</v>
      </c>
      <c r="K15" s="30"/>
      <c r="L15" s="145" t="s">
        <v>3961</v>
      </c>
    </row>
    <row r="16" spans="1:12" ht="25.5">
      <c r="A16" s="16" t="s">
        <v>2754</v>
      </c>
      <c r="B16" s="30" t="s">
        <v>1914</v>
      </c>
      <c r="C16" s="30" t="s">
        <v>2000</v>
      </c>
      <c r="D16" s="41" t="s">
        <v>2013</v>
      </c>
      <c r="E16" s="12">
        <v>42549</v>
      </c>
      <c r="F16" s="12">
        <v>44431</v>
      </c>
      <c r="G16" s="109"/>
      <c r="H16" s="14">
        <f t="shared" si="0"/>
        <v>45891</v>
      </c>
      <c r="I16" s="15">
        <f t="shared" ca="1" si="1"/>
        <v>1299</v>
      </c>
      <c r="J16" s="16" t="str">
        <f t="shared" ca="1" si="2"/>
        <v>NOT DUE</v>
      </c>
      <c r="K16" s="30"/>
      <c r="L16" s="145" t="s">
        <v>3961</v>
      </c>
    </row>
    <row r="17" spans="1:12" ht="25.5">
      <c r="A17" s="16" t="s">
        <v>2755</v>
      </c>
      <c r="B17" s="30" t="s">
        <v>2001</v>
      </c>
      <c r="C17" s="30" t="s">
        <v>2002</v>
      </c>
      <c r="D17" s="41" t="s">
        <v>0</v>
      </c>
      <c r="E17" s="12">
        <v>42549</v>
      </c>
      <c r="F17" s="12">
        <v>44561</v>
      </c>
      <c r="G17" s="109"/>
      <c r="H17" s="14">
        <f>DATE(YEAR(F17),MONTH(F17)+3,DAY(F17)-1)</f>
        <v>44650</v>
      </c>
      <c r="I17" s="15">
        <f t="shared" ca="1" si="1"/>
        <v>58</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58</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333</v>
      </c>
      <c r="J19" s="16" t="str">
        <f t="shared" ca="1" si="2"/>
        <v>NOT DUE</v>
      </c>
      <c r="K19" s="30"/>
      <c r="L19" s="19"/>
    </row>
    <row r="20" spans="1:12">
      <c r="A20" s="16" t="s">
        <v>2758</v>
      </c>
      <c r="B20" s="30" t="s">
        <v>2005</v>
      </c>
      <c r="C20" s="30" t="s">
        <v>2006</v>
      </c>
      <c r="D20" s="41" t="s">
        <v>2013</v>
      </c>
      <c r="E20" s="12">
        <v>42549</v>
      </c>
      <c r="F20" s="12">
        <v>42549</v>
      </c>
      <c r="G20" s="109"/>
      <c r="H20" s="14">
        <f>DATE(YEAR(F20)+4,MONTH(F20),DAY(F20)-1)</f>
        <v>44009</v>
      </c>
      <c r="I20" s="15">
        <f t="shared" ca="1" si="1"/>
        <v>-583</v>
      </c>
      <c r="J20" s="16" t="str">
        <f t="shared" ca="1" si="2"/>
        <v>OVERDUE</v>
      </c>
      <c r="K20" s="30"/>
      <c r="L20" s="145" t="s">
        <v>5222</v>
      </c>
    </row>
    <row r="21" spans="1:12" ht="25.5">
      <c r="A21" s="16" t="s">
        <v>2759</v>
      </c>
      <c r="B21" s="30" t="s">
        <v>581</v>
      </c>
      <c r="C21" s="30" t="s">
        <v>2008</v>
      </c>
      <c r="D21" s="41" t="s">
        <v>381</v>
      </c>
      <c r="E21" s="12">
        <v>42549</v>
      </c>
      <c r="F21" s="12">
        <v>44466</v>
      </c>
      <c r="G21" s="109"/>
      <c r="H21" s="14">
        <f>DATE(YEAR(F21)+1,MONTH(F21),DAY(F21)-1)</f>
        <v>44830</v>
      </c>
      <c r="I21" s="15">
        <f t="shared" ca="1" si="1"/>
        <v>238</v>
      </c>
      <c r="J21" s="16" t="str">
        <f t="shared" ca="1" si="2"/>
        <v>NOT DUE</v>
      </c>
      <c r="K21" s="30"/>
      <c r="L21" s="19"/>
    </row>
    <row r="22" spans="1:12" ht="38.450000000000003" customHeight="1">
      <c r="A22" s="16" t="s">
        <v>2760</v>
      </c>
      <c r="B22" s="30" t="s">
        <v>2009</v>
      </c>
      <c r="C22" s="30" t="s">
        <v>2007</v>
      </c>
      <c r="D22" s="41" t="s">
        <v>0</v>
      </c>
      <c r="E22" s="12">
        <v>42549</v>
      </c>
      <c r="F22" s="12">
        <v>44561</v>
      </c>
      <c r="G22" s="109"/>
      <c r="H22" s="14">
        <f>DATE(YEAR(F22),MONTH(F22)+3,DAY(F22)-1)</f>
        <v>44650</v>
      </c>
      <c r="I22" s="15">
        <f t="shared" ca="1" si="1"/>
        <v>58</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238</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238</v>
      </c>
      <c r="J24" s="16" t="str">
        <f t="shared" ca="1" si="2"/>
        <v>NOT DUE</v>
      </c>
      <c r="K24" s="30"/>
      <c r="L24" s="19"/>
    </row>
    <row r="25" spans="1:12" ht="35.25" customHeight="1">
      <c r="A25" s="16" t="s">
        <v>2763</v>
      </c>
      <c r="B25" s="30" t="s">
        <v>1390</v>
      </c>
      <c r="C25" s="30" t="s">
        <v>1391</v>
      </c>
      <c r="D25" s="41" t="s">
        <v>1</v>
      </c>
      <c r="E25" s="12">
        <v>42549</v>
      </c>
      <c r="F25" s="12">
        <v>44590</v>
      </c>
      <c r="G25" s="109"/>
      <c r="H25" s="14">
        <f>DATE(YEAR(F25),MONTH(F25),DAY(F25)+1)</f>
        <v>44591</v>
      </c>
      <c r="I25" s="15">
        <f t="shared" ca="1" si="1"/>
        <v>-1</v>
      </c>
      <c r="J25" s="16" t="str">
        <f t="shared" ca="1" si="2"/>
        <v>OVERDUE</v>
      </c>
      <c r="K25" s="30" t="s">
        <v>1420</v>
      </c>
      <c r="L25" s="19"/>
    </row>
    <row r="26" spans="1:12" ht="39" customHeight="1">
      <c r="A26" s="16" t="s">
        <v>2764</v>
      </c>
      <c r="B26" s="30" t="s">
        <v>1392</v>
      </c>
      <c r="C26" s="30" t="s">
        <v>1393</v>
      </c>
      <c r="D26" s="41" t="s">
        <v>1</v>
      </c>
      <c r="E26" s="12">
        <v>42549</v>
      </c>
      <c r="F26" s="12">
        <v>44590</v>
      </c>
      <c r="G26" s="109"/>
      <c r="H26" s="14">
        <f>DATE(YEAR(F26),MONTH(F26),DAY(F26)+1)</f>
        <v>44591</v>
      </c>
      <c r="I26" s="15">
        <f t="shared" ca="1" si="1"/>
        <v>-1</v>
      </c>
      <c r="J26" s="16" t="str">
        <f t="shared" ca="1" si="2"/>
        <v>OVERDUE</v>
      </c>
      <c r="K26" s="30" t="s">
        <v>1421</v>
      </c>
      <c r="L26" s="19"/>
    </row>
    <row r="27" spans="1:12" ht="35.25" customHeight="1">
      <c r="A27" s="16" t="s">
        <v>2765</v>
      </c>
      <c r="B27" s="30" t="s">
        <v>1394</v>
      </c>
      <c r="C27" s="30" t="s">
        <v>1395</v>
      </c>
      <c r="D27" s="41" t="s">
        <v>1</v>
      </c>
      <c r="E27" s="12">
        <v>42549</v>
      </c>
      <c r="F27" s="12">
        <v>44590</v>
      </c>
      <c r="G27" s="109"/>
      <c r="H27" s="14">
        <f>DATE(YEAR(F27),MONTH(F27),DAY(F27)+1)</f>
        <v>44591</v>
      </c>
      <c r="I27" s="15">
        <f t="shared" ca="1" si="1"/>
        <v>-1</v>
      </c>
      <c r="J27" s="16" t="str">
        <f t="shared" ca="1" si="2"/>
        <v>OVERDUE</v>
      </c>
      <c r="K27" s="30" t="s">
        <v>1422</v>
      </c>
      <c r="L27" s="19"/>
    </row>
    <row r="28" spans="1:12" ht="51">
      <c r="A28" s="16" t="s">
        <v>2766</v>
      </c>
      <c r="B28" s="30" t="s">
        <v>1396</v>
      </c>
      <c r="C28" s="30" t="s">
        <v>1397</v>
      </c>
      <c r="D28" s="41" t="s">
        <v>4</v>
      </c>
      <c r="E28" s="12">
        <v>42549</v>
      </c>
      <c r="F28" s="12">
        <v>44553</v>
      </c>
      <c r="G28" s="109"/>
      <c r="H28" s="14">
        <f>EDATE(F28-1,1)</f>
        <v>44583</v>
      </c>
      <c r="I28" s="15">
        <f t="shared" ca="1" si="1"/>
        <v>-9</v>
      </c>
      <c r="J28" s="16" t="str">
        <f t="shared" ca="1" si="2"/>
        <v>OVERDUE</v>
      </c>
      <c r="K28" s="30" t="s">
        <v>1423</v>
      </c>
      <c r="L28" s="19"/>
    </row>
    <row r="29" spans="1:12" ht="26.45" customHeight="1">
      <c r="A29" s="16" t="s">
        <v>2767</v>
      </c>
      <c r="B29" s="30" t="s">
        <v>1398</v>
      </c>
      <c r="C29" s="30" t="s">
        <v>1399</v>
      </c>
      <c r="D29" s="41" t="s">
        <v>1</v>
      </c>
      <c r="E29" s="12">
        <v>42549</v>
      </c>
      <c r="F29" s="12">
        <v>44590</v>
      </c>
      <c r="G29" s="109"/>
      <c r="H29" s="14">
        <f>DATE(YEAR(F29),MONTH(F29),DAY(F29)+1)</f>
        <v>44591</v>
      </c>
      <c r="I29" s="15">
        <f t="shared" ca="1" si="1"/>
        <v>-1</v>
      </c>
      <c r="J29" s="16" t="str">
        <f t="shared" ca="1" si="2"/>
        <v>OVERDUE</v>
      </c>
      <c r="K29" s="30" t="s">
        <v>1424</v>
      </c>
      <c r="L29" s="19"/>
    </row>
    <row r="30" spans="1:12" ht="23.25" customHeight="1">
      <c r="A30" s="16" t="s">
        <v>2768</v>
      </c>
      <c r="B30" s="30" t="s">
        <v>1400</v>
      </c>
      <c r="C30" s="30" t="s">
        <v>1401</v>
      </c>
      <c r="D30" s="41" t="s">
        <v>1</v>
      </c>
      <c r="E30" s="12">
        <v>42549</v>
      </c>
      <c r="F30" s="12">
        <v>44590</v>
      </c>
      <c r="G30" s="109"/>
      <c r="H30" s="14">
        <f>DATE(YEAR(F30),MONTH(F30),DAY(F30)+1)</f>
        <v>44591</v>
      </c>
      <c r="I30" s="15">
        <f t="shared" ca="1" si="1"/>
        <v>-1</v>
      </c>
      <c r="J30" s="16" t="str">
        <f t="shared" ca="1" si="2"/>
        <v>OVERDUE</v>
      </c>
      <c r="K30" s="30" t="s">
        <v>1425</v>
      </c>
      <c r="L30" s="19"/>
    </row>
    <row r="31" spans="1:12" ht="27" customHeight="1">
      <c r="A31" s="16" t="s">
        <v>2769</v>
      </c>
      <c r="B31" s="30" t="s">
        <v>1402</v>
      </c>
      <c r="C31" s="30" t="s">
        <v>1403</v>
      </c>
      <c r="D31" s="41" t="s">
        <v>1</v>
      </c>
      <c r="E31" s="12">
        <v>42549</v>
      </c>
      <c r="F31" s="12">
        <v>44590</v>
      </c>
      <c r="G31" s="109"/>
      <c r="H31" s="14">
        <f>DATE(YEAR(F31),MONTH(F31),DAY(F31)+1)</f>
        <v>44591</v>
      </c>
      <c r="I31" s="15">
        <f t="shared" ca="1" si="1"/>
        <v>-1</v>
      </c>
      <c r="J31" s="16" t="str">
        <f t="shared" ca="1" si="2"/>
        <v>OVERDUE</v>
      </c>
      <c r="K31" s="30" t="s">
        <v>1425</v>
      </c>
      <c r="L31" s="19"/>
    </row>
    <row r="32" spans="1:12" ht="25.5" customHeight="1">
      <c r="A32" s="16" t="s">
        <v>2770</v>
      </c>
      <c r="B32" s="30" t="s">
        <v>1404</v>
      </c>
      <c r="C32" s="30" t="s">
        <v>1391</v>
      </c>
      <c r="D32" s="41" t="s">
        <v>1</v>
      </c>
      <c r="E32" s="12">
        <v>42549</v>
      </c>
      <c r="F32" s="12">
        <v>44590</v>
      </c>
      <c r="G32" s="109"/>
      <c r="H32" s="14">
        <f>DATE(YEAR(F32),MONTH(F32),DAY(F32)+1)</f>
        <v>44591</v>
      </c>
      <c r="I32" s="15">
        <f t="shared" ca="1" si="1"/>
        <v>-1</v>
      </c>
      <c r="J32" s="16" t="str">
        <f t="shared" ca="1" si="2"/>
        <v>OVERDUE</v>
      </c>
      <c r="K32" s="30" t="s">
        <v>1425</v>
      </c>
      <c r="L32" s="19"/>
    </row>
    <row r="33" spans="1:12" ht="15.75" customHeight="1">
      <c r="A33" s="16" t="s">
        <v>2771</v>
      </c>
      <c r="B33" s="30" t="s">
        <v>3960</v>
      </c>
      <c r="C33" s="30" t="s">
        <v>1389</v>
      </c>
      <c r="D33" s="41" t="s">
        <v>1080</v>
      </c>
      <c r="E33" s="12">
        <v>42549</v>
      </c>
      <c r="F33" s="12">
        <v>42549</v>
      </c>
      <c r="G33" s="109"/>
      <c r="H33" s="14">
        <f>DATE(YEAR(F33)+4,MONTH(F33),DAY(F33)-1)</f>
        <v>44009</v>
      </c>
      <c r="I33" s="15">
        <f t="shared" ca="1" si="1"/>
        <v>-583</v>
      </c>
      <c r="J33" s="16" t="str">
        <f t="shared" ca="1" si="2"/>
        <v>OVERDUE</v>
      </c>
      <c r="K33" s="30" t="s">
        <v>3851</v>
      </c>
      <c r="L33" s="19" t="s">
        <v>5222</v>
      </c>
    </row>
    <row r="34" spans="1:12" ht="15" customHeight="1">
      <c r="A34" s="16" t="s">
        <v>2772</v>
      </c>
      <c r="B34" s="30" t="s">
        <v>3955</v>
      </c>
      <c r="C34" s="30" t="s">
        <v>3888</v>
      </c>
      <c r="D34" s="41" t="s">
        <v>1080</v>
      </c>
      <c r="E34" s="12">
        <v>42549</v>
      </c>
      <c r="F34" s="12">
        <v>42549</v>
      </c>
      <c r="G34" s="109"/>
      <c r="H34" s="14">
        <f>DATE(YEAR(F34)+4,MONTH(F34),DAY(F34)-1)</f>
        <v>44009</v>
      </c>
      <c r="I34" s="15">
        <f t="shared" ca="1" si="1"/>
        <v>-583</v>
      </c>
      <c r="J34" s="16" t="str">
        <f t="shared" ca="1" si="2"/>
        <v>OVERDUE</v>
      </c>
      <c r="K34" s="30" t="s">
        <v>3851</v>
      </c>
      <c r="L34" s="19" t="s">
        <v>5222</v>
      </c>
    </row>
    <row r="35" spans="1:12" ht="23.25" customHeight="1">
      <c r="A35" s="16" t="s">
        <v>2773</v>
      </c>
      <c r="B35" s="30" t="s">
        <v>1408</v>
      </c>
      <c r="C35" s="30" t="s">
        <v>1409</v>
      </c>
      <c r="D35" s="41" t="s">
        <v>0</v>
      </c>
      <c r="E35" s="12">
        <v>42549</v>
      </c>
      <c r="F35" s="12">
        <v>44561</v>
      </c>
      <c r="G35" s="109"/>
      <c r="H35" s="14">
        <f>DATE(YEAR(F35),MONTH(F35)+3,DAY(F35)-1)</f>
        <v>44650</v>
      </c>
      <c r="I35" s="15">
        <f t="shared" ca="1" si="1"/>
        <v>58</v>
      </c>
      <c r="J35" s="16" t="str">
        <f t="shared" ca="1" si="2"/>
        <v>NOT DUE</v>
      </c>
      <c r="K35" s="30" t="s">
        <v>1426</v>
      </c>
      <c r="L35" s="19"/>
    </row>
    <row r="36" spans="1:12" ht="12" customHeight="1">
      <c r="A36" s="16" t="s">
        <v>2774</v>
      </c>
      <c r="B36" s="30" t="s">
        <v>1894</v>
      </c>
      <c r="C36" s="30"/>
      <c r="D36" s="41" t="s">
        <v>1</v>
      </c>
      <c r="E36" s="12">
        <v>42549</v>
      </c>
      <c r="F36" s="12">
        <v>44590</v>
      </c>
      <c r="G36" s="109"/>
      <c r="H36" s="14">
        <f>DATE(YEAR(F36),MONTH(F36),DAY(F36)+1)</f>
        <v>44591</v>
      </c>
      <c r="I36" s="15">
        <f t="shared" ca="1" si="1"/>
        <v>-1</v>
      </c>
      <c r="J36" s="16" t="str">
        <f t="shared" ca="1" si="2"/>
        <v>OVERDUE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347</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347</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347</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347</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347</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347</v>
      </c>
      <c r="J42" s="16" t="str">
        <f t="shared" ca="1" si="2"/>
        <v>NOT DUE</v>
      </c>
      <c r="K42" s="30" t="s">
        <v>1428</v>
      </c>
      <c r="L42" s="19"/>
    </row>
    <row r="43" spans="1:12" ht="25.5">
      <c r="A43" s="16" t="s">
        <v>3930</v>
      </c>
      <c r="B43" s="30" t="s">
        <v>3998</v>
      </c>
      <c r="C43" s="30" t="s">
        <v>3999</v>
      </c>
      <c r="D43" s="41" t="s">
        <v>4</v>
      </c>
      <c r="E43" s="12">
        <v>42549</v>
      </c>
      <c r="F43" s="12">
        <v>44553</v>
      </c>
      <c r="G43" s="109"/>
      <c r="H43" s="14">
        <f>EDATE(F43-1,1)</f>
        <v>44583</v>
      </c>
      <c r="I43" s="15">
        <f t="shared" ca="1" si="1"/>
        <v>-9</v>
      </c>
      <c r="J43" s="16" t="str">
        <f t="shared" ca="1" si="2"/>
        <v>OVERDUE</v>
      </c>
      <c r="K43" s="30"/>
      <c r="L43" s="19"/>
    </row>
    <row r="44" spans="1:12" ht="15.75" customHeight="1">
      <c r="A44" s="49"/>
      <c r="B44" s="50"/>
      <c r="C44" s="50"/>
      <c r="D44" s="51"/>
      <c r="E44" s="52"/>
      <c r="F44" s="52"/>
      <c r="G44" s="53"/>
      <c r="H44" s="54"/>
      <c r="I44" s="55"/>
      <c r="J44" s="49"/>
      <c r="K44" s="50"/>
      <c r="L44" s="56"/>
    </row>
    <row r="48" spans="1:12">
      <c r="B48" t="s">
        <v>4634</v>
      </c>
      <c r="D48" s="47" t="s">
        <v>4635</v>
      </c>
      <c r="E48" t="s">
        <v>5257</v>
      </c>
      <c r="G48" t="s">
        <v>4636</v>
      </c>
    </row>
    <row r="49" spans="3:10">
      <c r="C49" s="215" t="s">
        <v>5323</v>
      </c>
      <c r="E49" t="s">
        <v>5370</v>
      </c>
      <c r="H49" s="461" t="s">
        <v>5295</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H8" sqref="H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2341</v>
      </c>
      <c r="D3" s="380" t="s">
        <v>12</v>
      </c>
      <c r="E3" s="380"/>
      <c r="F3" s="4" t="s">
        <v>2560</v>
      </c>
    </row>
    <row r="4" spans="1:12" ht="18" customHeight="1">
      <c r="A4" s="379" t="s">
        <v>77</v>
      </c>
      <c r="B4" s="379"/>
      <c r="C4" s="36" t="s">
        <v>3789</v>
      </c>
      <c r="D4" s="380" t="s">
        <v>14</v>
      </c>
      <c r="E4" s="380"/>
      <c r="F4" s="5">
        <f>'Running Hours'!B10</f>
        <v>818.9</v>
      </c>
    </row>
    <row r="5" spans="1:12" ht="18" customHeight="1">
      <c r="A5" s="379" t="s">
        <v>78</v>
      </c>
      <c r="B5" s="379"/>
      <c r="C5" s="37" t="s">
        <v>2342</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4567</v>
      </c>
      <c r="F8" s="12">
        <v>44590</v>
      </c>
      <c r="G8" s="109"/>
      <c r="H8" s="14">
        <f>DATE(YEAR(F8),MONTH(F8),DAY(F8)+1)</f>
        <v>44591</v>
      </c>
      <c r="I8" s="15">
        <f t="shared" ref="I8" ca="1" si="0">IF(ISBLANK(H8),"",H8-DATE(YEAR(NOW()),MONTH(NOW()),DAY(NOW())))</f>
        <v>-1</v>
      </c>
      <c r="J8" s="16" t="str">
        <f t="shared" ref="J8:J18" ca="1" si="1">IF(I8="","",IF(I8&lt;0,"OVERDUE","NOT DUE"))</f>
        <v>OVERDUE</v>
      </c>
      <c r="K8" s="30" t="s">
        <v>2352</v>
      </c>
      <c r="L8" s="19"/>
    </row>
    <row r="9" spans="1:12" ht="15" customHeight="1">
      <c r="A9" s="59" t="s">
        <v>2741</v>
      </c>
      <c r="B9" s="30" t="s">
        <v>2345</v>
      </c>
      <c r="C9" s="30" t="s">
        <v>2346</v>
      </c>
      <c r="D9" s="41">
        <v>2500</v>
      </c>
      <c r="E9" s="12" t="s">
        <v>4567</v>
      </c>
      <c r="F9" s="12">
        <v>43890</v>
      </c>
      <c r="G9" s="286">
        <v>818</v>
      </c>
      <c r="H9" s="21">
        <f>IF(I9&lt;=2500,$F$5+(I9/24),"error")</f>
        <v>44694.129166666666</v>
      </c>
      <c r="I9" s="22">
        <f t="shared" ref="I9:I18" si="2">D9-($F$4-G9)</f>
        <v>2499.1</v>
      </c>
      <c r="J9" s="16" t="str">
        <f t="shared" si="1"/>
        <v>NOT DUE</v>
      </c>
      <c r="K9" s="30" t="s">
        <v>2355</v>
      </c>
      <c r="L9" s="19"/>
    </row>
    <row r="10" spans="1:12" ht="15" customHeight="1">
      <c r="A10" s="59" t="s">
        <v>2742</v>
      </c>
      <c r="B10" s="30" t="s">
        <v>2347</v>
      </c>
      <c r="C10" s="30" t="s">
        <v>2348</v>
      </c>
      <c r="D10" s="41">
        <v>1000</v>
      </c>
      <c r="E10" s="12" t="s">
        <v>4567</v>
      </c>
      <c r="F10" s="12">
        <v>43890</v>
      </c>
      <c r="G10" s="286">
        <v>818</v>
      </c>
      <c r="H10" s="21">
        <f>IF(I10&lt;=1000,$F$5+(I10/24),"error")</f>
        <v>44631.629166666666</v>
      </c>
      <c r="I10" s="22">
        <f t="shared" si="2"/>
        <v>999.1</v>
      </c>
      <c r="J10" s="16" t="str">
        <f t="shared" si="1"/>
        <v>NOT DUE</v>
      </c>
      <c r="K10" s="30" t="s">
        <v>2353</v>
      </c>
      <c r="L10" s="19"/>
    </row>
    <row r="11" spans="1:12" ht="15" customHeight="1">
      <c r="A11" s="59" t="s">
        <v>2743</v>
      </c>
      <c r="B11" s="30" t="s">
        <v>2347</v>
      </c>
      <c r="C11" s="30" t="s">
        <v>2349</v>
      </c>
      <c r="D11" s="41">
        <v>20000</v>
      </c>
      <c r="E11" s="12" t="s">
        <v>4567</v>
      </c>
      <c r="F11" s="12" t="s">
        <v>5217</v>
      </c>
      <c r="G11" s="286">
        <v>0</v>
      </c>
      <c r="H11" s="21">
        <f>IF(I11&lt;=20000,$F$5+(I11/24),"error")</f>
        <v>45389.212500000001</v>
      </c>
      <c r="I11" s="22">
        <f t="shared" si="2"/>
        <v>19181.099999999999</v>
      </c>
      <c r="J11" s="16" t="str">
        <f t="shared" si="1"/>
        <v>NOT DUE</v>
      </c>
      <c r="K11" s="30" t="s">
        <v>2353</v>
      </c>
      <c r="L11" s="19"/>
    </row>
    <row r="12" spans="1:12" ht="15" customHeight="1">
      <c r="A12" s="59" t="s">
        <v>2744</v>
      </c>
      <c r="B12" s="30" t="s">
        <v>2350</v>
      </c>
      <c r="C12" s="30" t="s">
        <v>2351</v>
      </c>
      <c r="D12" s="41">
        <v>1000</v>
      </c>
      <c r="E12" s="12" t="s">
        <v>4567</v>
      </c>
      <c r="F12" s="12">
        <v>43890</v>
      </c>
      <c r="G12" s="286">
        <v>818</v>
      </c>
      <c r="H12" s="21">
        <f>IF(I12&lt;=1000,$F$5+(I12/24),"error")</f>
        <v>44631.629166666666</v>
      </c>
      <c r="I12" s="22">
        <f t="shared" si="2"/>
        <v>999.1</v>
      </c>
      <c r="J12" s="16" t="str">
        <f t="shared" si="1"/>
        <v>NOT DUE</v>
      </c>
      <c r="K12" s="30" t="s">
        <v>2353</v>
      </c>
      <c r="L12" s="19"/>
    </row>
    <row r="13" spans="1:12" ht="15" customHeight="1">
      <c r="A13" s="59" t="s">
        <v>2745</v>
      </c>
      <c r="B13" s="30" t="s">
        <v>3960</v>
      </c>
      <c r="C13" s="30" t="s">
        <v>3937</v>
      </c>
      <c r="D13" s="41">
        <v>20000</v>
      </c>
      <c r="E13" s="12" t="s">
        <v>4567</v>
      </c>
      <c r="F13" s="12" t="s">
        <v>5217</v>
      </c>
      <c r="G13" s="286">
        <v>0</v>
      </c>
      <c r="H13" s="21">
        <f>IF(I13&lt;=20000,$F$5+(I13/24),"error")</f>
        <v>45389.212500000001</v>
      </c>
      <c r="I13" s="22">
        <f t="shared" si="2"/>
        <v>19181.099999999999</v>
      </c>
      <c r="J13" s="16" t="str">
        <f t="shared" si="1"/>
        <v>NOT DUE</v>
      </c>
      <c r="K13" s="30" t="s">
        <v>2354</v>
      </c>
      <c r="L13" s="19"/>
    </row>
    <row r="14" spans="1:12" ht="15" customHeight="1">
      <c r="A14" s="59" t="s">
        <v>2745</v>
      </c>
      <c r="B14" s="30" t="s">
        <v>3955</v>
      </c>
      <c r="C14" s="30" t="s">
        <v>37</v>
      </c>
      <c r="D14" s="41">
        <v>20000</v>
      </c>
      <c r="E14" s="12" t="s">
        <v>4567</v>
      </c>
      <c r="F14" s="12" t="s">
        <v>5217</v>
      </c>
      <c r="G14" s="286">
        <v>0</v>
      </c>
      <c r="H14" s="21">
        <f t="shared" ref="H14:H17" si="3">IF(I14&lt;=20000,$F$5+(I14/24),"error")</f>
        <v>45389.212500000001</v>
      </c>
      <c r="I14" s="22">
        <f t="shared" si="2"/>
        <v>19181.099999999999</v>
      </c>
      <c r="J14" s="16" t="str">
        <f t="shared" si="1"/>
        <v>NOT DUE</v>
      </c>
      <c r="K14" s="30" t="s">
        <v>2354</v>
      </c>
      <c r="L14" s="19"/>
    </row>
    <row r="15" spans="1:12" ht="15" customHeight="1">
      <c r="A15" s="59" t="s">
        <v>2742</v>
      </c>
      <c r="B15" s="30" t="s">
        <v>3931</v>
      </c>
      <c r="C15" s="30" t="s">
        <v>37</v>
      </c>
      <c r="D15" s="41">
        <v>20000</v>
      </c>
      <c r="E15" s="12" t="s">
        <v>4567</v>
      </c>
      <c r="F15" s="12" t="s">
        <v>5217</v>
      </c>
      <c r="G15" s="286">
        <v>0</v>
      </c>
      <c r="H15" s="21">
        <f t="shared" si="3"/>
        <v>45389.212500000001</v>
      </c>
      <c r="I15" s="22">
        <f t="shared" si="2"/>
        <v>19181.099999999999</v>
      </c>
      <c r="J15" s="16" t="str">
        <f t="shared" si="1"/>
        <v>NOT DUE</v>
      </c>
      <c r="K15" s="30" t="s">
        <v>2353</v>
      </c>
      <c r="L15" s="19"/>
    </row>
    <row r="16" spans="1:12" ht="15" customHeight="1">
      <c r="A16" s="59" t="s">
        <v>2743</v>
      </c>
      <c r="B16" s="30" t="s">
        <v>1881</v>
      </c>
      <c r="C16" s="30" t="s">
        <v>3932</v>
      </c>
      <c r="D16" s="41">
        <v>20000</v>
      </c>
      <c r="E16" s="12" t="s">
        <v>4567</v>
      </c>
      <c r="F16" s="12" t="s">
        <v>5217</v>
      </c>
      <c r="G16" s="286">
        <v>0</v>
      </c>
      <c r="H16" s="21">
        <f t="shared" si="3"/>
        <v>45389.212500000001</v>
      </c>
      <c r="I16" s="22">
        <f t="shared" si="2"/>
        <v>19181.099999999999</v>
      </c>
      <c r="J16" s="16" t="str">
        <f t="shared" si="1"/>
        <v>NOT DUE</v>
      </c>
      <c r="K16" s="30" t="s">
        <v>2353</v>
      </c>
      <c r="L16" s="19"/>
    </row>
    <row r="17" spans="1:12" ht="15" customHeight="1">
      <c r="A17" s="59" t="s">
        <v>2744</v>
      </c>
      <c r="B17" s="30" t="s">
        <v>3933</v>
      </c>
      <c r="C17" s="30" t="s">
        <v>3934</v>
      </c>
      <c r="D17" s="41">
        <v>20000</v>
      </c>
      <c r="E17" s="12" t="s">
        <v>4567</v>
      </c>
      <c r="F17" s="12" t="s">
        <v>5217</v>
      </c>
      <c r="G17" s="286">
        <v>0</v>
      </c>
      <c r="H17" s="21">
        <f t="shared" si="3"/>
        <v>45389.212500000001</v>
      </c>
      <c r="I17" s="22">
        <f t="shared" si="2"/>
        <v>19181.099999999999</v>
      </c>
      <c r="J17" s="16" t="str">
        <f t="shared" si="1"/>
        <v>NOT DUE</v>
      </c>
      <c r="K17" s="30" t="s">
        <v>2353</v>
      </c>
      <c r="L17" s="19"/>
    </row>
    <row r="18" spans="1:12" ht="15" customHeight="1">
      <c r="A18" s="59" t="s">
        <v>2745</v>
      </c>
      <c r="B18" s="30" t="s">
        <v>3935</v>
      </c>
      <c r="C18" s="30" t="s">
        <v>3936</v>
      </c>
      <c r="D18" s="41">
        <v>20000</v>
      </c>
      <c r="E18" s="12" t="s">
        <v>4567</v>
      </c>
      <c r="F18" s="12" t="s">
        <v>5217</v>
      </c>
      <c r="G18" s="286">
        <v>0</v>
      </c>
      <c r="H18" s="21">
        <f>IF(I18&lt;=20000,$F$5+(I18/24),"error")</f>
        <v>45389.212500000001</v>
      </c>
      <c r="I18" s="22">
        <f t="shared" si="2"/>
        <v>19181.099999999999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J33" sqref="J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2406</v>
      </c>
      <c r="D3" s="380" t="s">
        <v>12</v>
      </c>
      <c r="E3" s="380"/>
      <c r="F3" s="4" t="s">
        <v>2708</v>
      </c>
    </row>
    <row r="4" spans="1:12" ht="18" customHeight="1">
      <c r="A4" s="379" t="s">
        <v>77</v>
      </c>
      <c r="B4" s="379"/>
      <c r="C4" s="36" t="s">
        <v>3790</v>
      </c>
      <c r="D4" s="380" t="s">
        <v>14</v>
      </c>
      <c r="E4" s="380"/>
      <c r="F4" s="5"/>
    </row>
    <row r="5" spans="1:12" ht="18" customHeight="1">
      <c r="A5" s="379" t="s">
        <v>78</v>
      </c>
      <c r="B5" s="379"/>
      <c r="C5" s="37" t="s">
        <v>3777</v>
      </c>
      <c r="D5" s="44"/>
      <c r="E5" s="263" t="str">
        <f>'Running Hours'!$C3</f>
        <v>Date updated:</v>
      </c>
      <c r="F5" s="147">
        <f>'Running Hours'!$D3</f>
        <v>44590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6" t="s">
        <v>2709</v>
      </c>
      <c r="B8" s="211" t="s">
        <v>1877</v>
      </c>
      <c r="C8" s="211" t="s">
        <v>1878</v>
      </c>
      <c r="D8" s="277" t="s">
        <v>2138</v>
      </c>
      <c r="E8" s="12">
        <v>42549</v>
      </c>
      <c r="F8" s="12">
        <v>44411</v>
      </c>
      <c r="G8" s="109"/>
      <c r="H8" s="218">
        <f>DATE(YEAR(F8)+5,MONTH(F8),DAY(F8)-1)</f>
        <v>46236</v>
      </c>
      <c r="I8" s="275">
        <f t="shared" ref="I8:I21" ca="1" si="0">IF(ISBLANK(H8),"",H8-DATE(YEAR(NOW()),MONTH(NOW()),DAY(NOW())))</f>
        <v>1644</v>
      </c>
      <c r="J8" s="16" t="str">
        <f t="shared" ref="J8:J39" ca="1" si="1">IF(I8="","",IF(I8&lt;0,"OVERDUE","NOT DUE"))</f>
        <v>NOT DUE</v>
      </c>
      <c r="K8" s="30" t="s">
        <v>1896</v>
      </c>
      <c r="L8" s="19"/>
    </row>
    <row r="9" spans="1:12" ht="25.5">
      <c r="A9" s="16" t="s">
        <v>2710</v>
      </c>
      <c r="B9" s="30" t="s">
        <v>1879</v>
      </c>
      <c r="C9" s="30" t="s">
        <v>1880</v>
      </c>
      <c r="D9" s="41" t="s">
        <v>0</v>
      </c>
      <c r="E9" s="12">
        <v>42549</v>
      </c>
      <c r="F9" s="12">
        <v>44513</v>
      </c>
      <c r="G9" s="109"/>
      <c r="H9" s="14">
        <f>DATE(YEAR(F9),MONTH(F9)+3,DAY(F9)-1)</f>
        <v>44604</v>
      </c>
      <c r="I9" s="15">
        <f t="shared" ca="1" si="0"/>
        <v>12</v>
      </c>
      <c r="J9" s="16" t="str">
        <f t="shared" ca="1" si="1"/>
        <v>NOT DUE</v>
      </c>
      <c r="K9" s="30"/>
      <c r="L9" s="19"/>
    </row>
    <row r="10" spans="1:12" ht="26.45" customHeight="1">
      <c r="A10" s="276" t="s">
        <v>2711</v>
      </c>
      <c r="B10" s="211" t="s">
        <v>1884</v>
      </c>
      <c r="C10" s="211" t="s">
        <v>1885</v>
      </c>
      <c r="D10" s="277" t="s">
        <v>56</v>
      </c>
      <c r="E10" s="12">
        <v>42549</v>
      </c>
      <c r="F10" s="12">
        <v>44411</v>
      </c>
      <c r="G10" s="109"/>
      <c r="H10" s="274">
        <f>DATE(YEAR(F10)+3,MONTH(F10),DAY(F10)-1)</f>
        <v>45506</v>
      </c>
      <c r="I10" s="275">
        <f t="shared" ca="1" si="0"/>
        <v>914</v>
      </c>
      <c r="J10" s="16" t="str">
        <f t="shared" ca="1" si="1"/>
        <v>NOT DUE</v>
      </c>
      <c r="K10" s="30" t="s">
        <v>1897</v>
      </c>
      <c r="L10" s="145" t="s">
        <v>3961</v>
      </c>
    </row>
    <row r="11" spans="1:12" ht="25.5">
      <c r="A11" s="276" t="s">
        <v>2712</v>
      </c>
      <c r="B11" s="211" t="s">
        <v>1884</v>
      </c>
      <c r="C11" s="211" t="s">
        <v>1886</v>
      </c>
      <c r="D11" s="277" t="s">
        <v>2138</v>
      </c>
      <c r="E11" s="12">
        <v>42549</v>
      </c>
      <c r="F11" s="12">
        <v>44411</v>
      </c>
      <c r="G11" s="109"/>
      <c r="H11" s="274">
        <f>DATE(YEAR(F11)+5,MONTH(F11),DAY(F11)-1)</f>
        <v>46236</v>
      </c>
      <c r="I11" s="275">
        <f t="shared" ca="1" si="0"/>
        <v>1644</v>
      </c>
      <c r="J11" s="16" t="str">
        <f t="shared" ca="1" si="1"/>
        <v>NOT DUE</v>
      </c>
      <c r="K11" s="30"/>
      <c r="L11" s="19"/>
    </row>
    <row r="12" spans="1:12" ht="25.5">
      <c r="A12" s="276" t="s">
        <v>2713</v>
      </c>
      <c r="B12" s="211" t="s">
        <v>1887</v>
      </c>
      <c r="C12" s="211" t="s">
        <v>1888</v>
      </c>
      <c r="D12" s="277" t="s">
        <v>56</v>
      </c>
      <c r="E12" s="12">
        <v>42549</v>
      </c>
      <c r="F12" s="12">
        <v>44411</v>
      </c>
      <c r="G12" s="109"/>
      <c r="H12" s="274">
        <f>DATE(YEAR(F12)+3,MONTH(F12),DAY(F12)-1)</f>
        <v>45506</v>
      </c>
      <c r="I12" s="275">
        <f t="shared" ca="1" si="0"/>
        <v>914</v>
      </c>
      <c r="J12" s="16" t="str">
        <f t="shared" ca="1" si="1"/>
        <v>NOT DUE</v>
      </c>
      <c r="K12" s="30"/>
      <c r="L12" s="145" t="s">
        <v>3961</v>
      </c>
    </row>
    <row r="13" spans="1:12">
      <c r="A13" s="276" t="s">
        <v>2714</v>
      </c>
      <c r="B13" s="211" t="s">
        <v>1887</v>
      </c>
      <c r="C13" s="211" t="s">
        <v>1883</v>
      </c>
      <c r="D13" s="277" t="s">
        <v>2138</v>
      </c>
      <c r="E13" s="12">
        <v>42549</v>
      </c>
      <c r="F13" s="12">
        <v>44411</v>
      </c>
      <c r="G13" s="109"/>
      <c r="H13" s="274">
        <f>DATE(YEAR(F13)+5,MONTH(F13),DAY(F13)-1)</f>
        <v>46236</v>
      </c>
      <c r="I13" s="275">
        <f t="shared" ca="1" si="0"/>
        <v>1644</v>
      </c>
      <c r="J13" s="16" t="str">
        <f t="shared" ca="1" si="1"/>
        <v>NOT DUE</v>
      </c>
      <c r="K13" s="30"/>
      <c r="L13" s="19"/>
    </row>
    <row r="14" spans="1:12" ht="38.450000000000003" customHeight="1">
      <c r="A14" s="276" t="s">
        <v>2715</v>
      </c>
      <c r="B14" s="211" t="s">
        <v>1535</v>
      </c>
      <c r="C14" s="211" t="s">
        <v>1889</v>
      </c>
      <c r="D14" s="277" t="s">
        <v>2138</v>
      </c>
      <c r="E14" s="12">
        <v>42549</v>
      </c>
      <c r="F14" s="12">
        <v>44411</v>
      </c>
      <c r="G14" s="109"/>
      <c r="H14" s="274">
        <f>DATE(YEAR(F14)+5,MONTH(F14),DAY(F14)-1)</f>
        <v>46236</v>
      </c>
      <c r="I14" s="275">
        <f t="shared" ca="1" si="0"/>
        <v>1644</v>
      </c>
      <c r="J14" s="16" t="str">
        <f t="shared" ca="1" si="1"/>
        <v>NOT DUE</v>
      </c>
      <c r="K14" s="30" t="s">
        <v>1898</v>
      </c>
      <c r="L14" s="19"/>
    </row>
    <row r="15" spans="1:12" ht="26.45" customHeight="1">
      <c r="A15" s="276" t="s">
        <v>2716</v>
      </c>
      <c r="B15" s="211" t="s">
        <v>3846</v>
      </c>
      <c r="C15" s="211" t="s">
        <v>1891</v>
      </c>
      <c r="D15" s="277" t="s">
        <v>2138</v>
      </c>
      <c r="E15" s="12">
        <v>42549</v>
      </c>
      <c r="F15" s="12">
        <v>44411</v>
      </c>
      <c r="G15" s="109"/>
      <c r="H15" s="274">
        <f>DATE(YEAR(F15)+5,MONTH(F15),DAY(F15)-1)</f>
        <v>46236</v>
      </c>
      <c r="I15" s="275">
        <f t="shared" ca="1" si="0"/>
        <v>1644</v>
      </c>
      <c r="J15" s="16" t="str">
        <f t="shared" ca="1" si="1"/>
        <v>NOT DUE</v>
      </c>
      <c r="K15" s="30" t="s">
        <v>1899</v>
      </c>
      <c r="L15" s="19"/>
    </row>
    <row r="16" spans="1:12" ht="26.45" customHeight="1">
      <c r="A16" s="276" t="s">
        <v>2717</v>
      </c>
      <c r="B16" s="211" t="s">
        <v>1890</v>
      </c>
      <c r="C16" s="211" t="s">
        <v>1891</v>
      </c>
      <c r="D16" s="277" t="s">
        <v>2138</v>
      </c>
      <c r="E16" s="12">
        <v>42549</v>
      </c>
      <c r="F16" s="12">
        <v>44411</v>
      </c>
      <c r="G16" s="109"/>
      <c r="H16" s="274">
        <f>DATE(YEAR(F16)+5,MONTH(F16),DAY(F16)-1)</f>
        <v>46236</v>
      </c>
      <c r="I16" s="275">
        <f t="shared" ca="1" si="0"/>
        <v>1644</v>
      </c>
      <c r="J16" s="16" t="str">
        <f t="shared" ca="1" si="1"/>
        <v>NOT DUE</v>
      </c>
      <c r="K16" s="30" t="s">
        <v>1899</v>
      </c>
      <c r="L16" s="19"/>
    </row>
    <row r="17" spans="1:12" ht="26.45" customHeight="1">
      <c r="A17" s="276" t="s">
        <v>2718</v>
      </c>
      <c r="B17" s="211" t="s">
        <v>3938</v>
      </c>
      <c r="C17" s="211" t="s">
        <v>1891</v>
      </c>
      <c r="D17" s="277" t="s">
        <v>56</v>
      </c>
      <c r="E17" s="12">
        <v>42549</v>
      </c>
      <c r="F17" s="12">
        <v>42549</v>
      </c>
      <c r="G17" s="109"/>
      <c r="H17" s="274">
        <f>DATE(YEAR(F17)+3,MONTH(F17),DAY(F17)-1)</f>
        <v>43643</v>
      </c>
      <c r="I17" s="275">
        <f t="shared" ca="1" si="0"/>
        <v>-949</v>
      </c>
      <c r="J17" s="16" t="str">
        <f t="shared" ca="1" si="1"/>
        <v>OVERDUE</v>
      </c>
      <c r="K17" s="30" t="s">
        <v>1899</v>
      </c>
      <c r="L17" s="145" t="s">
        <v>3961</v>
      </c>
    </row>
    <row r="18" spans="1:12" ht="26.45" customHeight="1">
      <c r="A18" s="276" t="s">
        <v>2719</v>
      </c>
      <c r="B18" s="211" t="s">
        <v>3939</v>
      </c>
      <c r="C18" s="211" t="s">
        <v>1891</v>
      </c>
      <c r="D18" s="277" t="s">
        <v>56</v>
      </c>
      <c r="E18" s="12">
        <v>42549</v>
      </c>
      <c r="F18" s="12">
        <v>42549</v>
      </c>
      <c r="G18" s="109"/>
      <c r="H18" s="274">
        <f>DATE(YEAR(F18)+3,MONTH(F18),DAY(F18)-1)</f>
        <v>43643</v>
      </c>
      <c r="I18" s="275">
        <f t="shared" ca="1" si="0"/>
        <v>-949</v>
      </c>
      <c r="J18" s="16" t="str">
        <f t="shared" ca="1" si="1"/>
        <v>OVERDUE</v>
      </c>
      <c r="K18" s="30" t="s">
        <v>1899</v>
      </c>
      <c r="L18" s="145" t="s">
        <v>3961</v>
      </c>
    </row>
    <row r="19" spans="1:12" ht="26.45" customHeight="1">
      <c r="A19" s="276" t="s">
        <v>2720</v>
      </c>
      <c r="B19" s="211" t="s">
        <v>3940</v>
      </c>
      <c r="C19" s="211" t="s">
        <v>1891</v>
      </c>
      <c r="D19" s="277" t="s">
        <v>56</v>
      </c>
      <c r="E19" s="12">
        <v>42549</v>
      </c>
      <c r="F19" s="12">
        <v>42549</v>
      </c>
      <c r="G19" s="109"/>
      <c r="H19" s="274">
        <f>DATE(YEAR(F19)+3,MONTH(F19),DAY(F19)-1)</f>
        <v>43643</v>
      </c>
      <c r="I19" s="275">
        <f t="shared" ca="1" si="0"/>
        <v>-949</v>
      </c>
      <c r="J19" s="16" t="str">
        <f t="shared" ca="1" si="1"/>
        <v>OVERDUE</v>
      </c>
      <c r="K19" s="30" t="s">
        <v>1899</v>
      </c>
      <c r="L19" s="145" t="s">
        <v>3961</v>
      </c>
    </row>
    <row r="20" spans="1:12" ht="26.45" customHeight="1">
      <c r="A20" s="276" t="s">
        <v>2721</v>
      </c>
      <c r="B20" s="211" t="s">
        <v>3941</v>
      </c>
      <c r="C20" s="211" t="s">
        <v>1891</v>
      </c>
      <c r="D20" s="277" t="s">
        <v>56</v>
      </c>
      <c r="E20" s="12">
        <v>42549</v>
      </c>
      <c r="F20" s="12">
        <v>42549</v>
      </c>
      <c r="G20" s="109"/>
      <c r="H20" s="274">
        <f>DATE(YEAR(F20)+3,MONTH(F20),DAY(F20)-1)</f>
        <v>43643</v>
      </c>
      <c r="I20" s="275">
        <f t="shared" ca="1" si="0"/>
        <v>-949</v>
      </c>
      <c r="J20" s="16" t="str">
        <f t="shared" ca="1" si="1"/>
        <v>OVERDUE</v>
      </c>
      <c r="K20" s="30" t="s">
        <v>1899</v>
      </c>
      <c r="L20" s="145" t="s">
        <v>3961</v>
      </c>
    </row>
    <row r="21" spans="1:12" ht="25.5">
      <c r="A21" s="276" t="s">
        <v>2722</v>
      </c>
      <c r="B21" s="211" t="s">
        <v>3943</v>
      </c>
      <c r="C21" s="211" t="s">
        <v>1893</v>
      </c>
      <c r="D21" s="277" t="s">
        <v>381</v>
      </c>
      <c r="E21" s="12">
        <v>42549</v>
      </c>
      <c r="F21" s="12">
        <v>44411</v>
      </c>
      <c r="G21" s="109"/>
      <c r="H21" s="274">
        <f>DATE(YEAR(F21)+1,MONTH(F21),DAY(F21)-1)</f>
        <v>44775</v>
      </c>
      <c r="I21" s="275">
        <f t="shared" ca="1" si="0"/>
        <v>183</v>
      </c>
      <c r="J21" s="16" t="str">
        <f t="shared" ca="1" si="1"/>
        <v>NOT DUE</v>
      </c>
      <c r="K21" s="30"/>
      <c r="L21" s="19"/>
    </row>
    <row r="22" spans="1:12" ht="38.25">
      <c r="A22" s="16" t="s">
        <v>2723</v>
      </c>
      <c r="B22" s="30" t="s">
        <v>1390</v>
      </c>
      <c r="C22" s="30" t="s">
        <v>1391</v>
      </c>
      <c r="D22" s="41" t="s">
        <v>1</v>
      </c>
      <c r="E22" s="12">
        <v>42549</v>
      </c>
      <c r="F22" s="12">
        <v>44590</v>
      </c>
      <c r="G22" s="109"/>
      <c r="H22" s="14">
        <f>DATE(YEAR(F22),MONTH(F22),DAY(F22)+1)</f>
        <v>44591</v>
      </c>
      <c r="I22" s="15">
        <f t="shared" ref="I22:I39" ca="1" si="2">IF(ISBLANK(H22),"",H22-DATE(YEAR(NOW()),MONTH(NOW()),DAY(NOW())))</f>
        <v>-1</v>
      </c>
      <c r="J22" s="16" t="str">
        <f t="shared" ca="1" si="1"/>
        <v>OVERDUE</v>
      </c>
      <c r="K22" s="30" t="s">
        <v>1420</v>
      </c>
      <c r="L22" s="19"/>
    </row>
    <row r="23" spans="1:12" ht="38.25">
      <c r="A23" s="16" t="s">
        <v>2724</v>
      </c>
      <c r="B23" s="30" t="s">
        <v>1392</v>
      </c>
      <c r="C23" s="30" t="s">
        <v>1393</v>
      </c>
      <c r="D23" s="41" t="s">
        <v>1</v>
      </c>
      <c r="E23" s="12">
        <v>42549</v>
      </c>
      <c r="F23" s="12">
        <v>44590</v>
      </c>
      <c r="G23" s="109"/>
      <c r="H23" s="14">
        <f>DATE(YEAR(F23),MONTH(F23),DAY(F23)+1)</f>
        <v>44591</v>
      </c>
      <c r="I23" s="15">
        <f t="shared" ca="1" si="2"/>
        <v>-1</v>
      </c>
      <c r="J23" s="16" t="str">
        <f t="shared" ca="1" si="1"/>
        <v>OVERDUE</v>
      </c>
      <c r="K23" s="30" t="s">
        <v>1421</v>
      </c>
      <c r="L23" s="19"/>
    </row>
    <row r="24" spans="1:12" ht="38.25">
      <c r="A24" s="16" t="s">
        <v>2725</v>
      </c>
      <c r="B24" s="30" t="s">
        <v>1394</v>
      </c>
      <c r="C24" s="30" t="s">
        <v>1395</v>
      </c>
      <c r="D24" s="41" t="s">
        <v>1</v>
      </c>
      <c r="E24" s="12">
        <v>42549</v>
      </c>
      <c r="F24" s="12">
        <v>44590</v>
      </c>
      <c r="G24" s="109"/>
      <c r="H24" s="14">
        <f>DATE(YEAR(F24),MONTH(F24),DAY(F24)+1)</f>
        <v>44591</v>
      </c>
      <c r="I24" s="15">
        <f t="shared" ca="1" si="2"/>
        <v>-1</v>
      </c>
      <c r="J24" s="16" t="str">
        <f t="shared" ca="1" si="1"/>
        <v>OVERDUE</v>
      </c>
      <c r="K24" s="30" t="s">
        <v>1422</v>
      </c>
      <c r="L24" s="19"/>
    </row>
    <row r="25" spans="1:12" ht="38.450000000000003" customHeight="1">
      <c r="A25" s="16" t="s">
        <v>2726</v>
      </c>
      <c r="B25" s="30" t="s">
        <v>1396</v>
      </c>
      <c r="C25" s="30" t="s">
        <v>1397</v>
      </c>
      <c r="D25" s="41" t="s">
        <v>4</v>
      </c>
      <c r="E25" s="12">
        <v>42549</v>
      </c>
      <c r="F25" s="12">
        <v>44555</v>
      </c>
      <c r="G25" s="109"/>
      <c r="H25" s="14">
        <f>EDATE(F25-1,1)</f>
        <v>44585</v>
      </c>
      <c r="I25" s="15">
        <f t="shared" ca="1" si="2"/>
        <v>-7</v>
      </c>
      <c r="J25" s="16" t="str">
        <f t="shared" ca="1" si="1"/>
        <v>OVERDUE</v>
      </c>
      <c r="K25" s="30" t="s">
        <v>1423</v>
      </c>
      <c r="L25" s="19"/>
    </row>
    <row r="26" spans="1:12" ht="25.5">
      <c r="A26" s="16" t="s">
        <v>2727</v>
      </c>
      <c r="B26" s="30" t="s">
        <v>1398</v>
      </c>
      <c r="C26" s="30" t="s">
        <v>1399</v>
      </c>
      <c r="D26" s="41" t="s">
        <v>1</v>
      </c>
      <c r="E26" s="12">
        <v>42549</v>
      </c>
      <c r="F26" s="12">
        <v>44590</v>
      </c>
      <c r="G26" s="109"/>
      <c r="H26" s="14">
        <f>DATE(YEAR(F26),MONTH(F26),DAY(F26)+1)</f>
        <v>44591</v>
      </c>
      <c r="I26" s="15">
        <f t="shared" ca="1" si="2"/>
        <v>-1</v>
      </c>
      <c r="J26" s="16" t="str">
        <f t="shared" ca="1" si="1"/>
        <v>OVERDUE</v>
      </c>
      <c r="K26" s="30" t="s">
        <v>1424</v>
      </c>
      <c r="L26" s="19"/>
    </row>
    <row r="27" spans="1:12" ht="26.45" customHeight="1">
      <c r="A27" s="16" t="s">
        <v>2728</v>
      </c>
      <c r="B27" s="30" t="s">
        <v>1400</v>
      </c>
      <c r="C27" s="30" t="s">
        <v>1401</v>
      </c>
      <c r="D27" s="41" t="s">
        <v>1</v>
      </c>
      <c r="E27" s="12">
        <v>42549</v>
      </c>
      <c r="F27" s="12">
        <v>44590</v>
      </c>
      <c r="G27" s="109"/>
      <c r="H27" s="14">
        <f>DATE(YEAR(F27),MONTH(F27),DAY(F27)+1)</f>
        <v>44591</v>
      </c>
      <c r="I27" s="15">
        <f t="shared" ca="1" si="2"/>
        <v>-1</v>
      </c>
      <c r="J27" s="16" t="str">
        <f t="shared" ca="1" si="1"/>
        <v>OVERDUE</v>
      </c>
      <c r="K27" s="30" t="s">
        <v>1425</v>
      </c>
      <c r="L27" s="19"/>
    </row>
    <row r="28" spans="1:12" ht="26.45" customHeight="1">
      <c r="A28" s="16" t="s">
        <v>2729</v>
      </c>
      <c r="B28" s="30" t="s">
        <v>1402</v>
      </c>
      <c r="C28" s="30" t="s">
        <v>1403</v>
      </c>
      <c r="D28" s="41" t="s">
        <v>1</v>
      </c>
      <c r="E28" s="12">
        <v>42549</v>
      </c>
      <c r="F28" s="12">
        <v>44590</v>
      </c>
      <c r="G28" s="109"/>
      <c r="H28" s="14">
        <f>DATE(YEAR(F28),MONTH(F28),DAY(F28)+1)</f>
        <v>44591</v>
      </c>
      <c r="I28" s="15">
        <f t="shared" ca="1" si="2"/>
        <v>-1</v>
      </c>
      <c r="J28" s="16" t="str">
        <f t="shared" ca="1" si="1"/>
        <v>OVERDUE</v>
      </c>
      <c r="K28" s="30" t="s">
        <v>1425</v>
      </c>
      <c r="L28" s="19"/>
    </row>
    <row r="29" spans="1:12" ht="26.45" customHeight="1">
      <c r="A29" s="16" t="s">
        <v>2730</v>
      </c>
      <c r="B29" s="30" t="s">
        <v>1404</v>
      </c>
      <c r="C29" s="30" t="s">
        <v>1391</v>
      </c>
      <c r="D29" s="41" t="s">
        <v>1</v>
      </c>
      <c r="E29" s="12">
        <v>42549</v>
      </c>
      <c r="F29" s="12">
        <v>44590</v>
      </c>
      <c r="G29" s="109"/>
      <c r="H29" s="14">
        <f>DATE(YEAR(F29),MONTH(F29),DAY(F29)+1)</f>
        <v>44591</v>
      </c>
      <c r="I29" s="15">
        <f t="shared" ca="1" si="2"/>
        <v>-1</v>
      </c>
      <c r="J29" s="16" t="str">
        <f t="shared" ca="1" si="1"/>
        <v>OVERDUE</v>
      </c>
      <c r="K29" s="30" t="s">
        <v>1425</v>
      </c>
      <c r="L29" s="19"/>
    </row>
    <row r="30" spans="1:12" ht="15.75" customHeight="1">
      <c r="A30" s="276" t="s">
        <v>2731</v>
      </c>
      <c r="B30" s="211" t="s">
        <v>3958</v>
      </c>
      <c r="C30" s="211" t="s">
        <v>1389</v>
      </c>
      <c r="D30" s="277" t="s">
        <v>4873</v>
      </c>
      <c r="E30" s="12">
        <v>42549</v>
      </c>
      <c r="F30" s="12">
        <v>42549</v>
      </c>
      <c r="G30" s="109"/>
      <c r="H30" s="274">
        <f>DATE(YEAR(F30)+5,MONTH(F30),DAY(F30)-1)</f>
        <v>44374</v>
      </c>
      <c r="I30" s="275">
        <f t="shared" ca="1" si="2"/>
        <v>-218</v>
      </c>
      <c r="J30" s="16" t="str">
        <f t="shared" ca="1" si="1"/>
        <v>OVERDUE</v>
      </c>
      <c r="K30" s="30" t="s">
        <v>3851</v>
      </c>
      <c r="L30" s="19"/>
    </row>
    <row r="31" spans="1:12" ht="15" customHeight="1">
      <c r="A31" s="276" t="s">
        <v>2732</v>
      </c>
      <c r="B31" s="211" t="s">
        <v>3959</v>
      </c>
      <c r="C31" s="211" t="s">
        <v>3888</v>
      </c>
      <c r="D31" s="277" t="s">
        <v>4873</v>
      </c>
      <c r="E31" s="12">
        <v>42549</v>
      </c>
      <c r="F31" s="12">
        <v>42549</v>
      </c>
      <c r="G31" s="109"/>
      <c r="H31" s="274">
        <f>DATE(YEAR(F31)+5,MONTH(F31),DAY(F31)-1)</f>
        <v>44374</v>
      </c>
      <c r="I31" s="275">
        <f t="shared" ca="1" si="2"/>
        <v>-218</v>
      </c>
      <c r="J31" s="16" t="str">
        <f t="shared" ca="1" si="1"/>
        <v>OVERDUE</v>
      </c>
      <c r="K31" s="30" t="s">
        <v>3851</v>
      </c>
      <c r="L31" s="19"/>
    </row>
    <row r="32" spans="1:12" ht="26.45" customHeight="1">
      <c r="A32" s="16" t="s">
        <v>2733</v>
      </c>
      <c r="B32" s="30" t="s">
        <v>1408</v>
      </c>
      <c r="C32" s="30" t="s">
        <v>1409</v>
      </c>
      <c r="D32" s="41" t="s">
        <v>0</v>
      </c>
      <c r="E32" s="12">
        <v>42549</v>
      </c>
      <c r="F32" s="12">
        <v>44561</v>
      </c>
      <c r="G32" s="109"/>
      <c r="H32" s="14">
        <f>DATE(YEAR(F32),MONTH(F32)+3,DAY(F32)-1)</f>
        <v>44650</v>
      </c>
      <c r="I32" s="15">
        <f t="shared" ca="1" si="2"/>
        <v>58</v>
      </c>
      <c r="J32" s="16" t="str">
        <f t="shared" ca="1" si="1"/>
        <v>NOT DUE</v>
      </c>
      <c r="K32" s="30" t="s">
        <v>1426</v>
      </c>
      <c r="L32" s="19"/>
    </row>
    <row r="33" spans="1:12" ht="15" customHeight="1">
      <c r="A33" s="16" t="s">
        <v>2734</v>
      </c>
      <c r="B33" s="30" t="s">
        <v>1894</v>
      </c>
      <c r="C33" s="30"/>
      <c r="D33" s="41" t="s">
        <v>1</v>
      </c>
      <c r="E33" s="12">
        <v>42549</v>
      </c>
      <c r="F33" s="12">
        <v>44590</v>
      </c>
      <c r="G33" s="109"/>
      <c r="H33" s="14">
        <f>DATE(YEAR(F33),MONTH(F33),DAY(F33)+1)</f>
        <v>44591</v>
      </c>
      <c r="I33" s="15">
        <f t="shared" ca="1" si="2"/>
        <v>-1</v>
      </c>
      <c r="J33" s="16" t="str">
        <f t="shared" ca="1" si="1"/>
        <v>OVERDUE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347</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347</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347</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347</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347</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347</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4634</v>
      </c>
      <c r="D43" s="47" t="s">
        <v>4635</v>
      </c>
      <c r="E43" t="s">
        <v>5257</v>
      </c>
      <c r="G43" t="s">
        <v>4636</v>
      </c>
    </row>
    <row r="44" spans="1:12">
      <c r="C44" s="215" t="s">
        <v>5323</v>
      </c>
      <c r="E44" t="s">
        <v>5370</v>
      </c>
      <c r="H44" s="461" t="s">
        <v>5295</v>
      </c>
      <c r="I44" s="461"/>
      <c r="J44" s="461"/>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G15" sqref="G15"/>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2015</v>
      </c>
      <c r="D3" s="380" t="s">
        <v>12</v>
      </c>
      <c r="E3" s="380"/>
      <c r="F3" s="4" t="s">
        <v>2561</v>
      </c>
    </row>
    <row r="4" spans="1:12" ht="18" customHeight="1">
      <c r="A4" s="379" t="s">
        <v>77</v>
      </c>
      <c r="B4" s="379"/>
      <c r="C4" s="36" t="s">
        <v>4004</v>
      </c>
      <c r="D4" s="380" t="s">
        <v>14</v>
      </c>
      <c r="E4" s="380"/>
      <c r="F4" s="109"/>
    </row>
    <row r="5" spans="1:12" ht="18" customHeight="1">
      <c r="A5" s="379" t="s">
        <v>78</v>
      </c>
      <c r="B5" s="379"/>
      <c r="C5" s="37" t="s">
        <v>4005</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44590</v>
      </c>
      <c r="G8" s="109"/>
      <c r="H8" s="14">
        <f>DATE(YEAR(F8),MONTH(F8),DAY(F8)+1)</f>
        <v>44591</v>
      </c>
      <c r="I8" s="15">
        <f t="shared" ref="I8:I9" ca="1" si="0">IF(ISBLANK(H8),"",H8-DATE(YEAR(NOW()),MONTH(NOW()),DAY(NOW())))</f>
        <v>-1</v>
      </c>
      <c r="J8" s="16" t="str">
        <f t="shared" ref="J8:J9" ca="1" si="1">IF(I8="","",IF(I8&lt;0,"OVERDUE","NOT DUE"))</f>
        <v>OVERDUE</v>
      </c>
      <c r="K8" s="30"/>
      <c r="L8" s="145"/>
    </row>
    <row r="9" spans="1:12" ht="25.5">
      <c r="A9" s="16" t="s">
        <v>2020</v>
      </c>
      <c r="B9" s="30" t="s">
        <v>4006</v>
      </c>
      <c r="C9" s="30" t="s">
        <v>4007</v>
      </c>
      <c r="D9" s="41" t="s">
        <v>381</v>
      </c>
      <c r="E9" s="12">
        <v>42549</v>
      </c>
      <c r="F9" s="12">
        <v>44490</v>
      </c>
      <c r="G9" s="109"/>
      <c r="H9" s="14">
        <f>DATE(YEAR(F9)+1,MONTH(F9),DAY(F9)-1)</f>
        <v>44854</v>
      </c>
      <c r="I9" s="15">
        <f t="shared" ca="1" si="0"/>
        <v>262</v>
      </c>
      <c r="J9" s="16" t="str">
        <f t="shared" ca="1" si="1"/>
        <v>NOT DUE</v>
      </c>
      <c r="K9" s="30"/>
      <c r="L9" s="145"/>
    </row>
    <row r="10" spans="1:12">
      <c r="A10" s="16" t="s">
        <v>2021</v>
      </c>
      <c r="B10" s="30" t="s">
        <v>4008</v>
      </c>
      <c r="C10" s="30" t="s">
        <v>2018</v>
      </c>
      <c r="D10" s="41" t="s">
        <v>3</v>
      </c>
      <c r="E10" s="12">
        <v>42549</v>
      </c>
      <c r="F10" s="12">
        <v>44489</v>
      </c>
      <c r="G10" s="109"/>
      <c r="H10" s="14">
        <f t="shared" ref="H10:H18" si="2">DATE(YEAR(F10),MONTH(F10)+6,DAY(F10)-1)</f>
        <v>44670</v>
      </c>
      <c r="I10" s="15">
        <f t="shared" ref="I10:I21" ca="1" si="3">IF(ISBLANK(H10),"",H10-DATE(YEAR(NOW()),MONTH(NOW()),DAY(NOW())))</f>
        <v>78</v>
      </c>
      <c r="J10" s="16" t="str">
        <f t="shared" ref="J10:J21" ca="1" si="4">IF(I10="","",IF(I10&lt;0,"OVERDUE","NOT DUE"))</f>
        <v>NOT DUE</v>
      </c>
      <c r="K10" s="30"/>
      <c r="L10" s="145"/>
    </row>
    <row r="11" spans="1:12">
      <c r="A11" s="16" t="s">
        <v>4811</v>
      </c>
      <c r="B11" s="235" t="s">
        <v>4815</v>
      </c>
      <c r="C11" s="235" t="s">
        <v>4847</v>
      </c>
      <c r="D11" s="236" t="s">
        <v>3</v>
      </c>
      <c r="E11" s="12">
        <v>42549</v>
      </c>
      <c r="F11" s="233">
        <v>43704</v>
      </c>
      <c r="G11" s="109"/>
      <c r="H11" s="14">
        <f t="shared" si="2"/>
        <v>43887</v>
      </c>
      <c r="I11" s="15">
        <f t="shared" ca="1" si="3"/>
        <v>-705</v>
      </c>
      <c r="J11" s="16" t="str">
        <f t="shared" ca="1" si="4"/>
        <v>OVERDUE</v>
      </c>
      <c r="K11" s="30"/>
      <c r="L11" s="145"/>
    </row>
    <row r="12" spans="1:12">
      <c r="A12" s="16" t="s">
        <v>4812</v>
      </c>
      <c r="B12" s="235" t="s">
        <v>4816</v>
      </c>
      <c r="C12" s="235" t="s">
        <v>4847</v>
      </c>
      <c r="D12" s="236" t="s">
        <v>3</v>
      </c>
      <c r="E12" s="12">
        <v>42549</v>
      </c>
      <c r="F12" s="233">
        <v>43704</v>
      </c>
      <c r="G12" s="109"/>
      <c r="H12" s="14">
        <f t="shared" si="2"/>
        <v>43887</v>
      </c>
      <c r="I12" s="15">
        <f t="shared" ca="1" si="3"/>
        <v>-705</v>
      </c>
      <c r="J12" s="16" t="str">
        <f t="shared" ca="1" si="4"/>
        <v>OVERDUE</v>
      </c>
      <c r="K12" s="30"/>
      <c r="L12" s="145"/>
    </row>
    <row r="13" spans="1:12">
      <c r="A13" s="16" t="s">
        <v>4813</v>
      </c>
      <c r="B13" s="235" t="s">
        <v>4817</v>
      </c>
      <c r="C13" s="235" t="s">
        <v>4847</v>
      </c>
      <c r="D13" s="236" t="s">
        <v>3</v>
      </c>
      <c r="E13" s="12">
        <v>42549</v>
      </c>
      <c r="F13" s="233">
        <v>44489</v>
      </c>
      <c r="G13" s="109"/>
      <c r="H13" s="14">
        <f t="shared" si="2"/>
        <v>44670</v>
      </c>
      <c r="I13" s="15">
        <f t="shared" ca="1" si="3"/>
        <v>78</v>
      </c>
      <c r="J13" s="16" t="str">
        <f t="shared" ca="1" si="4"/>
        <v>NOT DUE</v>
      </c>
      <c r="K13" s="30"/>
      <c r="L13" s="145"/>
    </row>
    <row r="14" spans="1:12">
      <c r="A14" s="16" t="s">
        <v>4814</v>
      </c>
      <c r="B14" s="235" t="s">
        <v>4818</v>
      </c>
      <c r="C14" s="235" t="s">
        <v>4847</v>
      </c>
      <c r="D14" s="236" t="s">
        <v>3</v>
      </c>
      <c r="E14" s="12">
        <v>42549</v>
      </c>
      <c r="F14" s="233">
        <v>44489</v>
      </c>
      <c r="G14" s="109"/>
      <c r="H14" s="14">
        <f t="shared" si="2"/>
        <v>44670</v>
      </c>
      <c r="I14" s="15">
        <f t="shared" ca="1" si="3"/>
        <v>78</v>
      </c>
      <c r="J14" s="16" t="str">
        <f t="shared" ca="1" si="4"/>
        <v>NOT DUE</v>
      </c>
      <c r="K14" s="30"/>
      <c r="L14" s="145"/>
    </row>
    <row r="15" spans="1:12">
      <c r="A15" s="16" t="s">
        <v>4826</v>
      </c>
      <c r="B15" s="235" t="s">
        <v>4819</v>
      </c>
      <c r="C15" s="235" t="s">
        <v>4847</v>
      </c>
      <c r="D15" s="236" t="s">
        <v>3</v>
      </c>
      <c r="E15" s="12">
        <v>42549</v>
      </c>
      <c r="F15" s="233">
        <v>44490</v>
      </c>
      <c r="G15" s="109"/>
      <c r="H15" s="14">
        <f t="shared" si="2"/>
        <v>44671</v>
      </c>
      <c r="I15" s="15">
        <f t="shared" ca="1" si="3"/>
        <v>79</v>
      </c>
      <c r="J15" s="16" t="str">
        <f t="shared" ca="1" si="4"/>
        <v>NOT DUE</v>
      </c>
      <c r="K15" s="30"/>
      <c r="L15" s="145"/>
    </row>
    <row r="16" spans="1:12">
      <c r="A16" s="16" t="s">
        <v>4827</v>
      </c>
      <c r="B16" s="235" t="s">
        <v>4820</v>
      </c>
      <c r="C16" s="235" t="s">
        <v>4847</v>
      </c>
      <c r="D16" s="236" t="s">
        <v>3</v>
      </c>
      <c r="E16" s="12">
        <v>42549</v>
      </c>
      <c r="F16" s="233">
        <v>44490</v>
      </c>
      <c r="G16" s="109"/>
      <c r="H16" s="14">
        <f>DATE(YEAR(F16),MONTH(F16)+6,DAY(F16)-1)</f>
        <v>44671</v>
      </c>
      <c r="I16" s="15">
        <f t="shared" ca="1" si="3"/>
        <v>79</v>
      </c>
      <c r="J16" s="16" t="str">
        <f t="shared" ca="1" si="4"/>
        <v>NOT DUE</v>
      </c>
      <c r="K16" s="30"/>
      <c r="L16" s="145"/>
    </row>
    <row r="17" spans="1:12">
      <c r="A17" s="16" t="s">
        <v>4828</v>
      </c>
      <c r="B17" s="235" t="s">
        <v>4821</v>
      </c>
      <c r="C17" s="235" t="s">
        <v>4847</v>
      </c>
      <c r="D17" s="236" t="s">
        <v>3</v>
      </c>
      <c r="E17" s="12">
        <v>42549</v>
      </c>
      <c r="F17" s="233">
        <v>44490</v>
      </c>
      <c r="G17" s="109"/>
      <c r="H17" s="14">
        <f>DATE(YEAR(F17),MONTH(F17)+6,DAY(F17)-1)</f>
        <v>44671</v>
      </c>
      <c r="I17" s="15">
        <f t="shared" ca="1" si="3"/>
        <v>79</v>
      </c>
      <c r="J17" s="16" t="str">
        <f t="shared" ca="1" si="4"/>
        <v>NOT DUE</v>
      </c>
      <c r="K17" s="30"/>
      <c r="L17" s="145"/>
    </row>
    <row r="18" spans="1:12">
      <c r="A18" s="16" t="s">
        <v>4829</v>
      </c>
      <c r="B18" s="235" t="s">
        <v>4822</v>
      </c>
      <c r="C18" s="235" t="s">
        <v>4847</v>
      </c>
      <c r="D18" s="236" t="s">
        <v>3</v>
      </c>
      <c r="E18" s="12">
        <v>42549</v>
      </c>
      <c r="F18" s="233">
        <v>44490</v>
      </c>
      <c r="G18" s="109"/>
      <c r="H18" s="14">
        <f t="shared" si="2"/>
        <v>44671</v>
      </c>
      <c r="I18" s="15">
        <f t="shared" ca="1" si="3"/>
        <v>79</v>
      </c>
      <c r="J18" s="16" t="str">
        <f t="shared" ca="1" si="4"/>
        <v>NOT DUE</v>
      </c>
      <c r="K18" s="30"/>
      <c r="L18" s="145"/>
    </row>
    <row r="19" spans="1:12">
      <c r="A19" s="16" t="s">
        <v>4830</v>
      </c>
      <c r="B19" s="235" t="s">
        <v>4823</v>
      </c>
      <c r="C19" s="235" t="s">
        <v>4847</v>
      </c>
      <c r="D19" s="236" t="s">
        <v>4833</v>
      </c>
      <c r="E19" s="12">
        <v>42549</v>
      </c>
      <c r="F19" s="233">
        <v>42550</v>
      </c>
      <c r="G19" s="109"/>
      <c r="H19" s="14">
        <f>DATE(YEAR(F19)+4,MONTH(F19),DAY(F19)-1)</f>
        <v>44010</v>
      </c>
      <c r="I19" s="15">
        <f t="shared" ca="1" si="3"/>
        <v>-582</v>
      </c>
      <c r="J19" s="16" t="str">
        <f t="shared" ca="1" si="4"/>
        <v>OVERDUE</v>
      </c>
      <c r="K19" s="30"/>
      <c r="L19" s="145"/>
    </row>
    <row r="20" spans="1:12">
      <c r="A20" s="16" t="s">
        <v>4831</v>
      </c>
      <c r="B20" s="234" t="s">
        <v>4824</v>
      </c>
      <c r="C20" s="235" t="s">
        <v>4847</v>
      </c>
      <c r="D20" s="236" t="s">
        <v>3</v>
      </c>
      <c r="E20" s="12">
        <v>42549</v>
      </c>
      <c r="F20" s="232">
        <v>44418</v>
      </c>
      <c r="G20" s="109"/>
      <c r="H20" s="14">
        <f>DATE(YEAR(F20),MONTH(F20)+6,DAY(F20)-1)</f>
        <v>44601</v>
      </c>
      <c r="I20" s="15">
        <f t="shared" ca="1" si="3"/>
        <v>9</v>
      </c>
      <c r="J20" s="16" t="str">
        <f t="shared" ca="1" si="4"/>
        <v>NOT DUE</v>
      </c>
      <c r="K20" s="30"/>
      <c r="L20" s="145"/>
    </row>
    <row r="21" spans="1:12">
      <c r="A21" s="16" t="s">
        <v>4832</v>
      </c>
      <c r="B21" s="234" t="s">
        <v>4825</v>
      </c>
      <c r="C21" s="235" t="s">
        <v>4847</v>
      </c>
      <c r="D21" s="236" t="s">
        <v>3</v>
      </c>
      <c r="E21" s="12">
        <v>42549</v>
      </c>
      <c r="F21" s="232">
        <v>44418</v>
      </c>
      <c r="G21" s="109"/>
      <c r="H21" s="14">
        <f>DATE(YEAR(F21),MONTH(F21)+6,DAY(F21)-1)</f>
        <v>44601</v>
      </c>
      <c r="I21" s="15">
        <f t="shared" ca="1" si="3"/>
        <v>9</v>
      </c>
      <c r="J21" s="16" t="str">
        <f t="shared" ca="1" si="4"/>
        <v>NOT DUE</v>
      </c>
      <c r="K21" s="30"/>
      <c r="L21" s="145"/>
    </row>
    <row r="26" spans="1:12">
      <c r="B26" t="s">
        <v>4634</v>
      </c>
      <c r="D26" s="47" t="s">
        <v>4635</v>
      </c>
      <c r="E26" t="s">
        <v>5257</v>
      </c>
      <c r="G26" t="s">
        <v>4636</v>
      </c>
    </row>
    <row r="27" spans="1:12">
      <c r="C27" s="215" t="s">
        <v>5323</v>
      </c>
      <c r="E27" t="s">
        <v>5370</v>
      </c>
      <c r="H27" s="461" t="s">
        <v>5295</v>
      </c>
      <c r="I27" s="461"/>
      <c r="J27" s="461"/>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7"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7" zoomScaleNormal="100" workbookViewId="0">
      <selection activeCell="F48" sqref="F4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2022</v>
      </c>
      <c r="D3" s="380" t="s">
        <v>12</v>
      </c>
      <c r="E3" s="380"/>
      <c r="F3" s="4" t="s">
        <v>2562</v>
      </c>
    </row>
    <row r="4" spans="1:12" ht="18" customHeight="1">
      <c r="A4" s="379" t="s">
        <v>77</v>
      </c>
      <c r="B4" s="379"/>
      <c r="C4" s="36" t="s">
        <v>3791</v>
      </c>
      <c r="D4" s="380" t="s">
        <v>14</v>
      </c>
      <c r="E4" s="380"/>
      <c r="F4" s="109"/>
    </row>
    <row r="5" spans="1:12" ht="18" customHeight="1">
      <c r="A5" s="379" t="s">
        <v>78</v>
      </c>
      <c r="B5" s="379"/>
      <c r="C5" s="37" t="s">
        <v>2023</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512</v>
      </c>
      <c r="J8" s="16" t="str">
        <f t="shared" ref="J8:J48" ca="1" si="1">IF(I8="","",IF(I8&lt;0,"OVERDUE","NOT DUE"))</f>
        <v>NOT DUE</v>
      </c>
      <c r="K8" s="30"/>
      <c r="L8" s="19"/>
    </row>
    <row r="9" spans="1:12" ht="25.5">
      <c r="A9" s="16" t="s">
        <v>2097</v>
      </c>
      <c r="B9" s="30" t="s">
        <v>2046</v>
      </c>
      <c r="C9" s="30" t="s">
        <v>2047</v>
      </c>
      <c r="D9" s="39" t="s">
        <v>1146</v>
      </c>
      <c r="E9" s="12">
        <v>42549</v>
      </c>
      <c r="F9" s="12">
        <v>44525</v>
      </c>
      <c r="G9" s="109"/>
      <c r="H9" s="14">
        <f>DATE(YEAR(F9),MONTH(F9)+2,DAY(F9)-1)</f>
        <v>44585</v>
      </c>
      <c r="I9" s="15">
        <f t="shared" ca="1" si="0"/>
        <v>-7</v>
      </c>
      <c r="J9" s="16" t="str">
        <f t="shared" ca="1" si="1"/>
        <v>OVERDUE</v>
      </c>
      <c r="K9" s="30" t="s">
        <v>4761</v>
      </c>
      <c r="L9" s="239"/>
    </row>
    <row r="10" spans="1:12" ht="25.5">
      <c r="A10" s="16" t="s">
        <v>2098</v>
      </c>
      <c r="B10" s="30" t="s">
        <v>2046</v>
      </c>
      <c r="C10" s="30" t="s">
        <v>2048</v>
      </c>
      <c r="D10" s="39" t="s">
        <v>2138</v>
      </c>
      <c r="E10" s="12">
        <v>42549</v>
      </c>
      <c r="F10" s="12">
        <v>42549</v>
      </c>
      <c r="G10" s="109"/>
      <c r="H10" s="14">
        <f>DATE(YEAR(F10)+5,MONTH(F10),DAY(F10)-1)</f>
        <v>44374</v>
      </c>
      <c r="I10" s="15">
        <f t="shared" ca="1" si="0"/>
        <v>-218</v>
      </c>
      <c r="J10" s="16" t="str">
        <f t="shared" ca="1" si="1"/>
        <v>OVERDUE</v>
      </c>
      <c r="K10" s="30"/>
      <c r="L10" s="19"/>
    </row>
    <row r="11" spans="1:12" ht="15" customHeight="1">
      <c r="A11" s="16" t="s">
        <v>2099</v>
      </c>
      <c r="B11" s="30" t="s">
        <v>2049</v>
      </c>
      <c r="C11" s="30" t="s">
        <v>3944</v>
      </c>
      <c r="D11" s="39" t="s">
        <v>3</v>
      </c>
      <c r="E11" s="12">
        <v>42549</v>
      </c>
      <c r="F11" s="12">
        <v>44469</v>
      </c>
      <c r="G11" s="109"/>
      <c r="H11" s="14">
        <f>DATE(YEAR(F11),MONTH(F11)+6,DAY(F11)-1)</f>
        <v>44649</v>
      </c>
      <c r="I11" s="15">
        <f t="shared" ca="1" si="0"/>
        <v>57</v>
      </c>
      <c r="J11" s="16" t="str">
        <f t="shared" ca="1" si="1"/>
        <v>NOT DUE</v>
      </c>
      <c r="K11" s="30" t="s">
        <v>2026</v>
      </c>
      <c r="L11" s="19"/>
    </row>
    <row r="12" spans="1:12" ht="25.5">
      <c r="A12" s="16" t="s">
        <v>2100</v>
      </c>
      <c r="B12" s="30" t="s">
        <v>2050</v>
      </c>
      <c r="C12" s="30" t="s">
        <v>2051</v>
      </c>
      <c r="D12" s="39" t="s">
        <v>1146</v>
      </c>
      <c r="E12" s="12">
        <v>42549</v>
      </c>
      <c r="F12" s="12">
        <v>44525</v>
      </c>
      <c r="G12" s="109"/>
      <c r="H12" s="14">
        <f>DATE(YEAR(F12),MONTH(F12)+2,DAY(F12)-1)</f>
        <v>44585</v>
      </c>
      <c r="I12" s="15">
        <f t="shared" ca="1" si="0"/>
        <v>-7</v>
      </c>
      <c r="J12" s="16" t="str">
        <f t="shared" ca="1" si="1"/>
        <v>OVERDUE</v>
      </c>
      <c r="K12" s="30" t="s">
        <v>2027</v>
      </c>
      <c r="L12" s="239"/>
    </row>
    <row r="13" spans="1:12" ht="15" customHeight="1">
      <c r="A13" s="16" t="s">
        <v>2101</v>
      </c>
      <c r="B13" s="30" t="s">
        <v>2052</v>
      </c>
      <c r="C13" s="30" t="s">
        <v>2053</v>
      </c>
      <c r="D13" s="39" t="s">
        <v>3</v>
      </c>
      <c r="E13" s="12">
        <v>42549</v>
      </c>
      <c r="F13" s="12">
        <v>44469</v>
      </c>
      <c r="G13" s="109"/>
      <c r="H13" s="14">
        <f>DATE(YEAR(F13),MONTH(F13)+6,DAY(F13)-1)</f>
        <v>44649</v>
      </c>
      <c r="I13" s="15">
        <f t="shared" ca="1" si="0"/>
        <v>57</v>
      </c>
      <c r="J13" s="16" t="str">
        <f t="shared" ca="1" si="1"/>
        <v>NOT DUE</v>
      </c>
      <c r="K13" s="30" t="s">
        <v>2028</v>
      </c>
      <c r="L13" s="19"/>
    </row>
    <row r="14" spans="1:12" ht="25.5">
      <c r="A14" s="16" t="s">
        <v>2102</v>
      </c>
      <c r="B14" s="30" t="s">
        <v>2054</v>
      </c>
      <c r="C14" s="30" t="s">
        <v>2055</v>
      </c>
      <c r="D14" s="39" t="s">
        <v>1146</v>
      </c>
      <c r="E14" s="12">
        <v>42549</v>
      </c>
      <c r="F14" s="12">
        <v>44525</v>
      </c>
      <c r="G14" s="109"/>
      <c r="H14" s="14">
        <f>DATE(YEAR(F14),MONTH(F14)+2,DAY(F14)-1)</f>
        <v>44585</v>
      </c>
      <c r="I14" s="15">
        <f t="shared" ca="1" si="0"/>
        <v>-7</v>
      </c>
      <c r="J14" s="16" t="str">
        <f t="shared" ca="1" si="1"/>
        <v>OVERDUE</v>
      </c>
      <c r="K14" s="30" t="s">
        <v>2025</v>
      </c>
      <c r="L14" s="239"/>
    </row>
    <row r="15" spans="1:12" ht="25.5">
      <c r="A15" s="16" t="s">
        <v>2103</v>
      </c>
      <c r="B15" s="30" t="s">
        <v>2056</v>
      </c>
      <c r="C15" s="30" t="s">
        <v>2057</v>
      </c>
      <c r="D15" s="39" t="s">
        <v>3</v>
      </c>
      <c r="E15" s="12">
        <v>42549</v>
      </c>
      <c r="F15" s="12">
        <v>44469</v>
      </c>
      <c r="G15" s="109"/>
      <c r="H15" s="14">
        <f>DATE(YEAR(F15),MONTH(F15)+6,DAY(F15)-1)</f>
        <v>44649</v>
      </c>
      <c r="I15" s="15">
        <f t="shared" ca="1" si="0"/>
        <v>57</v>
      </c>
      <c r="J15" s="16" t="str">
        <f t="shared" ca="1" si="1"/>
        <v>NOT DUE</v>
      </c>
      <c r="K15" s="30" t="s">
        <v>2029</v>
      </c>
      <c r="L15" s="19"/>
    </row>
    <row r="16" spans="1:12" ht="25.5">
      <c r="A16" s="16" t="s">
        <v>2104</v>
      </c>
      <c r="B16" s="30" t="s">
        <v>2058</v>
      </c>
      <c r="C16" s="30" t="s">
        <v>2059</v>
      </c>
      <c r="D16" s="39" t="s">
        <v>3</v>
      </c>
      <c r="E16" s="12">
        <v>42549</v>
      </c>
      <c r="F16" s="12">
        <v>44469</v>
      </c>
      <c r="G16" s="109"/>
      <c r="H16" s="14">
        <f>DATE(YEAR(F16),MONTH(F16)+6,DAY(F16)-1)</f>
        <v>44649</v>
      </c>
      <c r="I16" s="15">
        <f t="shared" ca="1" si="0"/>
        <v>57</v>
      </c>
      <c r="J16" s="16" t="str">
        <f t="shared" ca="1" si="1"/>
        <v>NOT DUE</v>
      </c>
      <c r="K16" s="30" t="s">
        <v>2030</v>
      </c>
      <c r="L16" s="19"/>
    </row>
    <row r="17" spans="1:12" ht="25.5">
      <c r="A17" s="16" t="s">
        <v>2105</v>
      </c>
      <c r="B17" s="30" t="s">
        <v>2060</v>
      </c>
      <c r="C17" s="30" t="s">
        <v>2051</v>
      </c>
      <c r="D17" s="39" t="s">
        <v>1146</v>
      </c>
      <c r="E17" s="12">
        <v>42549</v>
      </c>
      <c r="F17" s="12">
        <v>44525</v>
      </c>
      <c r="G17" s="109"/>
      <c r="H17" s="14">
        <f>DATE(YEAR(F17),MONTH(F17)+2,DAY(F17)-1)</f>
        <v>44585</v>
      </c>
      <c r="I17" s="15">
        <f t="shared" ca="1" si="0"/>
        <v>-7</v>
      </c>
      <c r="J17" s="16" t="str">
        <f t="shared" ca="1" si="1"/>
        <v>OVERDUE</v>
      </c>
      <c r="K17" s="30" t="s">
        <v>2027</v>
      </c>
      <c r="L17" s="239"/>
    </row>
    <row r="18" spans="1:12" ht="38.25" customHeight="1">
      <c r="A18" s="16" t="s">
        <v>2106</v>
      </c>
      <c r="B18" s="30" t="s">
        <v>2061</v>
      </c>
      <c r="C18" s="30" t="s">
        <v>2062</v>
      </c>
      <c r="D18" s="39" t="s">
        <v>3</v>
      </c>
      <c r="E18" s="12">
        <v>42549</v>
      </c>
      <c r="F18" s="12">
        <v>44469</v>
      </c>
      <c r="G18" s="109"/>
      <c r="H18" s="14">
        <f>DATE(YEAR(F18),MONTH(F18)+6,DAY(F18)-1)</f>
        <v>44649</v>
      </c>
      <c r="I18" s="15">
        <f t="shared" ca="1" si="0"/>
        <v>57</v>
      </c>
      <c r="J18" s="16" t="str">
        <f t="shared" ca="1" si="1"/>
        <v>NOT DUE</v>
      </c>
      <c r="K18" s="30" t="s">
        <v>2028</v>
      </c>
      <c r="L18" s="19"/>
    </row>
    <row r="19" spans="1:12" ht="38.25" customHeight="1">
      <c r="A19" s="16" t="s">
        <v>2107</v>
      </c>
      <c r="B19" s="30" t="s">
        <v>2063</v>
      </c>
      <c r="C19" s="30" t="s">
        <v>2064</v>
      </c>
      <c r="D19" s="39" t="s">
        <v>3</v>
      </c>
      <c r="E19" s="12">
        <v>42549</v>
      </c>
      <c r="F19" s="12">
        <v>44469</v>
      </c>
      <c r="G19" s="109"/>
      <c r="H19" s="14">
        <f>DATE(YEAR(F19),MONTH(F19)+6,DAY(F19)-1)</f>
        <v>44649</v>
      </c>
      <c r="I19" s="15">
        <f t="shared" ca="1" si="0"/>
        <v>57</v>
      </c>
      <c r="J19" s="16" t="str">
        <f t="shared" ca="1" si="1"/>
        <v>NOT DUE</v>
      </c>
      <c r="K19" s="30" t="s">
        <v>2028</v>
      </c>
      <c r="L19" s="19"/>
    </row>
    <row r="20" spans="1:12" ht="38.25">
      <c r="A20" s="16" t="s">
        <v>2108</v>
      </c>
      <c r="B20" s="30" t="s">
        <v>2065</v>
      </c>
      <c r="C20" s="30" t="s">
        <v>2066</v>
      </c>
      <c r="D20" s="39" t="s">
        <v>2139</v>
      </c>
      <c r="E20" s="12">
        <v>42549</v>
      </c>
      <c r="F20" s="12">
        <v>44560</v>
      </c>
      <c r="G20" s="109"/>
      <c r="H20" s="14">
        <f>EDATE(F20-1,1)</f>
        <v>44590</v>
      </c>
      <c r="I20" s="15">
        <f t="shared" ca="1" si="0"/>
        <v>-2</v>
      </c>
      <c r="J20" s="16" t="str">
        <f t="shared" ca="1" si="1"/>
        <v>OVERDUE</v>
      </c>
      <c r="K20" s="30" t="s">
        <v>2031</v>
      </c>
      <c r="L20" s="239"/>
    </row>
    <row r="21" spans="1:12" ht="38.25">
      <c r="A21" s="16" t="s">
        <v>2109</v>
      </c>
      <c r="B21" s="30" t="s">
        <v>2065</v>
      </c>
      <c r="C21" s="30" t="s">
        <v>2048</v>
      </c>
      <c r="D21" s="39" t="s">
        <v>2137</v>
      </c>
      <c r="E21" s="12">
        <v>42549</v>
      </c>
      <c r="F21" s="12">
        <v>42549</v>
      </c>
      <c r="G21" s="109"/>
      <c r="H21" s="14">
        <f>DATE(YEAR(F21)+7,MONTH(F21),DAY(F21)-1)</f>
        <v>45104</v>
      </c>
      <c r="I21" s="15">
        <f t="shared" ca="1" si="0"/>
        <v>512</v>
      </c>
      <c r="J21" s="16" t="str">
        <f t="shared" ca="1" si="1"/>
        <v>NOT DUE</v>
      </c>
      <c r="K21" s="30"/>
      <c r="L21" s="19"/>
    </row>
    <row r="22" spans="1:12" ht="25.5">
      <c r="A22" s="16" t="s">
        <v>2110</v>
      </c>
      <c r="B22" s="30" t="s">
        <v>2067</v>
      </c>
      <c r="C22" s="30" t="s">
        <v>2055</v>
      </c>
      <c r="D22" s="39" t="s">
        <v>1146</v>
      </c>
      <c r="E22" s="12">
        <v>42549</v>
      </c>
      <c r="F22" s="12">
        <v>44525</v>
      </c>
      <c r="G22" s="109"/>
      <c r="H22" s="14">
        <f>DATE(YEAR(F22),MONTH(F22)+2,DAY(F22)-1)</f>
        <v>44585</v>
      </c>
      <c r="I22" s="15">
        <f t="shared" ca="1" si="0"/>
        <v>-7</v>
      </c>
      <c r="J22" s="16" t="str">
        <f t="shared" ca="1" si="1"/>
        <v>OVERDUE</v>
      </c>
      <c r="K22" s="30" t="s">
        <v>2025</v>
      </c>
      <c r="L22" s="239"/>
    </row>
    <row r="23" spans="1:12" ht="25.5">
      <c r="A23" s="16" t="s">
        <v>2111</v>
      </c>
      <c r="B23" s="30" t="s">
        <v>2068</v>
      </c>
      <c r="C23" s="30" t="s">
        <v>2057</v>
      </c>
      <c r="D23" s="39" t="s">
        <v>3</v>
      </c>
      <c r="E23" s="12">
        <v>42549</v>
      </c>
      <c r="F23" s="12">
        <v>44469</v>
      </c>
      <c r="G23" s="109"/>
      <c r="H23" s="14">
        <f>DATE(YEAR(F23),MONTH(F23)+6,DAY(F23)-1)</f>
        <v>44649</v>
      </c>
      <c r="I23" s="15">
        <f t="shared" ca="1" si="0"/>
        <v>57</v>
      </c>
      <c r="J23" s="16" t="str">
        <f t="shared" ca="1" si="1"/>
        <v>NOT DUE</v>
      </c>
      <c r="K23" s="30" t="s">
        <v>2029</v>
      </c>
      <c r="L23" s="19"/>
    </row>
    <row r="24" spans="1:12" ht="25.5">
      <c r="A24" s="16" t="s">
        <v>2112</v>
      </c>
      <c r="B24" s="30" t="s">
        <v>2069</v>
      </c>
      <c r="C24" s="30" t="s">
        <v>2059</v>
      </c>
      <c r="D24" s="39" t="s">
        <v>3</v>
      </c>
      <c r="E24" s="12">
        <v>42549</v>
      </c>
      <c r="F24" s="12">
        <v>44469</v>
      </c>
      <c r="G24" s="109"/>
      <c r="H24" s="14">
        <f>DATE(YEAR(F24),MONTH(F24)+6,DAY(F24)-1)</f>
        <v>44649</v>
      </c>
      <c r="I24" s="15">
        <f t="shared" ca="1" si="0"/>
        <v>57</v>
      </c>
      <c r="J24" s="16" t="str">
        <f t="shared" ca="1" si="1"/>
        <v>NOT DUE</v>
      </c>
      <c r="K24" s="30" t="s">
        <v>2030</v>
      </c>
      <c r="L24" s="19"/>
    </row>
    <row r="25" spans="1:12" ht="25.5">
      <c r="A25" s="16" t="s">
        <v>2113</v>
      </c>
      <c r="B25" s="30" t="s">
        <v>2070</v>
      </c>
      <c r="C25" s="30" t="s">
        <v>2071</v>
      </c>
      <c r="D25" s="39" t="s">
        <v>1146</v>
      </c>
      <c r="E25" s="12">
        <v>42549</v>
      </c>
      <c r="F25" s="12">
        <v>44525</v>
      </c>
      <c r="G25" s="109"/>
      <c r="H25" s="14">
        <f>DATE(YEAR(F25),MONTH(F25)+2,DAY(F25)-1)</f>
        <v>44585</v>
      </c>
      <c r="I25" s="15">
        <f t="shared" ca="1" si="0"/>
        <v>-7</v>
      </c>
      <c r="J25" s="16" t="str">
        <f t="shared" ca="1" si="1"/>
        <v>OVERDUE</v>
      </c>
      <c r="K25" s="30" t="s">
        <v>2032</v>
      </c>
      <c r="L25" s="239"/>
    </row>
    <row r="26" spans="1:12" ht="25.5">
      <c r="A26" s="16" t="s">
        <v>2114</v>
      </c>
      <c r="B26" s="30" t="s">
        <v>2072</v>
      </c>
      <c r="C26" s="30" t="s">
        <v>2071</v>
      </c>
      <c r="D26" s="39" t="s">
        <v>1146</v>
      </c>
      <c r="E26" s="12">
        <v>42549</v>
      </c>
      <c r="F26" s="12">
        <v>44525</v>
      </c>
      <c r="G26" s="109"/>
      <c r="H26" s="14">
        <f>DATE(YEAR(F26),MONTH(F26)+2,DAY(F26)-1)</f>
        <v>44585</v>
      </c>
      <c r="I26" s="15">
        <f t="shared" ca="1" si="0"/>
        <v>-7</v>
      </c>
      <c r="J26" s="16" t="str">
        <f t="shared" ca="1" si="1"/>
        <v>OVERDUE</v>
      </c>
      <c r="K26" s="30" t="s">
        <v>2033</v>
      </c>
      <c r="L26" s="239"/>
    </row>
    <row r="27" spans="1:12" ht="25.5">
      <c r="A27" s="16" t="s">
        <v>2115</v>
      </c>
      <c r="B27" s="30" t="s">
        <v>2073</v>
      </c>
      <c r="C27" s="30" t="s">
        <v>2071</v>
      </c>
      <c r="D27" s="39" t="s">
        <v>3</v>
      </c>
      <c r="E27" s="12">
        <v>42549</v>
      </c>
      <c r="F27" s="12">
        <v>44469</v>
      </c>
      <c r="G27" s="109"/>
      <c r="H27" s="14">
        <f>DATE(YEAR(F27),MONTH(F27)+6,DAY(F27)-1)</f>
        <v>44649</v>
      </c>
      <c r="I27" s="15">
        <f t="shared" ca="1" si="0"/>
        <v>57</v>
      </c>
      <c r="J27" s="16" t="str">
        <f t="shared" ca="1" si="1"/>
        <v>NOT DUE</v>
      </c>
      <c r="K27" s="30" t="s">
        <v>2034</v>
      </c>
      <c r="L27" s="19"/>
    </row>
    <row r="28" spans="1:12" ht="25.5">
      <c r="A28" s="16" t="s">
        <v>2116</v>
      </c>
      <c r="B28" s="30" t="s">
        <v>2074</v>
      </c>
      <c r="C28" s="30" t="s">
        <v>2062</v>
      </c>
      <c r="D28" s="39" t="s">
        <v>1146</v>
      </c>
      <c r="E28" s="12">
        <v>42549</v>
      </c>
      <c r="F28" s="12">
        <v>44525</v>
      </c>
      <c r="G28" s="109"/>
      <c r="H28" s="14">
        <f>DATE(YEAR(F28),MONTH(F28)+2,DAY(F28)-1)</f>
        <v>44585</v>
      </c>
      <c r="I28" s="15">
        <f t="shared" ca="1" si="0"/>
        <v>-7</v>
      </c>
      <c r="J28" s="16" t="str">
        <f t="shared" ca="1" si="1"/>
        <v>OVERDUE</v>
      </c>
      <c r="K28" s="30" t="s">
        <v>2035</v>
      </c>
      <c r="L28" s="239"/>
    </row>
    <row r="29" spans="1:12" ht="26.45" customHeight="1">
      <c r="A29" s="16" t="s">
        <v>2117</v>
      </c>
      <c r="B29" s="30" t="s">
        <v>2075</v>
      </c>
      <c r="C29" s="30" t="s">
        <v>2062</v>
      </c>
      <c r="D29" s="39" t="s">
        <v>3</v>
      </c>
      <c r="E29" s="12">
        <v>42549</v>
      </c>
      <c r="F29" s="12">
        <v>44469</v>
      </c>
      <c r="G29" s="109"/>
      <c r="H29" s="14">
        <f>DATE(YEAR(F29),MONTH(F29)+6,DAY(F29)-1)</f>
        <v>44649</v>
      </c>
      <c r="I29" s="15">
        <f t="shared" ca="1" si="0"/>
        <v>57</v>
      </c>
      <c r="J29" s="16" t="str">
        <f t="shared" ca="1" si="1"/>
        <v>NOT DUE</v>
      </c>
      <c r="K29" s="30" t="s">
        <v>2028</v>
      </c>
      <c r="L29" s="19"/>
    </row>
    <row r="30" spans="1:12" ht="23.25" customHeight="1">
      <c r="A30" s="16" t="s">
        <v>2118</v>
      </c>
      <c r="B30" s="211" t="s">
        <v>2076</v>
      </c>
      <c r="C30" s="211" t="s">
        <v>2048</v>
      </c>
      <c r="D30" s="278" t="s">
        <v>2138</v>
      </c>
      <c r="E30" s="12">
        <v>42549</v>
      </c>
      <c r="F30" s="12">
        <v>44469</v>
      </c>
      <c r="G30" s="109"/>
      <c r="H30" s="14">
        <f>DATE(YEAR(F30)+5,MONTH(F30),DAY(F30)-1)</f>
        <v>46294</v>
      </c>
      <c r="I30" s="14">
        <f t="shared" ca="1" si="0"/>
        <v>1702</v>
      </c>
      <c r="J30" s="16" t="str">
        <f t="shared" ca="1" si="1"/>
        <v>NOT DUE</v>
      </c>
      <c r="K30" s="30" t="s">
        <v>2036</v>
      </c>
      <c r="L30" s="19"/>
    </row>
    <row r="31" spans="1:12" ht="21.75" customHeight="1">
      <c r="A31" s="16" t="s">
        <v>2119</v>
      </c>
      <c r="B31" s="30" t="s">
        <v>2077</v>
      </c>
      <c r="C31" s="30" t="s">
        <v>2057</v>
      </c>
      <c r="D31" s="39" t="s">
        <v>3</v>
      </c>
      <c r="E31" s="12">
        <v>42549</v>
      </c>
      <c r="F31" s="12">
        <v>44469</v>
      </c>
      <c r="G31" s="109"/>
      <c r="H31" s="14">
        <f>DATE(YEAR(F31),MONTH(F31)+6,DAY(F31)-1)</f>
        <v>44649</v>
      </c>
      <c r="I31" s="15">
        <f t="shared" ca="1" si="0"/>
        <v>57</v>
      </c>
      <c r="J31" s="16" t="str">
        <f t="shared" ca="1" si="1"/>
        <v>NOT DUE</v>
      </c>
      <c r="K31" s="30" t="s">
        <v>2037</v>
      </c>
      <c r="L31" s="19"/>
    </row>
    <row r="32" spans="1:12" ht="18.75" customHeight="1">
      <c r="A32" s="16" t="s">
        <v>2120</v>
      </c>
      <c r="B32" s="30" t="s">
        <v>2078</v>
      </c>
      <c r="C32" s="30" t="s">
        <v>2079</v>
      </c>
      <c r="D32" s="39" t="s">
        <v>2139</v>
      </c>
      <c r="E32" s="12">
        <v>42549</v>
      </c>
      <c r="F32" s="12">
        <v>44560</v>
      </c>
      <c r="G32" s="109"/>
      <c r="H32" s="14">
        <f>EDATE(F32-1,1)</f>
        <v>44590</v>
      </c>
      <c r="I32" s="15">
        <f t="shared" ca="1" si="0"/>
        <v>-2</v>
      </c>
      <c r="J32" s="16" t="str">
        <f t="shared" ca="1" si="1"/>
        <v>OVERDUE</v>
      </c>
      <c r="K32" s="30" t="s">
        <v>2038</v>
      </c>
      <c r="L32" s="239"/>
    </row>
    <row r="33" spans="1:12" ht="25.5">
      <c r="A33" s="16" t="s">
        <v>2121</v>
      </c>
      <c r="B33" s="30" t="s">
        <v>2080</v>
      </c>
      <c r="C33" s="30" t="s">
        <v>2081</v>
      </c>
      <c r="D33" s="39" t="s">
        <v>4</v>
      </c>
      <c r="E33" s="12">
        <v>42549</v>
      </c>
      <c r="F33" s="12">
        <v>44560</v>
      </c>
      <c r="G33" s="109"/>
      <c r="H33" s="14">
        <f>EDATE(F33-1,1)</f>
        <v>44590</v>
      </c>
      <c r="I33" s="15">
        <f t="shared" ca="1" si="0"/>
        <v>-2</v>
      </c>
      <c r="J33" s="16" t="str">
        <f t="shared" ca="1" si="1"/>
        <v>OVERDUE</v>
      </c>
      <c r="K33" s="30" t="s">
        <v>2039</v>
      </c>
      <c r="L33" s="239"/>
    </row>
    <row r="34" spans="1:12" ht="25.5">
      <c r="A34" s="16" t="s">
        <v>2122</v>
      </c>
      <c r="B34" s="30" t="s">
        <v>2080</v>
      </c>
      <c r="C34" s="30" t="s">
        <v>831</v>
      </c>
      <c r="D34" s="39" t="s">
        <v>2137</v>
      </c>
      <c r="E34" s="12">
        <v>42549</v>
      </c>
      <c r="F34" s="12">
        <v>42348</v>
      </c>
      <c r="G34" s="109"/>
      <c r="H34" s="14">
        <f>DATE(YEAR(F34)+7,MONTH(F34),DAY(F34)-1)</f>
        <v>44904</v>
      </c>
      <c r="I34" s="15">
        <f t="shared" ca="1" si="0"/>
        <v>312</v>
      </c>
      <c r="J34" s="16" t="str">
        <f t="shared" ca="1" si="1"/>
        <v>NOT DUE</v>
      </c>
      <c r="K34" s="30"/>
      <c r="L34" s="19"/>
    </row>
    <row r="35" spans="1:12" ht="64.5" customHeight="1">
      <c r="A35" s="16" t="s">
        <v>2123</v>
      </c>
      <c r="B35" s="30" t="s">
        <v>2082</v>
      </c>
      <c r="C35" s="30" t="s">
        <v>2083</v>
      </c>
      <c r="D35" s="39" t="s">
        <v>3</v>
      </c>
      <c r="E35" s="12">
        <v>42549</v>
      </c>
      <c r="F35" s="12">
        <v>44469</v>
      </c>
      <c r="G35" s="109"/>
      <c r="H35" s="14">
        <f>DATE(YEAR(F35),MONTH(F35)+6,DAY(F35)-1)</f>
        <v>44649</v>
      </c>
      <c r="I35" s="15">
        <f t="shared" ca="1" si="0"/>
        <v>57</v>
      </c>
      <c r="J35" s="16" t="str">
        <f t="shared" ca="1" si="1"/>
        <v>NOT DUE</v>
      </c>
      <c r="K35" s="30" t="s">
        <v>2040</v>
      </c>
      <c r="L35" s="19"/>
    </row>
    <row r="36" spans="1:12" ht="25.5">
      <c r="A36" s="16" t="s">
        <v>2124</v>
      </c>
      <c r="B36" s="30" t="s">
        <v>2084</v>
      </c>
      <c r="C36" s="30" t="s">
        <v>2048</v>
      </c>
      <c r="D36" s="39" t="s">
        <v>2138</v>
      </c>
      <c r="E36" s="12">
        <v>42549</v>
      </c>
      <c r="F36" s="12">
        <v>42549</v>
      </c>
      <c r="G36" s="109"/>
      <c r="H36" s="14">
        <f>DATE(YEAR(F36)+5,MONTH(F36),DAY(F36)-1)</f>
        <v>44374</v>
      </c>
      <c r="I36" s="15">
        <f t="shared" ca="1" si="0"/>
        <v>-218</v>
      </c>
      <c r="J36" s="16" t="str">
        <f t="shared" ca="1" si="1"/>
        <v>OVERDUE</v>
      </c>
      <c r="K36" s="30"/>
      <c r="L36" s="19"/>
    </row>
    <row r="37" spans="1:12" ht="25.5">
      <c r="A37" s="16" t="s">
        <v>2125</v>
      </c>
      <c r="B37" s="30" t="s">
        <v>2085</v>
      </c>
      <c r="C37" s="30" t="s">
        <v>2048</v>
      </c>
      <c r="D37" s="39" t="s">
        <v>2137</v>
      </c>
      <c r="E37" s="12">
        <v>42549</v>
      </c>
      <c r="F37" s="12">
        <v>42549</v>
      </c>
      <c r="G37" s="109"/>
      <c r="H37" s="14">
        <f>DATE(YEAR(F37)+7,MONTH(F37),DAY(F37)-1)</f>
        <v>45104</v>
      </c>
      <c r="I37" s="15">
        <f t="shared" ca="1" si="0"/>
        <v>512</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512</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512</v>
      </c>
      <c r="J39" s="16" t="str">
        <f t="shared" ca="1" si="1"/>
        <v>NOT DUE</v>
      </c>
      <c r="K39" s="30"/>
      <c r="L39" s="19"/>
    </row>
    <row r="40" spans="1:12" ht="25.5">
      <c r="A40" s="16" t="s">
        <v>2128</v>
      </c>
      <c r="B40" s="30" t="s">
        <v>2088</v>
      </c>
      <c r="C40" s="30" t="s">
        <v>831</v>
      </c>
      <c r="D40" s="39" t="s">
        <v>56</v>
      </c>
      <c r="E40" s="12">
        <v>42549</v>
      </c>
      <c r="F40" s="12">
        <v>42549</v>
      </c>
      <c r="G40" s="109"/>
      <c r="H40" s="14">
        <f>DATE(YEAR(F40)+3,MONTH(F40),DAY(F40)-1)</f>
        <v>43643</v>
      </c>
      <c r="I40" s="15">
        <f t="shared" ca="1" si="0"/>
        <v>-949</v>
      </c>
      <c r="J40" s="16" t="str">
        <f t="shared" ca="1" si="1"/>
        <v>OVERDUE</v>
      </c>
      <c r="K40" s="30"/>
      <c r="L40" s="19" t="s">
        <v>4770</v>
      </c>
    </row>
    <row r="41" spans="1:12" ht="25.5">
      <c r="A41" s="16" t="s">
        <v>2129</v>
      </c>
      <c r="B41" s="30" t="s">
        <v>2089</v>
      </c>
      <c r="C41" s="30" t="s">
        <v>2048</v>
      </c>
      <c r="D41" s="39" t="s">
        <v>56</v>
      </c>
      <c r="E41" s="12">
        <v>42549</v>
      </c>
      <c r="F41" s="12">
        <v>42549</v>
      </c>
      <c r="G41" s="109"/>
      <c r="H41" s="14">
        <f>DATE(YEAR(F41)+3,MONTH(F41),DAY(F41)-1)</f>
        <v>43643</v>
      </c>
      <c r="I41" s="15">
        <f t="shared" ca="1" si="0"/>
        <v>-949</v>
      </c>
      <c r="J41" s="16" t="str">
        <f t="shared" ca="1" si="1"/>
        <v>OVERDUE</v>
      </c>
      <c r="K41" s="30"/>
      <c r="L41" s="19" t="s">
        <v>4770</v>
      </c>
    </row>
    <row r="42" spans="1:12" ht="24.75" customHeight="1">
      <c r="A42" s="16" t="s">
        <v>2130</v>
      </c>
      <c r="B42" s="30" t="s">
        <v>2090</v>
      </c>
      <c r="C42" s="30" t="s">
        <v>2091</v>
      </c>
      <c r="D42" s="39" t="s">
        <v>1146</v>
      </c>
      <c r="E42" s="12">
        <v>42549</v>
      </c>
      <c r="F42" s="12">
        <v>44525</v>
      </c>
      <c r="G42" s="109"/>
      <c r="H42" s="14">
        <f>DATE(YEAR(F42),MONTH(F42)+2,DAY(F42)-1)</f>
        <v>44585</v>
      </c>
      <c r="I42" s="15">
        <f t="shared" ca="1" si="0"/>
        <v>-7</v>
      </c>
      <c r="J42" s="16" t="str">
        <f t="shared" ca="1" si="1"/>
        <v>OVERDUE</v>
      </c>
      <c r="K42" s="30" t="s">
        <v>2041</v>
      </c>
      <c r="L42" s="225"/>
    </row>
    <row r="43" spans="1:12" ht="22.5" customHeight="1">
      <c r="A43" s="16" t="s">
        <v>2131</v>
      </c>
      <c r="B43" s="30" t="s">
        <v>2090</v>
      </c>
      <c r="C43" s="30" t="s">
        <v>2048</v>
      </c>
      <c r="D43" s="39" t="s">
        <v>2137</v>
      </c>
      <c r="E43" s="12">
        <v>42549</v>
      </c>
      <c r="F43" s="12">
        <v>42549</v>
      </c>
      <c r="G43" s="109"/>
      <c r="H43" s="14">
        <f>DATE(YEAR(F43)+7,MONTH(F43),DAY(F43)-1)</f>
        <v>45104</v>
      </c>
      <c r="I43" s="15">
        <f t="shared" ca="1" si="0"/>
        <v>512</v>
      </c>
      <c r="J43" s="16" t="str">
        <f t="shared" ca="1" si="1"/>
        <v>NOT DUE</v>
      </c>
      <c r="K43" s="30"/>
      <c r="L43" s="19"/>
    </row>
    <row r="44" spans="1:12" ht="25.5">
      <c r="A44" s="16" t="s">
        <v>2132</v>
      </c>
      <c r="B44" s="30" t="s">
        <v>2092</v>
      </c>
      <c r="C44" s="30" t="s">
        <v>2066</v>
      </c>
      <c r="D44" s="39" t="s">
        <v>1146</v>
      </c>
      <c r="E44" s="12">
        <v>42549</v>
      </c>
      <c r="F44" s="12">
        <v>44525</v>
      </c>
      <c r="G44" s="109"/>
      <c r="H44" s="14">
        <f>DATE(YEAR(F44),MONTH(F44)+2,DAY(F44)-1)</f>
        <v>44585</v>
      </c>
      <c r="I44" s="15">
        <f t="shared" ca="1" si="0"/>
        <v>-7</v>
      </c>
      <c r="J44" s="16" t="str">
        <f t="shared" ca="1" si="1"/>
        <v>OVERDUE</v>
      </c>
      <c r="K44" s="30" t="s">
        <v>2042</v>
      </c>
      <c r="L44" s="239"/>
    </row>
    <row r="45" spans="1:12">
      <c r="A45" s="16" t="s">
        <v>2133</v>
      </c>
      <c r="B45" s="30" t="s">
        <v>2093</v>
      </c>
      <c r="C45" s="30" t="s">
        <v>2047</v>
      </c>
      <c r="D45" s="39" t="s">
        <v>3</v>
      </c>
      <c r="E45" s="12">
        <v>42549</v>
      </c>
      <c r="F45" s="12">
        <v>44469</v>
      </c>
      <c r="G45" s="109"/>
      <c r="H45" s="14">
        <f>DATE(YEAR(F45),MONTH(F45)+6,DAY(F45)-1)</f>
        <v>44649</v>
      </c>
      <c r="I45" s="15">
        <f t="shared" ca="1" si="0"/>
        <v>57</v>
      </c>
      <c r="J45" s="16" t="str">
        <f t="shared" ca="1" si="1"/>
        <v>NOT DUE</v>
      </c>
      <c r="K45" s="30" t="s">
        <v>2043</v>
      </c>
      <c r="L45" s="19"/>
    </row>
    <row r="46" spans="1:12" ht="25.5">
      <c r="A46" s="16" t="s">
        <v>2134</v>
      </c>
      <c r="B46" s="30" t="s">
        <v>2094</v>
      </c>
      <c r="C46" s="30" t="s">
        <v>2095</v>
      </c>
      <c r="D46" s="39" t="s">
        <v>1146</v>
      </c>
      <c r="E46" s="12">
        <v>42549</v>
      </c>
      <c r="F46" s="12">
        <v>44525</v>
      </c>
      <c r="G46" s="109"/>
      <c r="H46" s="14">
        <f>DATE(YEAR(F46),MONTH(F46)+2,DAY(F46)-1)</f>
        <v>44585</v>
      </c>
      <c r="I46" s="15">
        <f t="shared" ca="1" si="0"/>
        <v>-7</v>
      </c>
      <c r="J46" s="16" t="str">
        <f t="shared" ca="1" si="1"/>
        <v>OVERDUE</v>
      </c>
      <c r="K46" s="30" t="s">
        <v>2044</v>
      </c>
      <c r="L46" s="239"/>
    </row>
    <row r="47" spans="1:12" ht="25.5">
      <c r="A47" s="16" t="s">
        <v>2135</v>
      </c>
      <c r="B47" s="30" t="s">
        <v>4771</v>
      </c>
      <c r="C47" s="30" t="s">
        <v>2048</v>
      </c>
      <c r="D47" s="39" t="s">
        <v>56</v>
      </c>
      <c r="E47" s="12">
        <v>42549</v>
      </c>
      <c r="F47" s="12">
        <v>42549</v>
      </c>
      <c r="G47" s="109"/>
      <c r="H47" s="14">
        <f>DATE(YEAR(F47)+3,MONTH(F47),DAY(F47)-1)</f>
        <v>43643</v>
      </c>
      <c r="I47" s="15">
        <f t="shared" ca="1" si="0"/>
        <v>-949</v>
      </c>
      <c r="J47" s="16" t="str">
        <f t="shared" ca="1" si="1"/>
        <v>OVERDUE</v>
      </c>
      <c r="K47" s="30" t="s">
        <v>2044</v>
      </c>
      <c r="L47" s="19" t="s">
        <v>4770</v>
      </c>
    </row>
    <row r="48" spans="1:12" ht="38.25" customHeight="1">
      <c r="A48" s="16" t="s">
        <v>2136</v>
      </c>
      <c r="B48" s="30" t="s">
        <v>2096</v>
      </c>
      <c r="C48" s="30" t="s">
        <v>831</v>
      </c>
      <c r="D48" s="39" t="s">
        <v>2137</v>
      </c>
      <c r="E48" s="12">
        <v>42549</v>
      </c>
      <c r="F48" s="12">
        <v>42348</v>
      </c>
      <c r="G48" s="109"/>
      <c r="H48" s="14">
        <f>DATE(YEAR(F48)+7,MONTH(F48),DAY(F48)-1)</f>
        <v>44904</v>
      </c>
      <c r="I48" s="15">
        <f t="shared" ca="1" si="0"/>
        <v>312</v>
      </c>
      <c r="J48" s="16" t="str">
        <f t="shared" ca="1" si="1"/>
        <v>NOT DUE</v>
      </c>
      <c r="K48" s="30"/>
      <c r="L48" s="19"/>
    </row>
    <row r="50" spans="1:10">
      <c r="A50" s="250"/>
      <c r="B50" s="38"/>
      <c r="G50" s="38"/>
      <c r="H50" s="38"/>
      <c r="I50" s="38"/>
      <c r="J50" s="38"/>
    </row>
    <row r="51" spans="1:10">
      <c r="B51" s="38"/>
      <c r="G51" s="38"/>
      <c r="H51" s="38"/>
      <c r="I51" s="38"/>
      <c r="J51" s="38"/>
    </row>
    <row r="53" spans="1:10">
      <c r="B53" t="s">
        <v>4634</v>
      </c>
      <c r="D53" s="47" t="s">
        <v>4635</v>
      </c>
      <c r="E53" t="s">
        <v>5257</v>
      </c>
      <c r="G53" t="s">
        <v>4636</v>
      </c>
    </row>
    <row r="54" spans="1:10">
      <c r="C54" s="215" t="s">
        <v>5323</v>
      </c>
      <c r="E54" t="s">
        <v>5370</v>
      </c>
      <c r="H54" s="461" t="s">
        <v>5295</v>
      </c>
      <c r="I54" s="461"/>
      <c r="J54" s="461"/>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O11" sqref="O11"/>
    </sheetView>
  </sheetViews>
  <sheetFormatPr defaultRowHeight="15"/>
  <cols>
    <col min="1" max="5" width="15.85546875" customWidth="1"/>
  </cols>
  <sheetData>
    <row r="1" spans="1:12" ht="24.75" customHeight="1">
      <c r="A1" s="388" t="s">
        <v>3673</v>
      </c>
      <c r="B1" s="388"/>
      <c r="C1" s="388"/>
      <c r="D1" s="388"/>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3" t="s">
        <v>5329</v>
      </c>
      <c r="G3" s="394"/>
      <c r="H3" s="394"/>
      <c r="I3" s="394"/>
      <c r="J3" s="394"/>
      <c r="K3" s="394"/>
      <c r="L3" s="394"/>
    </row>
    <row r="4" spans="1:12" ht="30.75" customHeight="1">
      <c r="A4" s="115">
        <v>2</v>
      </c>
      <c r="B4" s="116" t="s">
        <v>3679</v>
      </c>
      <c r="C4" s="116" t="s">
        <v>3679</v>
      </c>
      <c r="D4" s="12">
        <v>44362</v>
      </c>
      <c r="E4" s="116" t="s">
        <v>3677</v>
      </c>
      <c r="F4" s="391" t="s">
        <v>5291</v>
      </c>
      <c r="G4" s="392"/>
      <c r="H4" s="392"/>
      <c r="I4" s="392"/>
      <c r="J4" s="392"/>
      <c r="K4" s="392"/>
    </row>
    <row r="5" spans="1:12" ht="30.75" customHeight="1">
      <c r="A5" s="115">
        <v>3</v>
      </c>
      <c r="B5" s="116" t="s">
        <v>3679</v>
      </c>
      <c r="C5" s="116" t="s">
        <v>3679</v>
      </c>
      <c r="D5" s="12">
        <v>44411</v>
      </c>
      <c r="E5" s="116" t="s">
        <v>3677</v>
      </c>
      <c r="F5" s="393" t="s">
        <v>5329</v>
      </c>
      <c r="G5" s="394"/>
      <c r="H5" s="394"/>
      <c r="I5" s="394"/>
      <c r="J5" s="394"/>
      <c r="K5" s="394"/>
      <c r="L5" s="394"/>
    </row>
    <row r="6" spans="1:12" ht="30.75" customHeight="1">
      <c r="A6" s="115">
        <v>4</v>
      </c>
      <c r="B6" s="116" t="s">
        <v>3679</v>
      </c>
      <c r="C6" s="116" t="s">
        <v>3679</v>
      </c>
      <c r="D6" s="12">
        <v>44416</v>
      </c>
      <c r="E6" s="116" t="s">
        <v>3677</v>
      </c>
      <c r="F6" s="393" t="s">
        <v>5329</v>
      </c>
      <c r="G6" s="394"/>
      <c r="H6" s="394"/>
      <c r="I6" s="394"/>
      <c r="J6" s="394"/>
      <c r="K6" s="394"/>
      <c r="L6" s="394"/>
    </row>
    <row r="7" spans="1:12" ht="30.75" customHeight="1">
      <c r="A7" s="115">
        <v>5</v>
      </c>
      <c r="B7" s="116" t="s">
        <v>3679</v>
      </c>
      <c r="C7" s="116" t="s">
        <v>3679</v>
      </c>
      <c r="D7" s="12">
        <v>44416</v>
      </c>
      <c r="E7" s="116" t="s">
        <v>3677</v>
      </c>
      <c r="F7" s="393" t="s">
        <v>5329</v>
      </c>
      <c r="G7" s="394"/>
      <c r="H7" s="394"/>
      <c r="I7" s="394"/>
      <c r="J7" s="394"/>
      <c r="K7" s="394"/>
      <c r="L7" s="394"/>
    </row>
    <row r="8" spans="1:12" ht="30.75" customHeight="1">
      <c r="A8" s="115">
        <v>6</v>
      </c>
      <c r="B8" s="116" t="s">
        <v>3679</v>
      </c>
      <c r="C8" s="116" t="s">
        <v>3679</v>
      </c>
      <c r="D8" s="12">
        <v>44415</v>
      </c>
      <c r="E8" s="116" t="s">
        <v>3677</v>
      </c>
      <c r="F8" s="393" t="s">
        <v>5329</v>
      </c>
      <c r="G8" s="394"/>
      <c r="H8" s="394"/>
      <c r="I8" s="394"/>
      <c r="J8" s="394"/>
      <c r="K8" s="394"/>
      <c r="L8" s="394"/>
    </row>
    <row r="9" spans="1:12" ht="30.75" customHeight="1">
      <c r="A9" s="115" t="s">
        <v>3678</v>
      </c>
      <c r="B9" s="116"/>
      <c r="C9" s="116"/>
      <c r="D9" s="116" t="s">
        <v>3679</v>
      </c>
      <c r="E9" s="116" t="s">
        <v>3680</v>
      </c>
      <c r="F9" s="391" t="s">
        <v>5330</v>
      </c>
      <c r="G9" s="392"/>
      <c r="H9" s="392"/>
      <c r="I9" s="392"/>
    </row>
    <row r="11" spans="1:12">
      <c r="D11" s="47"/>
    </row>
    <row r="12" spans="1:12">
      <c r="D12" s="47"/>
    </row>
    <row r="13" spans="1:12">
      <c r="B13" t="s">
        <v>4634</v>
      </c>
      <c r="D13" s="47"/>
      <c r="G13" t="s">
        <v>4636</v>
      </c>
    </row>
    <row r="14" spans="1:12">
      <c r="D14" s="47" t="s">
        <v>4635</v>
      </c>
      <c r="E14" t="s">
        <v>5257</v>
      </c>
      <c r="H14" s="297" t="s">
        <v>5259</v>
      </c>
      <c r="I14" s="297"/>
      <c r="J14" s="297"/>
    </row>
    <row r="15" spans="1:12">
      <c r="B15" s="389" t="s">
        <v>5338</v>
      </c>
      <c r="C15" s="389"/>
      <c r="D15" s="47"/>
      <c r="E15" t="s">
        <v>5370</v>
      </c>
      <c r="G15" s="363"/>
      <c r="H15" s="390" t="s">
        <v>5295</v>
      </c>
      <c r="I15" s="390"/>
      <c r="J15" s="390"/>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2140</v>
      </c>
      <c r="D3" s="380" t="s">
        <v>12</v>
      </c>
      <c r="E3" s="380"/>
      <c r="F3" s="4" t="s">
        <v>2563</v>
      </c>
    </row>
    <row r="4" spans="1:12" ht="18" customHeight="1">
      <c r="A4" s="379" t="s">
        <v>77</v>
      </c>
      <c r="B4" s="379"/>
      <c r="C4" s="36" t="s">
        <v>2141</v>
      </c>
      <c r="D4" s="380" t="s">
        <v>14</v>
      </c>
      <c r="E4" s="380"/>
      <c r="F4" s="109"/>
    </row>
    <row r="5" spans="1:12" ht="18" customHeight="1">
      <c r="A5" s="379" t="s">
        <v>78</v>
      </c>
      <c r="B5" s="379"/>
      <c r="C5" s="37" t="s">
        <v>3792</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44590</v>
      </c>
      <c r="G8" s="109"/>
      <c r="H8" s="14">
        <f>DATE(YEAR(F8),MONTH(F8),DAY(F8)+1)</f>
        <v>44591</v>
      </c>
      <c r="I8" s="15">
        <f t="shared" ref="I8:I18" ca="1" si="0">IF(ISBLANK(H8),"",H8-DATE(YEAR(NOW()),MONTH(NOW()),DAY(NOW())))</f>
        <v>-1</v>
      </c>
      <c r="J8" s="16" t="str">
        <f t="shared" ref="J8:J18" ca="1" si="1">IF(I8="","",IF(I8&lt;0,"OVERDUE","NOT DUE"))</f>
        <v>OVERDUE</v>
      </c>
      <c r="K8" s="30" t="s">
        <v>2163</v>
      </c>
      <c r="L8" s="19"/>
    </row>
    <row r="9" spans="1:12" ht="26.45" customHeight="1">
      <c r="A9" s="16" t="s">
        <v>2171</v>
      </c>
      <c r="B9" s="30" t="s">
        <v>2144</v>
      </c>
      <c r="C9" s="30" t="s">
        <v>2145</v>
      </c>
      <c r="D9" s="39" t="s">
        <v>1</v>
      </c>
      <c r="E9" s="12">
        <v>42549</v>
      </c>
      <c r="F9" s="12">
        <v>44590</v>
      </c>
      <c r="G9" s="109"/>
      <c r="H9" s="14">
        <f>DATE(YEAR(F9),MONTH(F9),DAY(F9)+1)</f>
        <v>44591</v>
      </c>
      <c r="I9" s="15">
        <f t="shared" ca="1" si="0"/>
        <v>-1</v>
      </c>
      <c r="J9" s="16" t="str">
        <f t="shared" ca="1" si="1"/>
        <v>OVERDUE</v>
      </c>
      <c r="K9" s="30" t="s">
        <v>2164</v>
      </c>
      <c r="L9" s="19"/>
    </row>
    <row r="10" spans="1:12" ht="25.5">
      <c r="A10" s="16" t="s">
        <v>2172</v>
      </c>
      <c r="B10" s="30" t="s">
        <v>2146</v>
      </c>
      <c r="C10" s="30" t="s">
        <v>2147</v>
      </c>
      <c r="D10" s="39" t="s">
        <v>1</v>
      </c>
      <c r="E10" s="12">
        <v>42549</v>
      </c>
      <c r="F10" s="12">
        <v>44590</v>
      </c>
      <c r="G10" s="109"/>
      <c r="H10" s="14">
        <f>DATE(YEAR(F10),MONTH(F10),DAY(F10)+1)</f>
        <v>44591</v>
      </c>
      <c r="I10" s="15">
        <f t="shared" ca="1" si="0"/>
        <v>-1</v>
      </c>
      <c r="J10" s="16" t="str">
        <f t="shared" ca="1" si="1"/>
        <v>OVERDUE</v>
      </c>
      <c r="K10" s="30"/>
      <c r="L10" s="19"/>
    </row>
    <row r="11" spans="1:12" ht="26.45" customHeight="1">
      <c r="A11" s="16" t="s">
        <v>2173</v>
      </c>
      <c r="B11" s="30" t="s">
        <v>2148</v>
      </c>
      <c r="C11" s="30" t="s">
        <v>2149</v>
      </c>
      <c r="D11" s="39" t="s">
        <v>26</v>
      </c>
      <c r="E11" s="12">
        <v>42549</v>
      </c>
      <c r="F11" s="12">
        <v>44590</v>
      </c>
      <c r="G11" s="109"/>
      <c r="H11" s="14">
        <f>DATE(YEAR(F11),MONTH(F11),DAY(F11)+7)</f>
        <v>44597</v>
      </c>
      <c r="I11" s="15">
        <f t="shared" ca="1" si="0"/>
        <v>5</v>
      </c>
      <c r="J11" s="16" t="str">
        <f t="shared" ca="1" si="1"/>
        <v>NOT DUE</v>
      </c>
      <c r="K11" s="30" t="s">
        <v>2165</v>
      </c>
      <c r="L11" s="19"/>
    </row>
    <row r="12" spans="1:12" ht="15" customHeight="1">
      <c r="A12" s="16" t="s">
        <v>2174</v>
      </c>
      <c r="B12" s="30" t="s">
        <v>2150</v>
      </c>
      <c r="C12" s="30" t="s">
        <v>2151</v>
      </c>
      <c r="D12" s="39" t="s">
        <v>4</v>
      </c>
      <c r="E12" s="12">
        <v>42549</v>
      </c>
      <c r="F12" s="12">
        <v>44566</v>
      </c>
      <c r="G12" s="109"/>
      <c r="H12" s="14">
        <f>EDATE(F12-1,1)</f>
        <v>44596</v>
      </c>
      <c r="I12" s="15">
        <f t="shared" ca="1" si="0"/>
        <v>4</v>
      </c>
      <c r="J12" s="16" t="str">
        <f t="shared" ca="1" si="1"/>
        <v>NOT DUE</v>
      </c>
      <c r="K12" s="30" t="s">
        <v>2166</v>
      </c>
      <c r="L12" s="145"/>
    </row>
    <row r="13" spans="1:12" ht="15" customHeight="1">
      <c r="A13" s="16" t="s">
        <v>2175</v>
      </c>
      <c r="B13" s="30" t="s">
        <v>2152</v>
      </c>
      <c r="C13" s="30" t="s">
        <v>2153</v>
      </c>
      <c r="D13" s="39" t="s">
        <v>4</v>
      </c>
      <c r="E13" s="12">
        <v>42549</v>
      </c>
      <c r="F13" s="12">
        <v>44566</v>
      </c>
      <c r="G13" s="109"/>
      <c r="H13" s="14">
        <f>EDATE(F13-1,1)</f>
        <v>44596</v>
      </c>
      <c r="I13" s="15">
        <f t="shared" ca="1" si="0"/>
        <v>4</v>
      </c>
      <c r="J13" s="16" t="str">
        <f t="shared" ca="1" si="1"/>
        <v>NOT DUE</v>
      </c>
      <c r="K13" s="30" t="s">
        <v>2167</v>
      </c>
      <c r="L13" s="145"/>
    </row>
    <row r="14" spans="1:12" ht="15" customHeight="1">
      <c r="A14" s="16" t="s">
        <v>2176</v>
      </c>
      <c r="B14" s="30" t="s">
        <v>2154</v>
      </c>
      <c r="C14" s="30" t="s">
        <v>4858</v>
      </c>
      <c r="D14" s="39" t="s">
        <v>0</v>
      </c>
      <c r="E14" s="12">
        <v>42549</v>
      </c>
      <c r="F14" s="12">
        <v>44566</v>
      </c>
      <c r="G14" s="109"/>
      <c r="H14" s="14">
        <f>DATE(YEAR(F14),MONTH(F14)+3,DAY(F14)-1)</f>
        <v>44655</v>
      </c>
      <c r="I14" s="15">
        <f t="shared" ca="1" si="0"/>
        <v>63</v>
      </c>
      <c r="J14" s="16" t="str">
        <f t="shared" ca="1" si="1"/>
        <v>NOT DUE</v>
      </c>
      <c r="K14" s="30" t="s">
        <v>2168</v>
      </c>
      <c r="L14" s="145"/>
    </row>
    <row r="15" spans="1:12" ht="25.5">
      <c r="A15" s="16" t="s">
        <v>2177</v>
      </c>
      <c r="B15" s="30" t="s">
        <v>2155</v>
      </c>
      <c r="C15" s="30" t="s">
        <v>2156</v>
      </c>
      <c r="D15" s="39" t="s">
        <v>0</v>
      </c>
      <c r="E15" s="12">
        <v>42549</v>
      </c>
      <c r="F15" s="12">
        <v>44566</v>
      </c>
      <c r="G15" s="109"/>
      <c r="H15" s="14">
        <f>DATE(YEAR(F15),MONTH(F15)+3,DAY(F15)-1)</f>
        <v>44655</v>
      </c>
      <c r="I15" s="15">
        <f t="shared" ca="1" si="0"/>
        <v>63</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338</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338</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1069</v>
      </c>
      <c r="J18" s="16" t="str">
        <f t="shared" ca="1" si="1"/>
        <v>NOT DUE</v>
      </c>
      <c r="K18" s="30"/>
      <c r="L18" s="19"/>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J20" sqref="J2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2180</v>
      </c>
      <c r="D3" s="380" t="s">
        <v>12</v>
      </c>
      <c r="E3" s="380"/>
      <c r="F3" s="4" t="s">
        <v>2564</v>
      </c>
    </row>
    <row r="4" spans="1:12" ht="18" customHeight="1">
      <c r="A4" s="379" t="s">
        <v>77</v>
      </c>
      <c r="B4" s="379"/>
      <c r="C4" s="36" t="s">
        <v>3793</v>
      </c>
      <c r="D4" s="380" t="s">
        <v>14</v>
      </c>
      <c r="E4" s="380"/>
      <c r="F4" s="5">
        <f>'Running Hours'!B11</f>
        <v>9283.1</v>
      </c>
    </row>
    <row r="5" spans="1:12" ht="18" customHeight="1">
      <c r="A5" s="379" t="s">
        <v>78</v>
      </c>
      <c r="B5" s="379"/>
      <c r="C5" s="37" t="s">
        <v>3794</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44590</v>
      </c>
      <c r="G8" s="109"/>
      <c r="H8" s="14">
        <f>DATE(YEAR(F8),MONTH(F8),DAY(F8)+7)</f>
        <v>44597</v>
      </c>
      <c r="I8" s="15">
        <f t="shared" ref="I8:I20" ca="1" si="0">IF(ISBLANK(H8),"",H8-DATE(YEAR(NOW()),MONTH(NOW()),DAY(NOW())))</f>
        <v>5</v>
      </c>
      <c r="J8" s="16" t="str">
        <f t="shared" ref="J8:J20" ca="1" si="1">IF(I8="","",IF(I8&lt;0,"OVERDUE","NOT DUE"))</f>
        <v>NOT DUE</v>
      </c>
      <c r="K8" s="30"/>
      <c r="L8" s="19"/>
    </row>
    <row r="9" spans="1:12" ht="15" customHeight="1">
      <c r="A9" s="16" t="s">
        <v>2696</v>
      </c>
      <c r="B9" s="30" t="s">
        <v>2183</v>
      </c>
      <c r="C9" s="30" t="s">
        <v>2184</v>
      </c>
      <c r="D9" s="39" t="s">
        <v>26</v>
      </c>
      <c r="E9" s="12">
        <v>42549</v>
      </c>
      <c r="F9" s="12">
        <v>44590</v>
      </c>
      <c r="G9" s="109"/>
      <c r="H9" s="14">
        <f>DATE(YEAR(F9),MONTH(F9),DAY(F9)+7)</f>
        <v>44597</v>
      </c>
      <c r="I9" s="15">
        <f t="shared" ca="1" si="0"/>
        <v>5</v>
      </c>
      <c r="J9" s="16" t="str">
        <f t="shared" ca="1" si="1"/>
        <v>NOT DUE</v>
      </c>
      <c r="K9" s="30"/>
      <c r="L9" s="19"/>
    </row>
    <row r="10" spans="1:12" ht="15" customHeight="1">
      <c r="A10" s="16" t="s">
        <v>2697</v>
      </c>
      <c r="B10" s="30" t="s">
        <v>2185</v>
      </c>
      <c r="C10" s="30" t="s">
        <v>2186</v>
      </c>
      <c r="D10" s="39" t="s">
        <v>26</v>
      </c>
      <c r="E10" s="12">
        <v>42549</v>
      </c>
      <c r="F10" s="12">
        <v>44590</v>
      </c>
      <c r="G10" s="109"/>
      <c r="H10" s="14">
        <f>DATE(YEAR(F10),MONTH(F10),DAY(F10)+7)</f>
        <v>44597</v>
      </c>
      <c r="I10" s="15">
        <f t="shared" ca="1" si="0"/>
        <v>5</v>
      </c>
      <c r="J10" s="16" t="str">
        <f t="shared" ca="1" si="1"/>
        <v>NOT DUE</v>
      </c>
      <c r="K10" s="30"/>
      <c r="L10" s="19"/>
    </row>
    <row r="11" spans="1:12" ht="38.25">
      <c r="A11" s="16" t="s">
        <v>2698</v>
      </c>
      <c r="B11" s="30" t="s">
        <v>2187</v>
      </c>
      <c r="C11" s="30" t="s">
        <v>2186</v>
      </c>
      <c r="D11" s="39" t="s">
        <v>4</v>
      </c>
      <c r="E11" s="12">
        <v>42549</v>
      </c>
      <c r="F11" s="12">
        <v>44560</v>
      </c>
      <c r="G11" s="109"/>
      <c r="H11" s="14">
        <f>EDATE(F11-1,1)</f>
        <v>44590</v>
      </c>
      <c r="I11" s="15">
        <f t="shared" ca="1" si="0"/>
        <v>-2</v>
      </c>
      <c r="J11" s="16" t="str">
        <f t="shared" ca="1" si="1"/>
        <v>OVERDUE</v>
      </c>
      <c r="K11" s="30"/>
      <c r="L11" s="19"/>
    </row>
    <row r="12" spans="1:12" ht="15" customHeight="1">
      <c r="A12" s="16" t="s">
        <v>2699</v>
      </c>
      <c r="B12" s="30" t="s">
        <v>2188</v>
      </c>
      <c r="C12" s="30" t="s">
        <v>2186</v>
      </c>
      <c r="D12" s="39" t="s">
        <v>26</v>
      </c>
      <c r="E12" s="12">
        <v>42549</v>
      </c>
      <c r="F12" s="12">
        <v>44590</v>
      </c>
      <c r="G12" s="109"/>
      <c r="H12" s="14">
        <f>DATE(YEAR(F12),MONTH(F12),DAY(F12)+7)</f>
        <v>44597</v>
      </c>
      <c r="I12" s="15">
        <f t="shared" ca="1" si="0"/>
        <v>5</v>
      </c>
      <c r="J12" s="16" t="str">
        <f t="shared" ca="1" si="1"/>
        <v>NOT DUE</v>
      </c>
      <c r="K12" s="30"/>
      <c r="L12" s="19"/>
    </row>
    <row r="13" spans="1:12" ht="25.5">
      <c r="A13" s="16" t="s">
        <v>2700</v>
      </c>
      <c r="B13" s="30" t="s">
        <v>2189</v>
      </c>
      <c r="C13" s="30" t="s">
        <v>2186</v>
      </c>
      <c r="D13" s="39" t="s">
        <v>3</v>
      </c>
      <c r="E13" s="12">
        <v>42549</v>
      </c>
      <c r="F13" s="12">
        <v>44469</v>
      </c>
      <c r="G13" s="109"/>
      <c r="H13" s="14">
        <f>DATE(YEAR(F13),MONTH(F13)+6,DAY(F13)-1)</f>
        <v>44649</v>
      </c>
      <c r="I13" s="15">
        <f t="shared" ca="1" si="0"/>
        <v>57</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241</v>
      </c>
      <c r="J14" s="16" t="str">
        <f t="shared" ca="1" si="1"/>
        <v>NOT DUE</v>
      </c>
      <c r="K14" s="30"/>
      <c r="L14" s="19"/>
    </row>
    <row r="15" spans="1:12" ht="25.5">
      <c r="A15" s="16" t="s">
        <v>2702</v>
      </c>
      <c r="B15" s="30" t="s">
        <v>2192</v>
      </c>
      <c r="C15" s="30" t="s">
        <v>2199</v>
      </c>
      <c r="D15" s="39" t="s">
        <v>4</v>
      </c>
      <c r="E15" s="12">
        <v>42549</v>
      </c>
      <c r="F15" s="12">
        <v>44560</v>
      </c>
      <c r="G15" s="109"/>
      <c r="H15" s="14">
        <f>EDATE(F15-1,1)</f>
        <v>44590</v>
      </c>
      <c r="I15" s="15">
        <f t="shared" ca="1" si="0"/>
        <v>-2</v>
      </c>
      <c r="J15" s="16" t="str">
        <f t="shared" ca="1" si="1"/>
        <v>OVERDUE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241</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241</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241</v>
      </c>
      <c r="J18" s="16" t="str">
        <f t="shared" ca="1" si="1"/>
        <v>NOT DUE</v>
      </c>
      <c r="K18" s="30"/>
      <c r="L18" s="19"/>
    </row>
    <row r="19" spans="1:12">
      <c r="A19" s="16" t="s">
        <v>2706</v>
      </c>
      <c r="B19" s="30" t="s">
        <v>2197</v>
      </c>
      <c r="C19" s="30" t="s">
        <v>611</v>
      </c>
      <c r="D19" s="39" t="s">
        <v>1</v>
      </c>
      <c r="E19" s="12">
        <v>42549</v>
      </c>
      <c r="F19" s="12">
        <v>44590</v>
      </c>
      <c r="G19" s="109"/>
      <c r="H19" s="14">
        <f>DATE(YEAR(F19),MONTH(F19),DAY(F19)+1)</f>
        <v>44591</v>
      </c>
      <c r="I19" s="15">
        <f t="shared" ca="1" si="0"/>
        <v>-1</v>
      </c>
      <c r="J19" s="16" t="str">
        <f t="shared" ca="1" si="1"/>
        <v>OVERDUE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191</v>
      </c>
      <c r="J20" s="16" t="str">
        <f t="shared" ca="1" si="1"/>
        <v>NOT DUE</v>
      </c>
      <c r="K20" s="30"/>
      <c r="L20" s="19"/>
    </row>
    <row r="24" spans="1:12">
      <c r="B24" t="s">
        <v>4634</v>
      </c>
      <c r="D24" s="47" t="s">
        <v>4635</v>
      </c>
      <c r="E24" t="s">
        <v>5257</v>
      </c>
      <c r="G24" t="s">
        <v>4636</v>
      </c>
    </row>
    <row r="25" spans="1:12">
      <c r="C25" s="223" t="s">
        <v>5338</v>
      </c>
      <c r="E25" t="s">
        <v>5370</v>
      </c>
      <c r="H25" s="461" t="s">
        <v>5295</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G11" sqref="G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2201</v>
      </c>
      <c r="D3" s="380" t="s">
        <v>12</v>
      </c>
      <c r="E3" s="380"/>
      <c r="F3" s="4" t="s">
        <v>2510</v>
      </c>
    </row>
    <row r="4" spans="1:12" ht="18" customHeight="1">
      <c r="A4" s="379" t="s">
        <v>77</v>
      </c>
      <c r="B4" s="379"/>
      <c r="C4" s="36" t="s">
        <v>2202</v>
      </c>
      <c r="D4" s="380" t="s">
        <v>14</v>
      </c>
      <c r="E4" s="380"/>
      <c r="F4" s="109"/>
    </row>
    <row r="5" spans="1:12" ht="18" customHeight="1">
      <c r="A5" s="379" t="s">
        <v>78</v>
      </c>
      <c r="B5" s="379"/>
      <c r="C5" s="37" t="s">
        <v>2203</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44565</v>
      </c>
      <c r="G8" s="109"/>
      <c r="H8" s="14">
        <f>DATE(YEAR(F8),MONTH(F8)+3,DAY(F8)-1)</f>
        <v>44654</v>
      </c>
      <c r="I8" s="15">
        <f t="shared" ref="I8:I12" ca="1" si="0">IF(ISBLANK(H8),"",H8-DATE(YEAR(NOW()),MONTH(NOW()),DAY(NOW())))</f>
        <v>62</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153</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154</v>
      </c>
      <c r="J10" s="16" t="str">
        <f t="shared" ca="1" si="1"/>
        <v>NOT DUE</v>
      </c>
      <c r="K10" s="30" t="s">
        <v>2211</v>
      </c>
      <c r="L10" s="19"/>
    </row>
    <row r="11" spans="1:12" ht="38.25">
      <c r="A11" s="208" t="s">
        <v>4724</v>
      </c>
      <c r="B11" s="156" t="s">
        <v>4725</v>
      </c>
      <c r="C11" s="156" t="s">
        <v>4726</v>
      </c>
      <c r="D11" s="209" t="s">
        <v>4727</v>
      </c>
      <c r="E11" s="12">
        <v>42549</v>
      </c>
      <c r="F11" s="12">
        <v>44382</v>
      </c>
      <c r="G11" s="109"/>
      <c r="H11" s="14">
        <f>DATE(YEAR(F11)+5,MONTH(F11),DAY(F11)-1)</f>
        <v>46207</v>
      </c>
      <c r="I11" s="15">
        <f t="shared" ca="1" si="0"/>
        <v>1615</v>
      </c>
      <c r="J11" s="16" t="str">
        <f t="shared" ca="1" si="1"/>
        <v>NOT DUE</v>
      </c>
      <c r="K11" s="156" t="s">
        <v>4728</v>
      </c>
      <c r="L11" s="19"/>
    </row>
    <row r="12" spans="1:12" ht="38.25">
      <c r="A12" s="208" t="s">
        <v>4729</v>
      </c>
      <c r="B12" s="156" t="s">
        <v>4730</v>
      </c>
      <c r="C12" s="156" t="s">
        <v>4732</v>
      </c>
      <c r="D12" s="209" t="s">
        <v>4727</v>
      </c>
      <c r="E12" s="12">
        <v>42549</v>
      </c>
      <c r="F12" s="12">
        <v>43880</v>
      </c>
      <c r="G12" s="109"/>
      <c r="H12" s="14">
        <f>DATE(YEAR(F12)+5,MONTH(F12),DAY(F12)-1)</f>
        <v>45706</v>
      </c>
      <c r="I12" s="15">
        <f t="shared" ca="1" si="0"/>
        <v>1114</v>
      </c>
      <c r="J12" s="16" t="str">
        <f t="shared" ca="1" si="1"/>
        <v>NOT DUE</v>
      </c>
      <c r="K12" s="156" t="s">
        <v>4731</v>
      </c>
      <c r="L12" s="19"/>
    </row>
    <row r="16" spans="1:12">
      <c r="B16" t="s">
        <v>4634</v>
      </c>
      <c r="D16" s="47" t="s">
        <v>4635</v>
      </c>
      <c r="E16" t="s">
        <v>5257</v>
      </c>
      <c r="G16" t="s">
        <v>4636</v>
      </c>
    </row>
    <row r="17" spans="3:10">
      <c r="C17" s="223" t="s">
        <v>5338</v>
      </c>
      <c r="E17" t="s">
        <v>5370</v>
      </c>
      <c r="H17" s="461" t="s">
        <v>5295</v>
      </c>
      <c r="I17" s="461"/>
      <c r="J17" s="461"/>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I20" sqref="I2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2215</v>
      </c>
      <c r="D3" s="380" t="s">
        <v>12</v>
      </c>
      <c r="E3" s="380"/>
      <c r="F3" s="4" t="s">
        <v>2511</v>
      </c>
    </row>
    <row r="4" spans="1:12" ht="18" customHeight="1">
      <c r="A4" s="379" t="s">
        <v>77</v>
      </c>
      <c r="B4" s="379"/>
      <c r="C4" s="36" t="s">
        <v>2216</v>
      </c>
      <c r="D4" s="380" t="s">
        <v>14</v>
      </c>
      <c r="E4" s="380"/>
      <c r="F4" s="5">
        <f>'Running Hours'!B12</f>
        <v>26100.6</v>
      </c>
    </row>
    <row r="5" spans="1:12" ht="18" customHeight="1">
      <c r="A5" s="379" t="s">
        <v>78</v>
      </c>
      <c r="B5" s="379"/>
      <c r="C5" s="37" t="s">
        <v>3795</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44723.73333333333</v>
      </c>
      <c r="I8" s="22">
        <f t="shared" ref="I8:I20" si="0">D8-($F$4-G8)</f>
        <v>3209.6000000000022</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44733.26666666667</v>
      </c>
      <c r="I9" s="22">
        <f t="shared" si="0"/>
        <v>3438.4000000000015</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44640.4</v>
      </c>
      <c r="I10" s="22">
        <f t="shared" si="0"/>
        <v>1209.6000000000022</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44640.4</v>
      </c>
      <c r="I11" s="22">
        <f t="shared" si="0"/>
        <v>1209.6000000000022</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44804.837500000001</v>
      </c>
      <c r="I12" s="22">
        <f t="shared" si="0"/>
        <v>5156.1000000000022</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44733.26666666667</v>
      </c>
      <c r="I13" s="22">
        <f t="shared" si="0"/>
        <v>3438.4000000000015</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44890.400000000001</v>
      </c>
      <c r="I14" s="22">
        <f t="shared" si="0"/>
        <v>7209.6000000000022</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44723.73333333333</v>
      </c>
      <c r="I15" s="22">
        <f t="shared" si="0"/>
        <v>3209.6000000000022</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44733.26666666667</v>
      </c>
      <c r="I16" s="22">
        <f t="shared" si="0"/>
        <v>3438.4000000000015</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44640.4</v>
      </c>
      <c r="I17" s="22">
        <f t="shared" si="0"/>
        <v>1209.6000000000022</v>
      </c>
      <c r="J17" s="16" t="str">
        <f t="shared" si="1"/>
        <v>NOT DUE</v>
      </c>
      <c r="K17" s="30"/>
      <c r="L17" s="145"/>
    </row>
    <row r="18" spans="1:12" ht="22.5" customHeight="1">
      <c r="A18" s="16" t="s">
        <v>2256</v>
      </c>
      <c r="B18" s="30" t="s">
        <v>2236</v>
      </c>
      <c r="C18" s="30" t="s">
        <v>2237</v>
      </c>
      <c r="D18" s="41">
        <v>8000</v>
      </c>
      <c r="E18" s="12">
        <v>42549</v>
      </c>
      <c r="F18" s="12">
        <v>42549</v>
      </c>
      <c r="G18" s="26">
        <v>0</v>
      </c>
      <c r="H18" s="21">
        <f>IF(I18&lt;=8000,$F$5+(I18/24),"error")</f>
        <v>43835.808333333334</v>
      </c>
      <c r="I18" s="22">
        <f t="shared" si="0"/>
        <v>-18100.599999999999</v>
      </c>
      <c r="J18" s="16" t="str">
        <f t="shared" si="1"/>
        <v>OVERDUE</v>
      </c>
      <c r="K18" s="30" t="s">
        <v>2245</v>
      </c>
      <c r="L18" s="145" t="s">
        <v>4864</v>
      </c>
    </row>
    <row r="19" spans="1:12" ht="38.25">
      <c r="A19" s="16" t="s">
        <v>2257</v>
      </c>
      <c r="B19" s="30" t="s">
        <v>2259</v>
      </c>
      <c r="C19" s="30" t="s">
        <v>2238</v>
      </c>
      <c r="D19" s="41">
        <v>8000</v>
      </c>
      <c r="E19" s="12">
        <v>42549</v>
      </c>
      <c r="F19" s="12">
        <v>42549</v>
      </c>
      <c r="G19" s="26">
        <v>0</v>
      </c>
      <c r="H19" s="21">
        <f t="shared" si="2"/>
        <v>43835.808333333334</v>
      </c>
      <c r="I19" s="22">
        <f t="shared" si="0"/>
        <v>-18100.599999999999</v>
      </c>
      <c r="J19" s="16" t="str">
        <f t="shared" si="1"/>
        <v>OVERDUE</v>
      </c>
      <c r="K19" s="30"/>
      <c r="L19" s="145" t="s">
        <v>4864</v>
      </c>
    </row>
    <row r="20" spans="1:12" ht="38.25" customHeight="1">
      <c r="A20" s="16" t="s">
        <v>2258</v>
      </c>
      <c r="B20" s="30" t="s">
        <v>2260</v>
      </c>
      <c r="C20" s="30" t="s">
        <v>2239</v>
      </c>
      <c r="D20" s="41">
        <v>8000</v>
      </c>
      <c r="E20" s="12">
        <v>42549</v>
      </c>
      <c r="F20" s="12">
        <v>42549</v>
      </c>
      <c r="G20" s="26">
        <v>0</v>
      </c>
      <c r="H20" s="21">
        <f t="shared" si="2"/>
        <v>43835.808333333334</v>
      </c>
      <c r="I20" s="22">
        <f t="shared" si="0"/>
        <v>-18100.599999999999</v>
      </c>
      <c r="J20" s="16" t="str">
        <f t="shared" si="1"/>
        <v>OVERDUE</v>
      </c>
      <c r="K20" s="30"/>
      <c r="L20" s="145" t="s">
        <v>4864</v>
      </c>
    </row>
    <row r="24" spans="1:12">
      <c r="B24" t="s">
        <v>4634</v>
      </c>
      <c r="D24" s="47" t="s">
        <v>4635</v>
      </c>
      <c r="E24" t="s">
        <v>5257</v>
      </c>
      <c r="G24" t="s">
        <v>4636</v>
      </c>
    </row>
    <row r="25" spans="1:12">
      <c r="C25" s="215" t="s">
        <v>5323</v>
      </c>
      <c r="E25" t="s">
        <v>5370</v>
      </c>
      <c r="H25" s="461" t="s">
        <v>5295</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13" sqref="K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2261</v>
      </c>
      <c r="D3" s="380" t="s">
        <v>12</v>
      </c>
      <c r="E3" s="380"/>
      <c r="F3" s="4" t="s">
        <v>2512</v>
      </c>
    </row>
    <row r="4" spans="1:12" ht="18" customHeight="1">
      <c r="A4" s="379" t="s">
        <v>77</v>
      </c>
      <c r="B4" s="379"/>
      <c r="C4" s="36" t="s">
        <v>3796</v>
      </c>
      <c r="D4" s="380" t="s">
        <v>14</v>
      </c>
      <c r="E4" s="380"/>
      <c r="F4" s="109"/>
    </row>
    <row r="5" spans="1:12" ht="18" customHeight="1">
      <c r="A5" s="379" t="s">
        <v>78</v>
      </c>
      <c r="B5" s="379"/>
      <c r="C5" s="37" t="s">
        <v>3797</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44559</v>
      </c>
      <c r="G8" s="109"/>
      <c r="H8" s="14">
        <f>EDATE(F8-1,1)</f>
        <v>44589</v>
      </c>
      <c r="I8" s="15">
        <f t="shared" ref="I8:I10" ca="1" si="0">IF(ISBLANK(H8),"",H8-DATE(YEAR(NOW()),MONTH(NOW()),DAY(NOW())))</f>
        <v>-3</v>
      </c>
      <c r="J8" s="16" t="str">
        <f t="shared" ref="J8:J11" ca="1" si="1">IF(I8="","",IF(I8&lt;0,"OVERDUE","NOT DUE"))</f>
        <v>OVERDUE</v>
      </c>
      <c r="K8" s="30"/>
      <c r="L8" s="19"/>
    </row>
    <row r="9" spans="1:12">
      <c r="A9" s="16" t="s">
        <v>2692</v>
      </c>
      <c r="B9" s="30" t="s">
        <v>2264</v>
      </c>
      <c r="C9" s="30" t="s">
        <v>2265</v>
      </c>
      <c r="D9" s="39" t="s">
        <v>1</v>
      </c>
      <c r="E9" s="12">
        <v>42549</v>
      </c>
      <c r="F9" s="12">
        <v>44590</v>
      </c>
      <c r="G9" s="109"/>
      <c r="H9" s="14">
        <f>DATE(YEAR(F9),MONTH(F9),DAY(F9)+1)</f>
        <v>44591</v>
      </c>
      <c r="I9" s="15">
        <f t="shared" ca="1" si="0"/>
        <v>-1</v>
      </c>
      <c r="J9" s="16" t="str">
        <f t="shared" ca="1" si="1"/>
        <v>OVERDUE</v>
      </c>
      <c r="K9" s="30"/>
      <c r="L9" s="19" t="s">
        <v>5241</v>
      </c>
    </row>
    <row r="10" spans="1:12" ht="25.5">
      <c r="A10" s="16" t="s">
        <v>2693</v>
      </c>
      <c r="B10" s="30" t="s">
        <v>2266</v>
      </c>
      <c r="C10" s="30" t="s">
        <v>2267</v>
      </c>
      <c r="D10" s="39" t="s">
        <v>4</v>
      </c>
      <c r="E10" s="12">
        <v>42549</v>
      </c>
      <c r="F10" s="12">
        <v>44559</v>
      </c>
      <c r="G10" s="109"/>
      <c r="H10" s="14">
        <f>EDATE(F10-1,1)</f>
        <v>44589</v>
      </c>
      <c r="I10" s="15">
        <f t="shared" ca="1" si="0"/>
        <v>-3</v>
      </c>
      <c r="J10" s="16" t="str">
        <f t="shared" ca="1" si="1"/>
        <v>OVERDUE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4634</v>
      </c>
      <c r="D15" s="47" t="s">
        <v>4635</v>
      </c>
      <c r="E15" t="s">
        <v>5257</v>
      </c>
      <c r="G15" t="s">
        <v>4636</v>
      </c>
    </row>
    <row r="16" spans="1:12">
      <c r="C16" s="223" t="s">
        <v>5338</v>
      </c>
      <c r="E16" t="s">
        <v>5370</v>
      </c>
      <c r="H16" s="461" t="s">
        <v>5295</v>
      </c>
      <c r="I16" s="461"/>
      <c r="J16" s="461"/>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K5" sqref="K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2274</v>
      </c>
      <c r="D3" s="380" t="s">
        <v>12</v>
      </c>
      <c r="E3" s="380"/>
      <c r="F3" s="4" t="s">
        <v>2565</v>
      </c>
    </row>
    <row r="4" spans="1:12" ht="18" customHeight="1">
      <c r="A4" s="379" t="s">
        <v>77</v>
      </c>
      <c r="B4" s="379"/>
      <c r="C4" s="36" t="s">
        <v>2275</v>
      </c>
      <c r="D4" s="380" t="s">
        <v>14</v>
      </c>
      <c r="E4" s="380"/>
      <c r="F4" s="109"/>
    </row>
    <row r="5" spans="1:12" ht="18" customHeight="1">
      <c r="A5" s="379" t="s">
        <v>78</v>
      </c>
      <c r="B5" s="379"/>
      <c r="C5" s="37" t="s">
        <v>2276</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44575</v>
      </c>
      <c r="G8" s="109"/>
      <c r="H8" s="14">
        <f>EDATE(F8-1,1)</f>
        <v>44605</v>
      </c>
      <c r="I8" s="15">
        <f t="shared" ref="I8:I10" ca="1" si="0">IF(ISBLANK(H8),"",H8-DATE(YEAR(NOW()),MONTH(NOW()),DAY(NOW())))</f>
        <v>13</v>
      </c>
      <c r="J8" s="16" t="str">
        <f t="shared" ref="J8:J10" ca="1" si="1">IF(I8="","",IF(I8&lt;0,"OVERDUE","NOT DUE"))</f>
        <v>NOT DUE</v>
      </c>
      <c r="K8" s="30"/>
      <c r="L8" s="19"/>
    </row>
    <row r="9" spans="1:12">
      <c r="A9" s="16" t="s">
        <v>2689</v>
      </c>
      <c r="B9" s="30" t="s">
        <v>2272</v>
      </c>
      <c r="C9" s="30" t="s">
        <v>37</v>
      </c>
      <c r="D9" s="39" t="s">
        <v>793</v>
      </c>
      <c r="E9" s="12">
        <v>42348</v>
      </c>
      <c r="F9" s="12">
        <v>44431</v>
      </c>
      <c r="G9" s="109"/>
      <c r="H9" s="14">
        <f>DATE(YEAR(F9),MONTH(F9)+6,DAY(F9)-1)</f>
        <v>44614</v>
      </c>
      <c r="I9" s="15">
        <f t="shared" ca="1" si="0"/>
        <v>22</v>
      </c>
      <c r="J9" s="16" t="str">
        <f t="shared" ca="1" si="1"/>
        <v>NOT DUE</v>
      </c>
      <c r="K9" s="30"/>
      <c r="L9" s="19"/>
    </row>
    <row r="10" spans="1:12">
      <c r="A10" s="16" t="s">
        <v>2690</v>
      </c>
      <c r="B10" s="30" t="s">
        <v>2273</v>
      </c>
      <c r="C10" s="30" t="s">
        <v>561</v>
      </c>
      <c r="D10" s="39" t="s">
        <v>4</v>
      </c>
      <c r="E10" s="12">
        <v>42348</v>
      </c>
      <c r="F10" s="12">
        <v>44575</v>
      </c>
      <c r="G10" s="109"/>
      <c r="H10" s="14">
        <f>EDATE(F10-1,1)</f>
        <v>44605</v>
      </c>
      <c r="I10" s="15">
        <f t="shared" ca="1" si="0"/>
        <v>13</v>
      </c>
      <c r="J10" s="16" t="str">
        <f t="shared" ca="1" si="1"/>
        <v>NOT DUE</v>
      </c>
      <c r="K10" s="30"/>
      <c r="L10" s="19"/>
    </row>
    <row r="14" spans="1:12">
      <c r="B14" t="s">
        <v>4634</v>
      </c>
      <c r="D14" s="47" t="s">
        <v>4635</v>
      </c>
      <c r="E14" t="s">
        <v>5257</v>
      </c>
      <c r="G14" t="s">
        <v>4636</v>
      </c>
    </row>
    <row r="15" spans="1:12">
      <c r="C15" s="215" t="s">
        <v>5323</v>
      </c>
      <c r="E15" t="s">
        <v>5370</v>
      </c>
      <c r="H15" s="461" t="s">
        <v>5295</v>
      </c>
      <c r="I15" s="461"/>
      <c r="J15" s="461"/>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L14" sqref="L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2277</v>
      </c>
      <c r="D3" s="380" t="s">
        <v>12</v>
      </c>
      <c r="E3" s="380"/>
      <c r="F3" s="4" t="s">
        <v>2566</v>
      </c>
    </row>
    <row r="4" spans="1:12" ht="18" customHeight="1">
      <c r="A4" s="379" t="s">
        <v>77</v>
      </c>
      <c r="B4" s="379"/>
      <c r="C4" s="36" t="s">
        <v>3798</v>
      </c>
      <c r="D4" s="380" t="s">
        <v>14</v>
      </c>
      <c r="E4" s="380"/>
      <c r="F4" s="109"/>
    </row>
    <row r="5" spans="1:12" ht="18" customHeight="1">
      <c r="A5" s="379" t="s">
        <v>78</v>
      </c>
      <c r="B5" s="379"/>
      <c r="C5" s="37" t="s">
        <v>2288</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44568</v>
      </c>
      <c r="G8" s="109"/>
      <c r="H8" s="14">
        <f>DATE(YEAR(F8),MONTH(F8),DAY(F8)+14)</f>
        <v>44582</v>
      </c>
      <c r="I8" s="15">
        <f t="shared" ref="I8:I13" ca="1" si="0">IF(ISBLANK(H8),"",H8-DATE(YEAR(NOW()),MONTH(NOW()),DAY(NOW())))</f>
        <v>-10</v>
      </c>
      <c r="J8" s="16" t="str">
        <f t="shared" ref="J8:J13" ca="1" si="1">IF(I8="","",IF(I8&lt;0,"OVERDUE","NOT DUE"))</f>
        <v>OVERDUE</v>
      </c>
      <c r="K8" s="30"/>
      <c r="L8" s="225"/>
    </row>
    <row r="9" spans="1:12">
      <c r="A9" s="16" t="s">
        <v>2683</v>
      </c>
      <c r="B9" s="30" t="s">
        <v>2278</v>
      </c>
      <c r="C9" s="30" t="s">
        <v>561</v>
      </c>
      <c r="D9" s="39" t="s">
        <v>0</v>
      </c>
      <c r="E9" s="12">
        <v>42549</v>
      </c>
      <c r="F9" s="12">
        <v>44540</v>
      </c>
      <c r="G9" s="109"/>
      <c r="H9" s="14">
        <f>DATE(YEAR(F9),MONTH(F9)+3,DAY(F9)-1)</f>
        <v>44629</v>
      </c>
      <c r="I9" s="15">
        <f t="shared" ca="1" si="0"/>
        <v>37</v>
      </c>
      <c r="J9" s="16" t="str">
        <f t="shared" ca="1" si="1"/>
        <v>NOT DUE</v>
      </c>
      <c r="K9" s="30"/>
      <c r="L9" s="239"/>
    </row>
    <row r="10" spans="1:12" ht="26.45" customHeight="1">
      <c r="A10" s="16" t="s">
        <v>2684</v>
      </c>
      <c r="B10" s="30" t="s">
        <v>2310</v>
      </c>
      <c r="C10" s="30" t="s">
        <v>2311</v>
      </c>
      <c r="D10" s="39" t="s">
        <v>0</v>
      </c>
      <c r="E10" s="12">
        <v>42549</v>
      </c>
      <c r="F10" s="12">
        <v>44550</v>
      </c>
      <c r="G10" s="109"/>
      <c r="H10" s="14">
        <f>DATE(YEAR(F10),MONTH(F10)+3,DAY(F10)-1)</f>
        <v>44639</v>
      </c>
      <c r="I10" s="15">
        <f t="shared" ca="1" si="0"/>
        <v>47</v>
      </c>
      <c r="J10" s="16" t="str">
        <f t="shared" ca="1" si="1"/>
        <v>NOT DUE</v>
      </c>
      <c r="K10" s="30" t="s">
        <v>2286</v>
      </c>
      <c r="L10" s="239"/>
    </row>
    <row r="11" spans="1:12">
      <c r="A11" s="16" t="s">
        <v>2685</v>
      </c>
      <c r="B11" s="30" t="s">
        <v>2279</v>
      </c>
      <c r="C11" s="30" t="s">
        <v>2280</v>
      </c>
      <c r="D11" s="39" t="s">
        <v>0</v>
      </c>
      <c r="E11" s="12">
        <v>42549</v>
      </c>
      <c r="F11" s="12">
        <v>44538</v>
      </c>
      <c r="G11" s="109"/>
      <c r="H11" s="14">
        <f>DATE(YEAR(F11),MONTH(F11)+3,DAY(F11)-1)</f>
        <v>44627</v>
      </c>
      <c r="I11" s="15">
        <f t="shared" ca="1" si="0"/>
        <v>35</v>
      </c>
      <c r="J11" s="16" t="str">
        <f t="shared" ca="1" si="1"/>
        <v>NOT DUE</v>
      </c>
      <c r="K11" s="30"/>
      <c r="L11" s="239"/>
    </row>
    <row r="12" spans="1:12">
      <c r="A12" s="16" t="s">
        <v>2686</v>
      </c>
      <c r="B12" s="30" t="s">
        <v>2281</v>
      </c>
      <c r="C12" s="30" t="s">
        <v>2282</v>
      </c>
      <c r="D12" s="39" t="s">
        <v>0</v>
      </c>
      <c r="E12" s="12">
        <v>42549</v>
      </c>
      <c r="F12" s="12">
        <v>44538</v>
      </c>
      <c r="G12" s="109"/>
      <c r="H12" s="14">
        <f>DATE(YEAR(F12),MONTH(F12)+3,DAY(F12)-1)</f>
        <v>44627</v>
      </c>
      <c r="I12" s="15">
        <f t="shared" ca="1" si="0"/>
        <v>35</v>
      </c>
      <c r="J12" s="16" t="str">
        <f t="shared" ca="1" si="1"/>
        <v>NOT DUE</v>
      </c>
      <c r="K12" s="30"/>
      <c r="L12" s="239"/>
    </row>
    <row r="13" spans="1:12" ht="64.5" customHeight="1">
      <c r="A13" s="16" t="s">
        <v>2687</v>
      </c>
      <c r="B13" s="30" t="s">
        <v>2283</v>
      </c>
      <c r="C13" s="30" t="s">
        <v>2284</v>
      </c>
      <c r="D13" s="39" t="s">
        <v>1</v>
      </c>
      <c r="E13" s="12">
        <v>42549</v>
      </c>
      <c r="F13" s="12">
        <v>44590</v>
      </c>
      <c r="G13" s="109"/>
      <c r="H13" s="14">
        <f>DATE(YEAR(F13),MONTH(F13),DAY(F13)+1)</f>
        <v>44591</v>
      </c>
      <c r="I13" s="15">
        <f t="shared" ca="1" si="0"/>
        <v>-1</v>
      </c>
      <c r="J13" s="16" t="str">
        <f t="shared" ca="1" si="1"/>
        <v>OVERDUE</v>
      </c>
      <c r="K13" s="30" t="s">
        <v>2287</v>
      </c>
      <c r="L13" s="19"/>
    </row>
    <row r="14" spans="1:12" ht="15" customHeight="1">
      <c r="A14" s="49"/>
      <c r="B14" s="50"/>
      <c r="C14" s="50"/>
      <c r="G14" s="53"/>
      <c r="H14" s="54"/>
      <c r="I14" s="55"/>
      <c r="J14" s="49"/>
      <c r="K14" s="50"/>
      <c r="L14" s="56"/>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5" zoomScaleNormal="100" workbookViewId="0">
      <selection activeCell="K16" sqref="K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2314</v>
      </c>
      <c r="D3" s="380" t="s">
        <v>12</v>
      </c>
      <c r="E3" s="380"/>
      <c r="F3" s="58" t="s">
        <v>2567</v>
      </c>
    </row>
    <row r="4" spans="1:12" ht="18" customHeight="1">
      <c r="A4" s="379" t="s">
        <v>77</v>
      </c>
      <c r="B4" s="379"/>
      <c r="C4" s="36" t="s">
        <v>3799</v>
      </c>
      <c r="D4" s="380" t="s">
        <v>14</v>
      </c>
      <c r="E4" s="380"/>
      <c r="F4" s="109"/>
    </row>
    <row r="5" spans="1:12" ht="18" customHeight="1">
      <c r="A5" s="379" t="s">
        <v>78</v>
      </c>
      <c r="B5" s="379"/>
      <c r="C5" s="37" t="s">
        <v>2288</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44568</v>
      </c>
      <c r="G8" s="109"/>
      <c r="H8" s="14">
        <f>DATE(YEAR(F8),MONTH(F8),DAY(F8)+14)</f>
        <v>44582</v>
      </c>
      <c r="I8" s="15">
        <f t="shared" ref="I8:I17" ca="1" si="0">IF(ISBLANK(H8),"",H8-DATE(YEAR(NOW()),MONTH(NOW()),DAY(NOW())))</f>
        <v>-10</v>
      </c>
      <c r="J8" s="16" t="str">
        <f t="shared" ref="J8:J17" ca="1" si="1">IF(I8="","",IF(I8&lt;0,"OVERDUE","NOT DUE"))</f>
        <v>OVERDUE</v>
      </c>
      <c r="K8" s="30"/>
      <c r="L8" s="19"/>
    </row>
    <row r="9" spans="1:12">
      <c r="A9" s="112" t="s">
        <v>2676</v>
      </c>
      <c r="B9" s="30" t="s">
        <v>2278</v>
      </c>
      <c r="C9" s="30" t="s">
        <v>561</v>
      </c>
      <c r="D9" s="39" t="s">
        <v>0</v>
      </c>
      <c r="E9" s="12">
        <v>42549</v>
      </c>
      <c r="F9" s="12">
        <v>44512</v>
      </c>
      <c r="G9" s="109"/>
      <c r="H9" s="14">
        <f>DATE(YEAR(F9),MONTH(F9)+3,DAY(F9)-1)</f>
        <v>44603</v>
      </c>
      <c r="I9" s="15">
        <f t="shared" ca="1" si="0"/>
        <v>11</v>
      </c>
      <c r="J9" s="16" t="str">
        <f t="shared" ca="1" si="1"/>
        <v>NOT DUE</v>
      </c>
      <c r="K9" s="30"/>
      <c r="L9" s="19"/>
    </row>
    <row r="10" spans="1:12" ht="26.45" customHeight="1">
      <c r="A10" s="112" t="s">
        <v>2677</v>
      </c>
      <c r="B10" s="30" t="s">
        <v>2310</v>
      </c>
      <c r="C10" s="30" t="s">
        <v>2311</v>
      </c>
      <c r="D10" s="39" t="s">
        <v>0</v>
      </c>
      <c r="E10" s="12">
        <v>42549</v>
      </c>
      <c r="F10" s="12">
        <v>44512</v>
      </c>
      <c r="G10" s="109"/>
      <c r="H10" s="14">
        <f>DATE(YEAR(F10),MONTH(F10)+3,DAY(F10)-1)</f>
        <v>44603</v>
      </c>
      <c r="I10" s="15">
        <f t="shared" ca="1" si="0"/>
        <v>11</v>
      </c>
      <c r="J10" s="16" t="str">
        <f t="shared" ca="1" si="1"/>
        <v>NOT DUE</v>
      </c>
      <c r="K10" s="30" t="s">
        <v>2286</v>
      </c>
      <c r="L10" s="19"/>
    </row>
    <row r="11" spans="1:12">
      <c r="A11" s="112" t="s">
        <v>2678</v>
      </c>
      <c r="B11" s="30" t="s">
        <v>2279</v>
      </c>
      <c r="C11" s="30" t="s">
        <v>2280</v>
      </c>
      <c r="D11" s="39" t="s">
        <v>0</v>
      </c>
      <c r="E11" s="12">
        <v>42549</v>
      </c>
      <c r="F11" s="12">
        <v>44538</v>
      </c>
      <c r="G11" s="109"/>
      <c r="H11" s="14">
        <f>DATE(YEAR(F11),MONTH(F11)+3,DAY(F11)-1)</f>
        <v>44627</v>
      </c>
      <c r="I11" s="15">
        <f t="shared" ca="1" si="0"/>
        <v>35</v>
      </c>
      <c r="J11" s="16" t="str">
        <f t="shared" ca="1" si="1"/>
        <v>NOT DUE</v>
      </c>
      <c r="K11" s="30"/>
      <c r="L11" s="19"/>
    </row>
    <row r="12" spans="1:12">
      <c r="A12" s="112" t="s">
        <v>2679</v>
      </c>
      <c r="B12" s="30" t="s">
        <v>2281</v>
      </c>
      <c r="C12" s="30" t="s">
        <v>2282</v>
      </c>
      <c r="D12" s="39" t="s">
        <v>0</v>
      </c>
      <c r="E12" s="12">
        <v>42549</v>
      </c>
      <c r="F12" s="12">
        <v>44538</v>
      </c>
      <c r="G12" s="109"/>
      <c r="H12" s="14">
        <f>DATE(YEAR(F12),MONTH(F12)+3,DAY(F12)-1)</f>
        <v>44627</v>
      </c>
      <c r="I12" s="15">
        <f t="shared" ca="1" si="0"/>
        <v>35</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1310</v>
      </c>
      <c r="J13" s="16" t="str">
        <f t="shared" ca="1" si="1"/>
        <v>NOT DUE</v>
      </c>
      <c r="K13" s="30"/>
      <c r="L13" s="19" t="s">
        <v>5222</v>
      </c>
    </row>
    <row r="14" spans="1:12">
      <c r="A14" s="112" t="s">
        <v>2681</v>
      </c>
      <c r="B14" s="30" t="s">
        <v>2281</v>
      </c>
      <c r="C14" s="30" t="s">
        <v>831</v>
      </c>
      <c r="D14" s="39" t="s">
        <v>381</v>
      </c>
      <c r="E14" s="12">
        <v>42549</v>
      </c>
      <c r="F14" s="12">
        <v>44442</v>
      </c>
      <c r="G14" s="109"/>
      <c r="H14" s="14">
        <f>DATE(YEAR(F14)+1,MONTH(F14),DAY(F14)-1)</f>
        <v>44806</v>
      </c>
      <c r="I14" s="15">
        <f t="shared" ca="1" si="0"/>
        <v>214</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1439</v>
      </c>
      <c r="J15" s="16" t="str">
        <f t="shared" ca="1" si="1"/>
        <v>NOT DUE</v>
      </c>
      <c r="K15" s="30"/>
      <c r="L15" s="19" t="s">
        <v>5222</v>
      </c>
    </row>
    <row r="16" spans="1:12" ht="64.5" customHeight="1">
      <c r="A16" s="112" t="s">
        <v>3949</v>
      </c>
      <c r="B16" s="30" t="s">
        <v>2283</v>
      </c>
      <c r="C16" s="30" t="s">
        <v>2284</v>
      </c>
      <c r="D16" s="39" t="s">
        <v>1</v>
      </c>
      <c r="E16" s="12">
        <v>42549</v>
      </c>
      <c r="F16" s="12">
        <v>44590</v>
      </c>
      <c r="G16" s="109"/>
      <c r="H16" s="14">
        <f>DATE(YEAR(F16),MONTH(F16),DAY(F16)+1)</f>
        <v>44591</v>
      </c>
      <c r="I16" s="15">
        <f t="shared" ca="1" si="0"/>
        <v>-1</v>
      </c>
      <c r="J16" s="16" t="str">
        <f t="shared" ca="1" si="1"/>
        <v>OVERDUE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346</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4634</v>
      </c>
      <c r="D22" s="47" t="s">
        <v>4635</v>
      </c>
      <c r="E22" t="s">
        <v>5257</v>
      </c>
      <c r="G22" t="s">
        <v>4636</v>
      </c>
    </row>
    <row r="23" spans="1:12">
      <c r="C23" s="215" t="s">
        <v>5325</v>
      </c>
      <c r="E23" t="s">
        <v>5370</v>
      </c>
      <c r="H23" s="461" t="s">
        <v>5295</v>
      </c>
      <c r="I23" s="461"/>
      <c r="J23" s="461"/>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2430</v>
      </c>
      <c r="D3" s="380" t="s">
        <v>12</v>
      </c>
      <c r="E3" s="380"/>
      <c r="F3" s="58" t="s">
        <v>2435</v>
      </c>
    </row>
    <row r="4" spans="1:12" ht="18" customHeight="1">
      <c r="A4" s="379" t="s">
        <v>77</v>
      </c>
      <c r="B4" s="379"/>
      <c r="C4" s="36" t="s">
        <v>3800</v>
      </c>
      <c r="D4" s="380" t="s">
        <v>14</v>
      </c>
      <c r="E4" s="380"/>
      <c r="F4" s="109"/>
    </row>
    <row r="5" spans="1:12" ht="18" customHeight="1">
      <c r="A5" s="379" t="s">
        <v>78</v>
      </c>
      <c r="B5" s="379"/>
      <c r="C5" s="37" t="s">
        <v>2288</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44590</v>
      </c>
      <c r="G8" s="109"/>
      <c r="H8" s="14">
        <f>DATE(YEAR(F8),MONTH(F8),DAY(F8)+1)</f>
        <v>44591</v>
      </c>
      <c r="I8" s="15">
        <f t="shared" ref="I8:I12" ca="1" si="0">IF(ISBLANK(H8),"",H8-DATE(YEAR(NOW()),MONTH(NOW()),DAY(NOW())))</f>
        <v>-1</v>
      </c>
      <c r="J8" s="16" t="str">
        <f t="shared" ref="J8:J12" ca="1" si="1">IF(I8="","",IF(I8&lt;0,"OVERDUE","NOT DUE"))</f>
        <v>OVERDUE</v>
      </c>
      <c r="K8" s="30"/>
      <c r="L8" s="145"/>
    </row>
    <row r="9" spans="1:12" ht="15" customHeight="1">
      <c r="A9" s="16" t="s">
        <v>2417</v>
      </c>
      <c r="B9" s="30" t="s">
        <v>2409</v>
      </c>
      <c r="C9" s="30" t="s">
        <v>1682</v>
      </c>
      <c r="D9" s="39" t="s">
        <v>0</v>
      </c>
      <c r="E9" s="12">
        <v>42549</v>
      </c>
      <c r="F9" s="12">
        <v>44510</v>
      </c>
      <c r="G9" s="109"/>
      <c r="H9" s="14">
        <f>DATE(YEAR(F9),MONTH(F9)+3,DAY(F9)-1)</f>
        <v>44601</v>
      </c>
      <c r="I9" s="15">
        <f t="shared" ca="1" si="0"/>
        <v>9</v>
      </c>
      <c r="J9" s="16" t="str">
        <f t="shared" ca="1" si="1"/>
        <v>NOT DUE</v>
      </c>
      <c r="K9" s="30" t="s">
        <v>2426</v>
      </c>
      <c r="L9" s="19"/>
    </row>
    <row r="10" spans="1:12" ht="15" customHeight="1">
      <c r="A10" s="16" t="s">
        <v>2418</v>
      </c>
      <c r="B10" s="30" t="s">
        <v>2410</v>
      </c>
      <c r="C10" s="30" t="s">
        <v>2411</v>
      </c>
      <c r="D10" s="39" t="s">
        <v>0</v>
      </c>
      <c r="E10" s="12">
        <v>42549</v>
      </c>
      <c r="F10" s="12">
        <v>44510</v>
      </c>
      <c r="G10" s="109"/>
      <c r="H10" s="14">
        <f>DATE(YEAR(F10),MONTH(F10)+3,DAY(F10)-1)</f>
        <v>44601</v>
      </c>
      <c r="I10" s="15">
        <f t="shared" ca="1" si="0"/>
        <v>9</v>
      </c>
      <c r="J10" s="16" t="str">
        <f t="shared" ca="1" si="1"/>
        <v>NOT DUE</v>
      </c>
      <c r="K10" s="30" t="s">
        <v>2427</v>
      </c>
      <c r="L10" s="19"/>
    </row>
    <row r="11" spans="1:12" ht="15" customHeight="1">
      <c r="A11" s="16" t="s">
        <v>2419</v>
      </c>
      <c r="B11" s="30" t="s">
        <v>2412</v>
      </c>
      <c r="C11" s="30" t="s">
        <v>2413</v>
      </c>
      <c r="D11" s="39" t="s">
        <v>0</v>
      </c>
      <c r="E11" s="12">
        <v>42549</v>
      </c>
      <c r="F11" s="12">
        <v>44510</v>
      </c>
      <c r="G11" s="109"/>
      <c r="H11" s="14">
        <f>DATE(YEAR(F11),MONTH(F11)+3,DAY(F11)-1)</f>
        <v>44601</v>
      </c>
      <c r="I11" s="15">
        <f t="shared" ca="1" si="0"/>
        <v>9</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1439</v>
      </c>
      <c r="J12" s="16" t="str">
        <f t="shared" ca="1" si="1"/>
        <v>NOT DUE</v>
      </c>
      <c r="K12" s="30" t="s">
        <v>2429</v>
      </c>
      <c r="L12" s="19" t="s">
        <v>5222</v>
      </c>
    </row>
    <row r="13" spans="1:12" ht="15" customHeight="1">
      <c r="A13" s="49"/>
      <c r="B13" s="50"/>
      <c r="C13" s="50"/>
      <c r="D13" s="61"/>
      <c r="E13" s="52"/>
      <c r="F13" s="62"/>
      <c r="G13" s="53"/>
      <c r="H13" s="54"/>
      <c r="I13" s="55"/>
      <c r="J13" s="49"/>
      <c r="K13" s="50"/>
      <c r="L13" s="56"/>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2431</v>
      </c>
      <c r="D3" s="380" t="s">
        <v>12</v>
      </c>
      <c r="E3" s="380"/>
      <c r="F3" s="58" t="s">
        <v>2436</v>
      </c>
    </row>
    <row r="4" spans="1:12" ht="18" customHeight="1">
      <c r="A4" s="379" t="s">
        <v>77</v>
      </c>
      <c r="B4" s="379"/>
      <c r="C4" s="36" t="s">
        <v>3800</v>
      </c>
      <c r="D4" s="380" t="s">
        <v>14</v>
      </c>
      <c r="E4" s="380"/>
      <c r="F4" s="109"/>
    </row>
    <row r="5" spans="1:12" ht="18" customHeight="1">
      <c r="A5" s="379" t="s">
        <v>78</v>
      </c>
      <c r="B5" s="379"/>
      <c r="C5" s="37" t="s">
        <v>2288</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44590</v>
      </c>
      <c r="G8" s="109"/>
      <c r="H8" s="14">
        <f>DATE(YEAR(F8),MONTH(F8),DAY(F8)+1)</f>
        <v>44591</v>
      </c>
      <c r="I8" s="15">
        <f t="shared" ref="I8:I12" ca="1" si="0">IF(ISBLANK(H8),"",H8-DATE(YEAR(NOW()),MONTH(NOW()),DAY(NOW())))</f>
        <v>-1</v>
      </c>
      <c r="J8" s="16" t="str">
        <f t="shared" ref="J8:J12" ca="1" si="1">IF(I8="","",IF(I8&lt;0,"OVERDUE","NOT DUE"))</f>
        <v>OVERDUE</v>
      </c>
      <c r="K8" s="30"/>
      <c r="L8" s="145"/>
    </row>
    <row r="9" spans="1:12" ht="15" customHeight="1">
      <c r="A9" s="16" t="s">
        <v>2422</v>
      </c>
      <c r="B9" s="30" t="s">
        <v>2409</v>
      </c>
      <c r="C9" s="30" t="s">
        <v>1682</v>
      </c>
      <c r="D9" s="39" t="s">
        <v>0</v>
      </c>
      <c r="E9" s="12">
        <v>42549</v>
      </c>
      <c r="F9" s="12">
        <v>44510</v>
      </c>
      <c r="G9" s="109"/>
      <c r="H9" s="14">
        <f>DATE(YEAR(F9),MONTH(F9)+3,DAY(F9)-1)</f>
        <v>44601</v>
      </c>
      <c r="I9" s="15">
        <f t="shared" ca="1" si="0"/>
        <v>9</v>
      </c>
      <c r="J9" s="16" t="str">
        <f t="shared" ca="1" si="1"/>
        <v>NOT DUE</v>
      </c>
      <c r="K9" s="30" t="s">
        <v>2426</v>
      </c>
      <c r="L9" s="19"/>
    </row>
    <row r="10" spans="1:12" ht="15" customHeight="1">
      <c r="A10" s="16" t="s">
        <v>2423</v>
      </c>
      <c r="B10" s="30" t="s">
        <v>2410</v>
      </c>
      <c r="C10" s="30" t="s">
        <v>2411</v>
      </c>
      <c r="D10" s="39" t="s">
        <v>0</v>
      </c>
      <c r="E10" s="12">
        <v>42549</v>
      </c>
      <c r="F10" s="12">
        <v>44510</v>
      </c>
      <c r="G10" s="109"/>
      <c r="H10" s="14">
        <f>DATE(YEAR(F10),MONTH(F10)+3,DAY(F10)-1)</f>
        <v>44601</v>
      </c>
      <c r="I10" s="15">
        <f t="shared" ca="1" si="0"/>
        <v>9</v>
      </c>
      <c r="J10" s="16" t="str">
        <f t="shared" ca="1" si="1"/>
        <v>NOT DUE</v>
      </c>
      <c r="K10" s="30" t="s">
        <v>2427</v>
      </c>
      <c r="L10" s="19"/>
    </row>
    <row r="11" spans="1:12" ht="15" customHeight="1">
      <c r="A11" s="16" t="s">
        <v>2424</v>
      </c>
      <c r="B11" s="30" t="s">
        <v>2412</v>
      </c>
      <c r="C11" s="30" t="s">
        <v>2413</v>
      </c>
      <c r="D11" s="39" t="s">
        <v>0</v>
      </c>
      <c r="E11" s="12">
        <v>42549</v>
      </c>
      <c r="F11" s="12">
        <v>44510</v>
      </c>
      <c r="G11" s="109"/>
      <c r="H11" s="14">
        <f>DATE(YEAR(F11),MONTH(F11)+3,DAY(F11)-1)</f>
        <v>44601</v>
      </c>
      <c r="I11" s="15">
        <f t="shared" ca="1" si="0"/>
        <v>9</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1439</v>
      </c>
      <c r="J12" s="16" t="str">
        <f t="shared" ca="1" si="1"/>
        <v>NOT DUE</v>
      </c>
      <c r="K12" s="30" t="s">
        <v>2429</v>
      </c>
      <c r="L12" s="19" t="s">
        <v>5222</v>
      </c>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K33"/>
  <sheetViews>
    <sheetView tabSelected="1" topLeftCell="AS1" zoomScale="93" zoomScaleNormal="93" workbookViewId="0">
      <selection activeCell="BM14" sqref="BM1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s>
  <sheetData>
    <row r="4" spans="1:63" ht="15.75" thickBot="1">
      <c r="A4" s="75" t="s">
        <v>4563</v>
      </c>
    </row>
    <row r="5" spans="1:63" ht="15" customHeight="1">
      <c r="A5" s="401" t="s">
        <v>2465</v>
      </c>
      <c r="B5" s="403" t="s">
        <v>2466</v>
      </c>
      <c r="C5" s="403"/>
      <c r="D5" s="403"/>
      <c r="E5" s="403"/>
      <c r="F5" s="403"/>
      <c r="G5" s="404"/>
      <c r="I5" s="401" t="s">
        <v>2465</v>
      </c>
      <c r="J5" s="424" t="s">
        <v>2467</v>
      </c>
      <c r="K5" s="425"/>
      <c r="L5" s="425"/>
      <c r="M5" s="425"/>
      <c r="N5" s="425"/>
      <c r="O5" s="426"/>
      <c r="Q5" s="401" t="s">
        <v>2465</v>
      </c>
      <c r="R5" s="403" t="s">
        <v>2468</v>
      </c>
      <c r="S5" s="403"/>
      <c r="T5" s="403"/>
      <c r="U5" s="403"/>
      <c r="V5" s="403"/>
      <c r="W5" s="404"/>
      <c r="Y5" s="401" t="s">
        <v>2465</v>
      </c>
      <c r="Z5" s="424" t="s">
        <v>2469</v>
      </c>
      <c r="AA5" s="425"/>
      <c r="AB5" s="425"/>
      <c r="AC5" s="425"/>
      <c r="AD5" s="425"/>
      <c r="AE5" s="426"/>
      <c r="AG5" s="401" t="s">
        <v>2465</v>
      </c>
      <c r="AH5" s="424" t="s">
        <v>2478</v>
      </c>
      <c r="AI5" s="425"/>
      <c r="AJ5" s="425"/>
      <c r="AK5" s="425"/>
      <c r="AL5" s="425"/>
      <c r="AM5" s="426"/>
      <c r="AO5" s="401" t="s">
        <v>2465</v>
      </c>
      <c r="AP5" s="403" t="s">
        <v>5288</v>
      </c>
      <c r="AQ5" s="403"/>
      <c r="AR5" s="403"/>
      <c r="AS5" s="403"/>
      <c r="AT5" s="403"/>
      <c r="AU5" s="404"/>
      <c r="AW5" s="401" t="s">
        <v>2465</v>
      </c>
      <c r="AX5" s="403" t="s">
        <v>5288</v>
      </c>
      <c r="AY5" s="403"/>
      <c r="AZ5" s="403"/>
      <c r="BA5" s="403"/>
      <c r="BB5" s="403"/>
      <c r="BC5" s="404"/>
      <c r="BE5" s="401" t="s">
        <v>2465</v>
      </c>
      <c r="BF5" s="403" t="s">
        <v>5288</v>
      </c>
      <c r="BG5" s="403"/>
      <c r="BH5" s="403"/>
      <c r="BI5" s="403"/>
      <c r="BJ5" s="403"/>
      <c r="BK5" s="404"/>
    </row>
    <row r="6" spans="1:63" ht="64.5">
      <c r="A6" s="402"/>
      <c r="B6" s="76" t="s">
        <v>2470</v>
      </c>
      <c r="C6" s="77" t="s">
        <v>2471</v>
      </c>
      <c r="D6" s="78" t="s">
        <v>2472</v>
      </c>
      <c r="E6" s="79" t="s">
        <v>2473</v>
      </c>
      <c r="F6" s="80" t="s">
        <v>2474</v>
      </c>
      <c r="G6" s="81" t="s">
        <v>2475</v>
      </c>
      <c r="I6" s="402"/>
      <c r="J6" s="76" t="s">
        <v>2470</v>
      </c>
      <c r="K6" s="77" t="s">
        <v>2471</v>
      </c>
      <c r="L6" s="78" t="s">
        <v>2472</v>
      </c>
      <c r="M6" s="79" t="s">
        <v>2473</v>
      </c>
      <c r="N6" s="80" t="s">
        <v>2474</v>
      </c>
      <c r="O6" s="81" t="s">
        <v>2475</v>
      </c>
      <c r="Q6" s="402"/>
      <c r="R6" s="76" t="s">
        <v>2470</v>
      </c>
      <c r="S6" s="82" t="s">
        <v>2471</v>
      </c>
      <c r="T6" s="78" t="s">
        <v>2472</v>
      </c>
      <c r="U6" s="79" t="s">
        <v>2473</v>
      </c>
      <c r="V6" s="80" t="s">
        <v>4879</v>
      </c>
      <c r="W6" s="81" t="s">
        <v>2475</v>
      </c>
      <c r="Y6" s="402"/>
      <c r="Z6" s="76" t="s">
        <v>2470</v>
      </c>
      <c r="AA6" s="83" t="s">
        <v>2471</v>
      </c>
      <c r="AB6" s="84" t="s">
        <v>2472</v>
      </c>
      <c r="AC6" s="79" t="s">
        <v>2473</v>
      </c>
      <c r="AD6" s="85" t="s">
        <v>2474</v>
      </c>
      <c r="AE6" s="86" t="s">
        <v>2475</v>
      </c>
      <c r="AG6" s="402"/>
      <c r="AH6" s="76" t="s">
        <v>2470</v>
      </c>
      <c r="AI6" s="83" t="s">
        <v>2471</v>
      </c>
      <c r="AJ6" s="84" t="s">
        <v>2472</v>
      </c>
      <c r="AK6" s="79" t="s">
        <v>2473</v>
      </c>
      <c r="AL6" s="85" t="s">
        <v>2474</v>
      </c>
      <c r="AM6" s="86" t="s">
        <v>2475</v>
      </c>
      <c r="AO6" s="402"/>
      <c r="AP6" s="76" t="s">
        <v>2470</v>
      </c>
      <c r="AQ6" s="77" t="s">
        <v>2471</v>
      </c>
      <c r="AR6" s="78" t="s">
        <v>2472</v>
      </c>
      <c r="AS6" s="79" t="s">
        <v>2473</v>
      </c>
      <c r="AT6" s="80" t="s">
        <v>2474</v>
      </c>
      <c r="AU6" s="81" t="s">
        <v>2475</v>
      </c>
      <c r="AW6" s="402"/>
      <c r="AX6" s="76" t="s">
        <v>2470</v>
      </c>
      <c r="AY6" s="77" t="s">
        <v>2471</v>
      </c>
      <c r="AZ6" s="78" t="s">
        <v>2472</v>
      </c>
      <c r="BA6" s="79" t="s">
        <v>2473</v>
      </c>
      <c r="BB6" s="80" t="s">
        <v>2474</v>
      </c>
      <c r="BC6" s="81" t="s">
        <v>2475</v>
      </c>
      <c r="BE6" s="402"/>
      <c r="BF6" s="76" t="s">
        <v>2470</v>
      </c>
      <c r="BG6" s="77" t="s">
        <v>2471</v>
      </c>
      <c r="BH6" s="78" t="s">
        <v>2472</v>
      </c>
      <c r="BI6" s="79" t="s">
        <v>2473</v>
      </c>
      <c r="BJ6" s="80" t="s">
        <v>2474</v>
      </c>
      <c r="BK6" s="81" t="s">
        <v>2475</v>
      </c>
    </row>
    <row r="7" spans="1:63"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row>
    <row r="8" spans="1:63"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51">
        <v>15075.1</v>
      </c>
      <c r="T8" s="139">
        <v>43836</v>
      </c>
      <c r="U8" s="133">
        <v>20456.5</v>
      </c>
      <c r="V8" s="90">
        <v>8</v>
      </c>
      <c r="W8" s="91">
        <v>13338.5</v>
      </c>
      <c r="Y8" s="87">
        <v>2</v>
      </c>
      <c r="Z8" s="92">
        <v>1</v>
      </c>
      <c r="AA8" s="90">
        <v>20219</v>
      </c>
      <c r="AB8" s="139">
        <v>44060</v>
      </c>
      <c r="AC8" s="90">
        <v>24573</v>
      </c>
      <c r="AD8" s="90">
        <v>5</v>
      </c>
      <c r="AE8" s="91">
        <v>19191</v>
      </c>
      <c r="AG8" s="315">
        <v>2</v>
      </c>
      <c r="AH8" s="92">
        <v>4</v>
      </c>
      <c r="AI8" s="313">
        <v>22289</v>
      </c>
      <c r="AJ8" s="139">
        <v>44194</v>
      </c>
      <c r="AK8" s="90">
        <v>26866</v>
      </c>
      <c r="AL8" s="90">
        <v>1</v>
      </c>
      <c r="AM8" s="91">
        <v>22512</v>
      </c>
      <c r="AO8" s="87">
        <v>2</v>
      </c>
      <c r="AP8" s="88">
        <v>7</v>
      </c>
      <c r="AQ8" s="328">
        <v>19144</v>
      </c>
      <c r="AR8" s="131">
        <v>44305</v>
      </c>
      <c r="AS8" s="90">
        <v>28591</v>
      </c>
      <c r="AT8" s="90">
        <v>4</v>
      </c>
      <c r="AU8" s="132">
        <v>24014</v>
      </c>
      <c r="AW8" s="87">
        <v>2</v>
      </c>
      <c r="AX8" s="88">
        <v>9</v>
      </c>
      <c r="AY8" s="328">
        <v>16118</v>
      </c>
      <c r="AZ8" s="131">
        <v>44360</v>
      </c>
      <c r="BA8" s="90">
        <v>28776</v>
      </c>
      <c r="BB8" s="90">
        <v>7</v>
      </c>
      <c r="BC8" s="132">
        <v>19329</v>
      </c>
      <c r="BE8" s="87">
        <v>2</v>
      </c>
      <c r="BF8" s="88">
        <v>9</v>
      </c>
      <c r="BG8" s="328">
        <v>16994</v>
      </c>
      <c r="BH8" s="131">
        <v>44419</v>
      </c>
      <c r="BI8" s="90">
        <v>29652</v>
      </c>
      <c r="BJ8" s="90">
        <v>9</v>
      </c>
      <c r="BK8" s="132">
        <v>16994</v>
      </c>
    </row>
    <row r="9" spans="1:63"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15">
        <v>3</v>
      </c>
      <c r="AH9" s="92">
        <v>3</v>
      </c>
      <c r="AI9" s="313">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row>
    <row r="10" spans="1:63"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3">
        <v>7</v>
      </c>
      <c r="S10" s="284">
        <v>13931</v>
      </c>
      <c r="T10" s="285">
        <v>43924</v>
      </c>
      <c r="U10" s="90">
        <v>21962</v>
      </c>
      <c r="V10" s="90">
        <v>1</v>
      </c>
      <c r="W10" s="91">
        <v>7933</v>
      </c>
      <c r="Y10" s="87">
        <v>4</v>
      </c>
      <c r="Z10" s="92">
        <v>7</v>
      </c>
      <c r="AA10" s="90"/>
      <c r="AB10" s="139"/>
      <c r="AC10" s="90"/>
      <c r="AD10" s="90"/>
      <c r="AE10" s="91"/>
      <c r="AG10" s="315">
        <v>4</v>
      </c>
      <c r="AH10" s="92">
        <v>1</v>
      </c>
      <c r="AI10" s="313">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row>
    <row r="11" spans="1:63"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15">
        <v>5</v>
      </c>
      <c r="AH11" s="92"/>
      <c r="AI11" s="313"/>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row>
    <row r="12" spans="1:63"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7">
        <v>6</v>
      </c>
      <c r="R12" s="288">
        <v>8</v>
      </c>
      <c r="S12" s="141">
        <v>13339</v>
      </c>
      <c r="T12" s="289">
        <v>43958</v>
      </c>
      <c r="U12" s="290">
        <v>22654</v>
      </c>
      <c r="V12" s="141">
        <v>9</v>
      </c>
      <c r="W12" s="291">
        <v>14935</v>
      </c>
      <c r="Y12" s="94">
        <v>6</v>
      </c>
      <c r="Z12" s="98">
        <v>6</v>
      </c>
      <c r="AA12" s="96">
        <v>7457</v>
      </c>
      <c r="AB12" s="317">
        <v>44194</v>
      </c>
      <c r="AC12" s="96">
        <v>26866</v>
      </c>
      <c r="AD12" s="96">
        <v>8</v>
      </c>
      <c r="AE12" s="97">
        <v>19748</v>
      </c>
      <c r="AG12" s="316">
        <v>6</v>
      </c>
      <c r="AH12" s="98"/>
      <c r="AI12" s="314"/>
      <c r="AJ12" s="317"/>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row>
    <row r="13" spans="1:63" ht="15.75" thickBot="1"/>
    <row r="14" spans="1:63" ht="64.5">
      <c r="B14" s="101" t="s">
        <v>2476</v>
      </c>
      <c r="C14" s="104" t="s">
        <v>2477</v>
      </c>
      <c r="D14" s="405" t="s">
        <v>59</v>
      </c>
      <c r="E14" s="406"/>
      <c r="F14" s="406"/>
      <c r="G14" s="407"/>
      <c r="J14" s="101" t="s">
        <v>2476</v>
      </c>
      <c r="K14" s="104" t="s">
        <v>2477</v>
      </c>
      <c r="L14" s="405" t="s">
        <v>59</v>
      </c>
      <c r="M14" s="406"/>
      <c r="N14" s="406"/>
      <c r="O14" s="407"/>
      <c r="R14" s="101" t="s">
        <v>2476</v>
      </c>
      <c r="S14" s="104" t="s">
        <v>2477</v>
      </c>
      <c r="T14" s="405" t="s">
        <v>59</v>
      </c>
      <c r="U14" s="406"/>
      <c r="V14" s="406"/>
      <c r="W14" s="407"/>
      <c r="Z14" s="101" t="s">
        <v>2476</v>
      </c>
      <c r="AA14" s="104" t="s">
        <v>2477</v>
      </c>
      <c r="AB14" s="405" t="s">
        <v>59</v>
      </c>
      <c r="AC14" s="406"/>
      <c r="AD14" s="406"/>
      <c r="AE14" s="407"/>
      <c r="AH14" s="101" t="s">
        <v>2476</v>
      </c>
      <c r="AI14" s="104" t="s">
        <v>2477</v>
      </c>
      <c r="AJ14" s="405" t="s">
        <v>59</v>
      </c>
      <c r="AK14" s="406"/>
      <c r="AL14" s="406"/>
      <c r="AM14" s="407"/>
      <c r="AP14" s="101" t="s">
        <v>2476</v>
      </c>
      <c r="AQ14" s="104" t="s">
        <v>2477</v>
      </c>
      <c r="AR14" s="405" t="s">
        <v>59</v>
      </c>
      <c r="AS14" s="406"/>
      <c r="AT14" s="406"/>
      <c r="AU14" s="407"/>
      <c r="AX14" s="101" t="s">
        <v>2476</v>
      </c>
      <c r="AY14" s="104" t="s">
        <v>2477</v>
      </c>
      <c r="AZ14" s="405" t="s">
        <v>59</v>
      </c>
      <c r="BA14" s="406"/>
      <c r="BB14" s="406"/>
      <c r="BC14" s="407"/>
      <c r="BF14" s="101" t="s">
        <v>2476</v>
      </c>
      <c r="BG14" s="104" t="s">
        <v>2477</v>
      </c>
      <c r="BH14" s="405" t="s">
        <v>59</v>
      </c>
      <c r="BI14" s="406"/>
      <c r="BJ14" s="406"/>
      <c r="BK14" s="407"/>
    </row>
    <row r="15" spans="1:63" ht="56.25" customHeight="1">
      <c r="B15" s="102">
        <v>1</v>
      </c>
      <c r="C15" s="133">
        <v>5981</v>
      </c>
      <c r="D15" s="408" t="s">
        <v>4548</v>
      </c>
      <c r="E15" s="409"/>
      <c r="F15" s="409"/>
      <c r="G15" s="410"/>
      <c r="J15" s="153">
        <v>1</v>
      </c>
      <c r="K15" s="133">
        <v>12286</v>
      </c>
      <c r="L15" s="427" t="s">
        <v>4555</v>
      </c>
      <c r="M15" s="428"/>
      <c r="N15" s="428"/>
      <c r="O15" s="429"/>
      <c r="R15" s="153">
        <v>1</v>
      </c>
      <c r="S15" s="133">
        <v>20219</v>
      </c>
      <c r="T15" s="427" t="s">
        <v>5214</v>
      </c>
      <c r="U15" s="428"/>
      <c r="V15" s="428"/>
      <c r="W15" s="429"/>
      <c r="Z15" s="153">
        <v>1</v>
      </c>
      <c r="AA15" s="99">
        <v>22512</v>
      </c>
      <c r="AB15" s="408"/>
      <c r="AC15" s="409"/>
      <c r="AD15" s="409"/>
      <c r="AE15" s="410"/>
      <c r="AH15" s="153">
        <v>1</v>
      </c>
      <c r="AI15" s="99"/>
      <c r="AJ15" s="398"/>
      <c r="AK15" s="399"/>
      <c r="AL15" s="399"/>
      <c r="AM15" s="400"/>
      <c r="AP15" s="153">
        <v>1</v>
      </c>
      <c r="AQ15" s="133"/>
      <c r="AR15" s="408"/>
      <c r="AS15" s="409"/>
      <c r="AT15" s="409"/>
      <c r="AU15" s="410"/>
      <c r="AX15" s="153">
        <v>1</v>
      </c>
      <c r="AY15" s="133"/>
      <c r="AZ15" s="408"/>
      <c r="BA15" s="409"/>
      <c r="BB15" s="409"/>
      <c r="BC15" s="410"/>
      <c r="BF15" s="153">
        <v>1</v>
      </c>
      <c r="BG15" s="133">
        <v>24397</v>
      </c>
      <c r="BH15" s="395" t="s">
        <v>5297</v>
      </c>
      <c r="BI15" s="396"/>
      <c r="BJ15" s="396"/>
      <c r="BK15" s="397"/>
    </row>
    <row r="16" spans="1:63" ht="35.25" customHeight="1">
      <c r="B16" s="102">
        <v>2</v>
      </c>
      <c r="C16" s="133">
        <v>6822</v>
      </c>
      <c r="D16" s="408" t="s">
        <v>4549</v>
      </c>
      <c r="E16" s="409"/>
      <c r="F16" s="409"/>
      <c r="G16" s="410"/>
      <c r="J16" s="102">
        <v>2</v>
      </c>
      <c r="K16" s="133">
        <v>13389</v>
      </c>
      <c r="L16" s="427" t="s">
        <v>4556</v>
      </c>
      <c r="M16" s="428"/>
      <c r="N16" s="428"/>
      <c r="O16" s="429"/>
      <c r="R16" s="153">
        <v>2</v>
      </c>
      <c r="S16" s="133">
        <v>20031</v>
      </c>
      <c r="T16" s="427" t="s">
        <v>5201</v>
      </c>
      <c r="U16" s="428"/>
      <c r="V16" s="428"/>
      <c r="W16" s="429"/>
      <c r="Z16" s="153">
        <v>2</v>
      </c>
      <c r="AA16" s="133">
        <v>20034</v>
      </c>
      <c r="AB16" s="408" t="s">
        <v>5252</v>
      </c>
      <c r="AC16" s="409"/>
      <c r="AD16" s="409"/>
      <c r="AE16" s="410"/>
      <c r="AH16" s="153">
        <v>2</v>
      </c>
      <c r="AI16" s="99"/>
      <c r="AJ16" s="408"/>
      <c r="AK16" s="409"/>
      <c r="AL16" s="409"/>
      <c r="AM16" s="410"/>
      <c r="AP16" s="153">
        <v>2</v>
      </c>
      <c r="AQ16" s="133"/>
      <c r="AR16" s="408"/>
      <c r="AS16" s="409"/>
      <c r="AT16" s="409"/>
      <c r="AU16" s="410"/>
      <c r="AX16" s="153">
        <v>2</v>
      </c>
      <c r="AY16" s="133"/>
      <c r="AZ16" s="408"/>
      <c r="BA16" s="409"/>
      <c r="BB16" s="409"/>
      <c r="BC16" s="410"/>
      <c r="BF16" s="153">
        <v>2</v>
      </c>
      <c r="BG16" s="133">
        <v>22820</v>
      </c>
      <c r="BH16" s="395" t="s">
        <v>5298</v>
      </c>
      <c r="BI16" s="396"/>
      <c r="BJ16" s="396"/>
      <c r="BK16" s="397"/>
    </row>
    <row r="17" spans="2:63" ht="41.25" customHeight="1">
      <c r="B17" s="102">
        <v>3</v>
      </c>
      <c r="C17" s="133">
        <v>5981</v>
      </c>
      <c r="D17" s="398" t="s">
        <v>4549</v>
      </c>
      <c r="E17" s="399"/>
      <c r="F17" s="399"/>
      <c r="G17" s="400"/>
      <c r="J17" s="102">
        <v>3</v>
      </c>
      <c r="K17" s="133">
        <v>12548</v>
      </c>
      <c r="L17" s="409" t="s">
        <v>4557</v>
      </c>
      <c r="M17" s="409"/>
      <c r="N17" s="409"/>
      <c r="O17" s="410"/>
      <c r="R17" s="153">
        <v>3</v>
      </c>
      <c r="S17" s="133">
        <v>19193</v>
      </c>
      <c r="T17" s="427" t="s">
        <v>5214</v>
      </c>
      <c r="U17" s="428"/>
      <c r="V17" s="428"/>
      <c r="W17" s="429"/>
      <c r="Z17" s="153">
        <v>3</v>
      </c>
      <c r="AA17" s="99">
        <v>19193</v>
      </c>
      <c r="AB17" s="427" t="s">
        <v>5246</v>
      </c>
      <c r="AC17" s="428"/>
      <c r="AD17" s="428"/>
      <c r="AE17" s="429"/>
      <c r="AH17" s="153">
        <v>3</v>
      </c>
      <c r="AI17" s="99"/>
      <c r="AJ17" s="408"/>
      <c r="AK17" s="409"/>
      <c r="AL17" s="409"/>
      <c r="AM17" s="410"/>
      <c r="AP17" s="153">
        <v>3</v>
      </c>
      <c r="AQ17" s="133"/>
      <c r="AR17" s="398"/>
      <c r="AS17" s="399"/>
      <c r="AT17" s="399"/>
      <c r="AU17" s="400"/>
      <c r="AX17" s="153">
        <v>3</v>
      </c>
      <c r="AY17" s="133"/>
      <c r="AZ17" s="398"/>
      <c r="BA17" s="399"/>
      <c r="BB17" s="399"/>
      <c r="BC17" s="400"/>
      <c r="BF17" s="153">
        <v>3</v>
      </c>
      <c r="BG17" s="133">
        <v>21979</v>
      </c>
      <c r="BH17" s="395" t="s">
        <v>5298</v>
      </c>
      <c r="BI17" s="396"/>
      <c r="BJ17" s="396"/>
      <c r="BK17" s="397"/>
    </row>
    <row r="18" spans="2:63" ht="72.75" customHeight="1">
      <c r="B18" s="102">
        <v>4</v>
      </c>
      <c r="C18" s="133">
        <v>7457</v>
      </c>
      <c r="D18" s="408" t="s">
        <v>4548</v>
      </c>
      <c r="E18" s="409"/>
      <c r="F18" s="409"/>
      <c r="G18" s="410"/>
      <c r="J18" s="153">
        <v>4</v>
      </c>
      <c r="K18" s="133">
        <v>7457</v>
      </c>
      <c r="L18" s="408" t="s">
        <v>4558</v>
      </c>
      <c r="M18" s="409"/>
      <c r="N18" s="409"/>
      <c r="O18" s="410"/>
      <c r="R18" s="249">
        <v>4</v>
      </c>
      <c r="S18" s="133">
        <v>14461.1</v>
      </c>
      <c r="T18" s="421" t="s">
        <v>5200</v>
      </c>
      <c r="U18" s="422"/>
      <c r="V18" s="422"/>
      <c r="W18" s="423"/>
      <c r="Z18" s="320">
        <v>4</v>
      </c>
      <c r="AA18" s="99">
        <v>22289</v>
      </c>
      <c r="AB18" s="398" t="s">
        <v>5253</v>
      </c>
      <c r="AC18" s="399"/>
      <c r="AD18" s="399"/>
      <c r="AE18" s="400"/>
      <c r="AH18" s="320">
        <v>4</v>
      </c>
      <c r="AI18" s="99">
        <v>24014</v>
      </c>
      <c r="AJ18" s="408"/>
      <c r="AK18" s="409"/>
      <c r="AL18" s="409"/>
      <c r="AM18" s="410"/>
      <c r="AP18" s="102">
        <v>4</v>
      </c>
      <c r="AQ18" s="133">
        <v>24014</v>
      </c>
      <c r="AR18" s="408"/>
      <c r="AS18" s="409"/>
      <c r="AT18" s="409"/>
      <c r="AU18" s="410"/>
      <c r="AX18" s="102">
        <v>4</v>
      </c>
      <c r="AY18" s="133">
        <v>24014</v>
      </c>
      <c r="AZ18" s="408"/>
      <c r="BA18" s="409"/>
      <c r="BB18" s="409"/>
      <c r="BC18" s="410"/>
      <c r="BF18" s="102">
        <v>4</v>
      </c>
      <c r="BG18" s="133"/>
      <c r="BH18" s="398"/>
      <c r="BI18" s="399"/>
      <c r="BJ18" s="399"/>
      <c r="BK18" s="400"/>
    </row>
    <row r="19" spans="2:63" ht="75.75" customHeight="1">
      <c r="B19" s="102">
        <v>5</v>
      </c>
      <c r="C19" s="133">
        <v>6822</v>
      </c>
      <c r="D19" s="408" t="s">
        <v>4550</v>
      </c>
      <c r="E19" s="409"/>
      <c r="F19" s="409"/>
      <c r="G19" s="410"/>
      <c r="J19" s="153">
        <v>5</v>
      </c>
      <c r="K19" s="133">
        <v>8071</v>
      </c>
      <c r="L19" s="408" t="s">
        <v>4559</v>
      </c>
      <c r="M19" s="409"/>
      <c r="N19" s="409"/>
      <c r="O19" s="410"/>
      <c r="R19" s="249">
        <v>5</v>
      </c>
      <c r="S19" s="251">
        <v>15075.1</v>
      </c>
      <c r="T19" s="433" t="s">
        <v>5201</v>
      </c>
      <c r="U19" s="434"/>
      <c r="V19" s="434"/>
      <c r="W19" s="435"/>
      <c r="Z19" s="320">
        <v>5</v>
      </c>
      <c r="AA19" s="91">
        <v>19191</v>
      </c>
      <c r="AB19" s="408" t="s">
        <v>5236</v>
      </c>
      <c r="AC19" s="409"/>
      <c r="AD19" s="409"/>
      <c r="AE19" s="410"/>
      <c r="AH19" s="320">
        <v>5</v>
      </c>
      <c r="AI19" s="99">
        <v>22284</v>
      </c>
      <c r="AJ19" s="408" t="s">
        <v>5290</v>
      </c>
      <c r="AK19" s="409"/>
      <c r="AL19" s="409"/>
      <c r="AM19" s="410"/>
      <c r="AP19" s="102">
        <v>5</v>
      </c>
      <c r="AQ19" s="133">
        <v>22284</v>
      </c>
      <c r="AR19" s="408"/>
      <c r="AS19" s="409"/>
      <c r="AT19" s="409"/>
      <c r="AU19" s="410"/>
      <c r="AX19" s="102">
        <v>5</v>
      </c>
      <c r="AY19" s="133">
        <v>22284</v>
      </c>
      <c r="AZ19" s="408"/>
      <c r="BA19" s="409"/>
      <c r="BB19" s="409"/>
      <c r="BC19" s="410"/>
      <c r="BF19" s="102">
        <v>5</v>
      </c>
      <c r="BG19" s="133"/>
      <c r="BH19" s="398"/>
      <c r="BI19" s="399"/>
      <c r="BJ19" s="399"/>
      <c r="BK19" s="400"/>
    </row>
    <row r="20" spans="2:63" ht="51" customHeight="1">
      <c r="B20" s="102">
        <v>6</v>
      </c>
      <c r="C20" s="133">
        <v>7457</v>
      </c>
      <c r="D20" s="408" t="s">
        <v>4551</v>
      </c>
      <c r="E20" s="409"/>
      <c r="F20" s="409"/>
      <c r="G20" s="410"/>
      <c r="J20" s="102">
        <v>6</v>
      </c>
      <c r="K20" s="133">
        <v>7457</v>
      </c>
      <c r="L20" s="430"/>
      <c r="M20" s="431"/>
      <c r="N20" s="431"/>
      <c r="O20" s="432"/>
      <c r="R20" s="102">
        <v>6</v>
      </c>
      <c r="S20" s="99">
        <v>7457</v>
      </c>
      <c r="T20" s="408"/>
      <c r="U20" s="409"/>
      <c r="V20" s="409"/>
      <c r="W20" s="410"/>
      <c r="Z20" s="153">
        <v>6</v>
      </c>
      <c r="AA20" s="99">
        <v>7457</v>
      </c>
      <c r="AB20" s="408"/>
      <c r="AC20" s="409"/>
      <c r="AD20" s="409"/>
      <c r="AE20" s="410"/>
      <c r="AH20" s="153">
        <v>6</v>
      </c>
      <c r="AI20" s="99"/>
      <c r="AJ20" s="408"/>
      <c r="AK20" s="409"/>
      <c r="AL20" s="409"/>
      <c r="AM20" s="410"/>
      <c r="AP20" s="153">
        <v>6</v>
      </c>
      <c r="AQ20" s="133"/>
      <c r="AR20" s="408"/>
      <c r="AS20" s="409"/>
      <c r="AT20" s="409"/>
      <c r="AU20" s="410"/>
      <c r="AX20" s="153">
        <v>6</v>
      </c>
      <c r="AY20" s="133"/>
      <c r="AZ20" s="408"/>
      <c r="BA20" s="409"/>
      <c r="BB20" s="409"/>
      <c r="BC20" s="410"/>
      <c r="BF20" s="153">
        <v>6</v>
      </c>
      <c r="BG20" s="133">
        <v>10243</v>
      </c>
      <c r="BH20" s="395" t="s">
        <v>5297</v>
      </c>
      <c r="BI20" s="396"/>
      <c r="BJ20" s="396"/>
      <c r="BK20" s="397"/>
    </row>
    <row r="21" spans="2:63" ht="57.75" customHeight="1">
      <c r="B21" s="102">
        <v>7</v>
      </c>
      <c r="C21" s="140">
        <v>0</v>
      </c>
      <c r="D21" s="408" t="s">
        <v>4552</v>
      </c>
      <c r="E21" s="409"/>
      <c r="F21" s="409"/>
      <c r="G21" s="410"/>
      <c r="J21" s="153">
        <v>7</v>
      </c>
      <c r="K21" s="140">
        <v>6053</v>
      </c>
      <c r="L21" s="427" t="s">
        <v>4560</v>
      </c>
      <c r="M21" s="428"/>
      <c r="N21" s="428"/>
      <c r="O21" s="429"/>
      <c r="R21" s="153">
        <v>7</v>
      </c>
      <c r="S21" s="279">
        <v>13930.9</v>
      </c>
      <c r="T21" s="421" t="s">
        <v>5202</v>
      </c>
      <c r="U21" s="422"/>
      <c r="V21" s="422"/>
      <c r="W21" s="423"/>
      <c r="Z21" s="320">
        <v>7</v>
      </c>
      <c r="AA21" s="99">
        <v>13338.5</v>
      </c>
      <c r="AB21" s="408"/>
      <c r="AC21" s="409"/>
      <c r="AD21" s="409"/>
      <c r="AE21" s="410"/>
      <c r="AH21" s="320">
        <v>7</v>
      </c>
      <c r="AI21" s="99">
        <v>19144</v>
      </c>
      <c r="AJ21" s="408"/>
      <c r="AK21" s="409"/>
      <c r="AL21" s="409"/>
      <c r="AM21" s="410"/>
      <c r="AP21" s="320">
        <v>7</v>
      </c>
      <c r="AQ21" s="140"/>
      <c r="AR21" s="408"/>
      <c r="AS21" s="409"/>
      <c r="AT21" s="409"/>
      <c r="AU21" s="410"/>
      <c r="AX21" s="102">
        <v>7</v>
      </c>
      <c r="AY21" s="140">
        <v>19329</v>
      </c>
      <c r="AZ21" s="408"/>
      <c r="BA21" s="409"/>
      <c r="BB21" s="409"/>
      <c r="BC21" s="410"/>
      <c r="BF21" s="102">
        <v>7</v>
      </c>
      <c r="BG21" s="140"/>
      <c r="BH21" s="398"/>
      <c r="BI21" s="399"/>
      <c r="BJ21" s="399"/>
      <c r="BK21" s="400"/>
    </row>
    <row r="22" spans="2:63" ht="96" customHeight="1">
      <c r="B22" s="102">
        <v>8</v>
      </c>
      <c r="C22" s="140">
        <v>0</v>
      </c>
      <c r="D22" s="408" t="s">
        <v>4553</v>
      </c>
      <c r="E22" s="409"/>
      <c r="F22" s="409"/>
      <c r="G22" s="410"/>
      <c r="J22" s="153">
        <v>8</v>
      </c>
      <c r="K22" s="140">
        <v>6053</v>
      </c>
      <c r="L22" s="427" t="s">
        <v>4561</v>
      </c>
      <c r="M22" s="428"/>
      <c r="N22" s="428"/>
      <c r="O22" s="429"/>
      <c r="R22" s="153">
        <v>8</v>
      </c>
      <c r="S22" s="279">
        <v>13338.5</v>
      </c>
      <c r="T22" s="421" t="s">
        <v>5208</v>
      </c>
      <c r="U22" s="422"/>
      <c r="V22" s="422"/>
      <c r="W22" s="423"/>
      <c r="Z22" s="153">
        <v>8</v>
      </c>
      <c r="AA22" s="99">
        <v>19748</v>
      </c>
      <c r="AB22" s="408" t="s">
        <v>5216</v>
      </c>
      <c r="AC22" s="409"/>
      <c r="AD22" s="409"/>
      <c r="AE22" s="410"/>
      <c r="AH22" s="153">
        <v>8</v>
      </c>
      <c r="AI22" s="99"/>
      <c r="AJ22" s="408"/>
      <c r="AK22" s="409"/>
      <c r="AL22" s="409"/>
      <c r="AM22" s="410"/>
      <c r="AP22" s="153">
        <v>8</v>
      </c>
      <c r="AQ22" s="140"/>
      <c r="AR22" s="408"/>
      <c r="AS22" s="409"/>
      <c r="AT22" s="409"/>
      <c r="AU22" s="410"/>
      <c r="AX22" s="153">
        <v>8</v>
      </c>
      <c r="AY22" s="140"/>
      <c r="AZ22" s="408"/>
      <c r="BA22" s="409"/>
      <c r="BB22" s="409"/>
      <c r="BC22" s="410"/>
      <c r="BF22" s="153">
        <v>8</v>
      </c>
      <c r="BG22" s="140">
        <v>20624</v>
      </c>
      <c r="BH22" s="395" t="s">
        <v>5297</v>
      </c>
      <c r="BI22" s="396"/>
      <c r="BJ22" s="396"/>
      <c r="BK22" s="397"/>
    </row>
    <row r="23" spans="2:63" ht="49.5" customHeight="1" thickBot="1">
      <c r="B23" s="103">
        <v>9</v>
      </c>
      <c r="C23" s="100">
        <v>0</v>
      </c>
      <c r="D23" s="411" t="s">
        <v>4554</v>
      </c>
      <c r="E23" s="412"/>
      <c r="F23" s="412"/>
      <c r="G23" s="413"/>
      <c r="J23" s="154">
        <v>9</v>
      </c>
      <c r="K23" s="100">
        <v>6305</v>
      </c>
      <c r="L23" s="417" t="s">
        <v>4562</v>
      </c>
      <c r="M23" s="418"/>
      <c r="N23" s="418"/>
      <c r="O23" s="419"/>
      <c r="R23" s="282">
        <v>9</v>
      </c>
      <c r="S23" s="141">
        <v>14935</v>
      </c>
      <c r="T23" s="417" t="s">
        <v>5216</v>
      </c>
      <c r="U23" s="418"/>
      <c r="V23" s="418"/>
      <c r="W23" s="420"/>
      <c r="Z23" s="154">
        <v>9</v>
      </c>
      <c r="AA23" s="100">
        <v>16118</v>
      </c>
      <c r="AB23" s="411" t="s">
        <v>5252</v>
      </c>
      <c r="AC23" s="412"/>
      <c r="AD23" s="412"/>
      <c r="AE23" s="413"/>
      <c r="AH23" s="154">
        <v>9</v>
      </c>
      <c r="AI23" s="100"/>
      <c r="AJ23" s="411"/>
      <c r="AK23" s="412"/>
      <c r="AL23" s="412"/>
      <c r="AM23" s="413"/>
      <c r="AP23" s="154">
        <v>9</v>
      </c>
      <c r="AQ23" s="100"/>
      <c r="AR23" s="411"/>
      <c r="AS23" s="412"/>
      <c r="AT23" s="412"/>
      <c r="AU23" s="413"/>
      <c r="AX23" s="154">
        <v>9</v>
      </c>
      <c r="AY23" s="100"/>
      <c r="AZ23" s="411"/>
      <c r="BA23" s="412"/>
      <c r="BB23" s="412"/>
      <c r="BC23" s="413"/>
      <c r="BF23" s="154">
        <v>9</v>
      </c>
      <c r="BG23" s="100">
        <v>16994</v>
      </c>
      <c r="BH23" s="395" t="s">
        <v>5297</v>
      </c>
      <c r="BI23" s="396"/>
      <c r="BJ23" s="396"/>
      <c r="BK23" s="397"/>
    </row>
    <row r="24" spans="2:63" ht="15.75" thickBot="1">
      <c r="Q24" s="154"/>
    </row>
    <row r="25" spans="2:63">
      <c r="J25" s="75" t="s">
        <v>4564</v>
      </c>
    </row>
    <row r="26" spans="2:63">
      <c r="J26" s="155"/>
      <c r="K26" s="414" t="s">
        <v>4565</v>
      </c>
      <c r="L26" s="415"/>
      <c r="M26" s="415"/>
      <c r="N26" s="415"/>
      <c r="O26" s="415"/>
    </row>
    <row r="31" spans="2:63">
      <c r="B31" t="s">
        <v>4634</v>
      </c>
      <c r="D31" t="s">
        <v>4635</v>
      </c>
      <c r="G31" t="s">
        <v>4636</v>
      </c>
    </row>
    <row r="32" spans="2:63">
      <c r="I32" s="298" t="s">
        <v>5260</v>
      </c>
      <c r="J32" s="298"/>
      <c r="K32" s="298"/>
    </row>
    <row r="33" spans="2:11">
      <c r="B33" s="223" t="s">
        <v>5251</v>
      </c>
      <c r="C33" s="222"/>
      <c r="E33" s="389" t="s">
        <v>5254</v>
      </c>
      <c r="F33" s="389"/>
      <c r="G33" s="220"/>
      <c r="H33" s="220"/>
      <c r="I33" s="416" t="s">
        <v>5249</v>
      </c>
      <c r="J33" s="416"/>
      <c r="K33" s="416"/>
    </row>
  </sheetData>
  <mergeCells count="99">
    <mergeCell ref="AJ21:AM21"/>
    <mergeCell ref="T21:W21"/>
    <mergeCell ref="AB21:AE21"/>
    <mergeCell ref="AG5:AG6"/>
    <mergeCell ref="AH5:AM5"/>
    <mergeCell ref="AJ14:AM14"/>
    <mergeCell ref="AJ15:AM15"/>
    <mergeCell ref="T17:W17"/>
    <mergeCell ref="AB17:AE17"/>
    <mergeCell ref="T15:W15"/>
    <mergeCell ref="AB15:AE15"/>
    <mergeCell ref="AJ16:AM16"/>
    <mergeCell ref="AJ17:AM17"/>
    <mergeCell ref="AJ18:AM18"/>
    <mergeCell ref="AJ19:AM19"/>
    <mergeCell ref="AJ20:AM20"/>
    <mergeCell ref="T20:W20"/>
    <mergeCell ref="AB20:AE20"/>
    <mergeCell ref="D19:G19"/>
    <mergeCell ref="L19:O19"/>
    <mergeCell ref="D18:G18"/>
    <mergeCell ref="L18:O18"/>
    <mergeCell ref="T18:W18"/>
    <mergeCell ref="AB18:AE18"/>
    <mergeCell ref="T19:W19"/>
    <mergeCell ref="AB19:AE19"/>
    <mergeCell ref="T16:W16"/>
    <mergeCell ref="AB16:AE16"/>
    <mergeCell ref="Y5:Y6"/>
    <mergeCell ref="Z5:AE5"/>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A5:A6"/>
    <mergeCell ref="B5:G5"/>
    <mergeCell ref="I5:I6"/>
    <mergeCell ref="J5:O5"/>
    <mergeCell ref="D15:G15"/>
    <mergeCell ref="L15:O15"/>
    <mergeCell ref="AR22:AU22"/>
    <mergeCell ref="AR23:AU23"/>
    <mergeCell ref="K26:O26"/>
    <mergeCell ref="E33:F33"/>
    <mergeCell ref="I33:K33"/>
    <mergeCell ref="AJ23:AM23"/>
    <mergeCell ref="D23:G23"/>
    <mergeCell ref="L23:O23"/>
    <mergeCell ref="T23:W23"/>
    <mergeCell ref="AB23:AE23"/>
    <mergeCell ref="T22:W22"/>
    <mergeCell ref="AB22:AE22"/>
    <mergeCell ref="AJ22:AM22"/>
    <mergeCell ref="AR17:AU17"/>
    <mergeCell ref="AR18:AU18"/>
    <mergeCell ref="AR19:AU19"/>
    <mergeCell ref="AR20:AU20"/>
    <mergeCell ref="AR21:AU21"/>
    <mergeCell ref="AO5:AO6"/>
    <mergeCell ref="AP5:AU5"/>
    <mergeCell ref="AR14:AU14"/>
    <mergeCell ref="AR15:AU15"/>
    <mergeCell ref="AR16:AU16"/>
    <mergeCell ref="AW5:AW6"/>
    <mergeCell ref="AX5:BC5"/>
    <mergeCell ref="AZ14:BC14"/>
    <mergeCell ref="AZ15:BC15"/>
    <mergeCell ref="AZ16:BC16"/>
    <mergeCell ref="AZ22:BC22"/>
    <mergeCell ref="AZ23:BC23"/>
    <mergeCell ref="AZ17:BC17"/>
    <mergeCell ref="AZ18:BC18"/>
    <mergeCell ref="AZ19:BC19"/>
    <mergeCell ref="AZ20:BC20"/>
    <mergeCell ref="AZ21:BC21"/>
    <mergeCell ref="BE5:BE6"/>
    <mergeCell ref="BF5:BK5"/>
    <mergeCell ref="BH14:BK14"/>
    <mergeCell ref="BH15:BK15"/>
    <mergeCell ref="BH16:BK16"/>
    <mergeCell ref="BH22:BK22"/>
    <mergeCell ref="BH23:BK23"/>
    <mergeCell ref="BH17:BK17"/>
    <mergeCell ref="BH18:BK18"/>
    <mergeCell ref="BH19:BK19"/>
    <mergeCell ref="BH20:BK20"/>
    <mergeCell ref="BH21:BK21"/>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13" sqref="G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2306</v>
      </c>
      <c r="D3" s="380" t="s">
        <v>12</v>
      </c>
      <c r="E3" s="380"/>
      <c r="F3" s="4" t="s">
        <v>2568</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44590</v>
      </c>
      <c r="G8" s="109"/>
      <c r="H8" s="14">
        <f>DATE(YEAR(F8),MONTH(F8),DAY(F8)+1)</f>
        <v>44591</v>
      </c>
      <c r="I8" s="15">
        <f t="shared" ref="I8:I18" ca="1" si="0">IF(ISBLANK(H8),"",H8-DATE(YEAR(NOW()),MONTH(NOW()),DAY(NOW())))</f>
        <v>-1</v>
      </c>
      <c r="J8" s="16" t="str">
        <f t="shared" ref="J8:J18" ca="1" si="1">IF(I8="","",IF(I8&lt;0,"OVERDUE","NOT DUE"))</f>
        <v>OVERDUE</v>
      </c>
      <c r="K8" s="30"/>
      <c r="L8" s="19"/>
    </row>
    <row r="9" spans="1:12">
      <c r="A9" s="59" t="s">
        <v>2645</v>
      </c>
      <c r="B9" s="30" t="s">
        <v>2291</v>
      </c>
      <c r="C9" s="30" t="s">
        <v>2292</v>
      </c>
      <c r="D9" s="39" t="s">
        <v>0</v>
      </c>
      <c r="E9" s="12">
        <v>42549</v>
      </c>
      <c r="F9" s="12">
        <v>44561</v>
      </c>
      <c r="G9" s="109"/>
      <c r="H9" s="14">
        <f>DATE(YEAR(F9),MONTH(F9)+3,DAY(F9)-1)</f>
        <v>44650</v>
      </c>
      <c r="I9" s="15">
        <f t="shared" ca="1" si="0"/>
        <v>58</v>
      </c>
      <c r="J9" s="16" t="str">
        <f t="shared" ca="1" si="1"/>
        <v>NOT DUE</v>
      </c>
      <c r="K9" s="30"/>
      <c r="L9" s="19"/>
    </row>
    <row r="10" spans="1:12" ht="26.45" customHeight="1">
      <c r="A10" s="59" t="s">
        <v>2646</v>
      </c>
      <c r="B10" s="30" t="s">
        <v>2293</v>
      </c>
      <c r="C10" s="30" t="s">
        <v>2294</v>
      </c>
      <c r="D10" s="39" t="s">
        <v>0</v>
      </c>
      <c r="E10" s="12">
        <v>42549</v>
      </c>
      <c r="F10" s="12">
        <v>44561</v>
      </c>
      <c r="G10" s="109"/>
      <c r="H10" s="14">
        <f>DATE(YEAR(F10),MONTH(F10)+3,DAY(F10)-1)</f>
        <v>44650</v>
      </c>
      <c r="I10" s="15">
        <f t="shared" ca="1" si="0"/>
        <v>58</v>
      </c>
      <c r="J10" s="16" t="str">
        <f t="shared" ca="1" si="1"/>
        <v>NOT DUE</v>
      </c>
      <c r="K10" s="30" t="s">
        <v>2303</v>
      </c>
      <c r="L10" s="19"/>
    </row>
    <row r="11" spans="1:12" ht="25.5">
      <c r="A11" s="59" t="s">
        <v>2647</v>
      </c>
      <c r="B11" s="30" t="s">
        <v>2295</v>
      </c>
      <c r="C11" s="30" t="s">
        <v>2296</v>
      </c>
      <c r="D11" s="39" t="s">
        <v>0</v>
      </c>
      <c r="E11" s="12">
        <v>42549</v>
      </c>
      <c r="F11" s="12">
        <v>44561</v>
      </c>
      <c r="G11" s="109"/>
      <c r="H11" s="14">
        <f>DATE(YEAR(F11),MONTH(F11)+3,DAY(F11)-1)</f>
        <v>44650</v>
      </c>
      <c r="I11" s="15">
        <f t="shared" ca="1" si="0"/>
        <v>58</v>
      </c>
      <c r="J11" s="16" t="str">
        <f t="shared" ca="1" si="1"/>
        <v>NOT DUE</v>
      </c>
      <c r="K11" s="30"/>
      <c r="L11" s="19"/>
    </row>
    <row r="12" spans="1:12" ht="25.5">
      <c r="A12" s="59" t="s">
        <v>2648</v>
      </c>
      <c r="B12" s="30" t="s">
        <v>2297</v>
      </c>
      <c r="C12" s="30" t="s">
        <v>2298</v>
      </c>
      <c r="D12" s="39" t="s">
        <v>0</v>
      </c>
      <c r="E12" s="12">
        <v>42549</v>
      </c>
      <c r="F12" s="12">
        <v>44561</v>
      </c>
      <c r="G12" s="109"/>
      <c r="H12" s="14">
        <f>DATE(YEAR(F12),MONTH(F12)+3,DAY(F12)-1)</f>
        <v>44650</v>
      </c>
      <c r="I12" s="15">
        <f t="shared" ca="1" si="0"/>
        <v>58</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549</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549</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549</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549</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549</v>
      </c>
      <c r="J17" s="16" t="str">
        <f t="shared" ca="1" si="1"/>
        <v>NOT DUE</v>
      </c>
      <c r="K17" s="30"/>
      <c r="L17" s="145" t="s">
        <v>5222</v>
      </c>
    </row>
    <row r="18" spans="1:12">
      <c r="A18" s="59" t="s">
        <v>3947</v>
      </c>
      <c r="B18" s="30" t="s">
        <v>3957</v>
      </c>
      <c r="C18" s="30" t="s">
        <v>3937</v>
      </c>
      <c r="D18" s="39" t="s">
        <v>383</v>
      </c>
      <c r="E18" s="12">
        <v>42549</v>
      </c>
      <c r="F18" s="12">
        <v>44412</v>
      </c>
      <c r="G18" s="109"/>
      <c r="H18" s="14">
        <f t="shared" si="2"/>
        <v>45141</v>
      </c>
      <c r="I18" s="15">
        <f t="shared" ca="1" si="0"/>
        <v>549</v>
      </c>
      <c r="J18" s="16" t="str">
        <f t="shared" ca="1" si="1"/>
        <v>NOT DUE</v>
      </c>
      <c r="K18" s="30"/>
      <c r="L18" s="145" t="s">
        <v>5222</v>
      </c>
    </row>
    <row r="19" spans="1:12">
      <c r="A19" s="60"/>
      <c r="B19" s="50"/>
      <c r="C19" s="50"/>
      <c r="D19" s="61"/>
      <c r="E19" s="52"/>
      <c r="F19" s="62"/>
      <c r="G19" s="53"/>
      <c r="H19" s="54"/>
      <c r="I19" s="55"/>
      <c r="J19" s="49"/>
      <c r="K19" s="50"/>
      <c r="L19" s="56"/>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13" sqref="G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2307</v>
      </c>
      <c r="D3" s="380" t="s">
        <v>12</v>
      </c>
      <c r="E3" s="380"/>
      <c r="F3" s="58" t="s">
        <v>2569</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44590</v>
      </c>
      <c r="G8" s="109"/>
      <c r="H8" s="14">
        <f>DATE(YEAR(F8),MONTH(F8),DAY(F8)+1)</f>
        <v>44591</v>
      </c>
      <c r="I8" s="15">
        <f t="shared" ref="I8:I18" ca="1" si="0">IF(ISBLANK(H8),"",H8-DATE(YEAR(NOW()),MONTH(NOW()),DAY(NOW())))</f>
        <v>-1</v>
      </c>
      <c r="J8" s="16" t="str">
        <f t="shared" ref="J8:J18" ca="1" si="1">IF(I8="","",IF(I8&lt;0,"OVERDUE","NOT DUE"))</f>
        <v>OVERDUE</v>
      </c>
      <c r="K8" s="30"/>
      <c r="L8" s="19"/>
    </row>
    <row r="9" spans="1:12">
      <c r="A9" s="59" t="s">
        <v>2655</v>
      </c>
      <c r="B9" s="30" t="s">
        <v>2291</v>
      </c>
      <c r="C9" s="30" t="s">
        <v>2292</v>
      </c>
      <c r="D9" s="39" t="s">
        <v>0</v>
      </c>
      <c r="E9" s="12">
        <v>42549</v>
      </c>
      <c r="F9" s="12">
        <v>44561</v>
      </c>
      <c r="G9" s="109"/>
      <c r="H9" s="14">
        <f>DATE(YEAR(F9),MONTH(F9)+3,DAY(F9)-1)</f>
        <v>44650</v>
      </c>
      <c r="I9" s="15">
        <f t="shared" ca="1" si="0"/>
        <v>58</v>
      </c>
      <c r="J9" s="16" t="str">
        <f t="shared" ca="1" si="1"/>
        <v>NOT DUE</v>
      </c>
      <c r="K9" s="30"/>
      <c r="L9" s="19"/>
    </row>
    <row r="10" spans="1:12" ht="26.45" customHeight="1">
      <c r="A10" s="59" t="s">
        <v>2656</v>
      </c>
      <c r="B10" s="30" t="s">
        <v>2293</v>
      </c>
      <c r="C10" s="30" t="s">
        <v>2294</v>
      </c>
      <c r="D10" s="39" t="s">
        <v>0</v>
      </c>
      <c r="E10" s="12">
        <v>42549</v>
      </c>
      <c r="F10" s="12">
        <v>44561</v>
      </c>
      <c r="G10" s="109"/>
      <c r="H10" s="14">
        <f>DATE(YEAR(F10),MONTH(F10)+3,DAY(F10)-1)</f>
        <v>44650</v>
      </c>
      <c r="I10" s="15">
        <f t="shared" ca="1" si="0"/>
        <v>58</v>
      </c>
      <c r="J10" s="16" t="str">
        <f t="shared" ca="1" si="1"/>
        <v>NOT DUE</v>
      </c>
      <c r="K10" s="30" t="s">
        <v>2303</v>
      </c>
      <c r="L10" s="19"/>
    </row>
    <row r="11" spans="1:12" ht="25.5">
      <c r="A11" s="59" t="s">
        <v>2657</v>
      </c>
      <c r="B11" s="30" t="s">
        <v>2295</v>
      </c>
      <c r="C11" s="30" t="s">
        <v>2296</v>
      </c>
      <c r="D11" s="39" t="s">
        <v>0</v>
      </c>
      <c r="E11" s="12">
        <v>42549</v>
      </c>
      <c r="F11" s="12">
        <v>44561</v>
      </c>
      <c r="G11" s="109"/>
      <c r="H11" s="14">
        <f>DATE(YEAR(F11),MONTH(F11)+3,DAY(F11)-1)</f>
        <v>44650</v>
      </c>
      <c r="I11" s="15">
        <f t="shared" ca="1" si="0"/>
        <v>58</v>
      </c>
      <c r="J11" s="16" t="str">
        <f t="shared" ca="1" si="1"/>
        <v>NOT DUE</v>
      </c>
      <c r="K11" s="30"/>
      <c r="L11" s="19"/>
    </row>
    <row r="12" spans="1:12" ht="25.5">
      <c r="A12" s="59" t="s">
        <v>2658</v>
      </c>
      <c r="B12" s="30" t="s">
        <v>2297</v>
      </c>
      <c r="C12" s="30" t="s">
        <v>2298</v>
      </c>
      <c r="D12" s="39" t="s">
        <v>0</v>
      </c>
      <c r="E12" s="12">
        <v>42549</v>
      </c>
      <c r="F12" s="12">
        <v>44561</v>
      </c>
      <c r="G12" s="109"/>
      <c r="H12" s="14">
        <f>DATE(YEAR(F12),MONTH(F12)+3,DAY(F12)-1)</f>
        <v>44650</v>
      </c>
      <c r="I12" s="15">
        <f t="shared" ca="1" si="0"/>
        <v>58</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549</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549</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549</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549</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549</v>
      </c>
      <c r="J17" s="16" t="str">
        <f t="shared" ca="1" si="1"/>
        <v>NOT DUE</v>
      </c>
      <c r="K17" s="30"/>
      <c r="L17" s="145" t="s">
        <v>5222</v>
      </c>
    </row>
    <row r="18" spans="1:12">
      <c r="A18" s="59" t="s">
        <v>3946</v>
      </c>
      <c r="B18" s="30" t="s">
        <v>3957</v>
      </c>
      <c r="C18" s="30" t="s">
        <v>3937</v>
      </c>
      <c r="D18" s="39" t="s">
        <v>383</v>
      </c>
      <c r="E18" s="12">
        <v>42549</v>
      </c>
      <c r="F18" s="12">
        <v>44412</v>
      </c>
      <c r="G18" s="109"/>
      <c r="H18" s="14">
        <f t="shared" si="2"/>
        <v>45141</v>
      </c>
      <c r="I18" s="15">
        <f t="shared" ca="1" si="0"/>
        <v>549</v>
      </c>
      <c r="J18" s="16" t="str">
        <f t="shared" ca="1" si="1"/>
        <v>NOT DUE</v>
      </c>
      <c r="K18" s="30"/>
      <c r="L18" s="145" t="s">
        <v>5222</v>
      </c>
    </row>
    <row r="19" spans="1:12">
      <c r="A19" s="60"/>
      <c r="B19" s="50"/>
      <c r="C19" s="50"/>
      <c r="D19" s="61"/>
      <c r="E19" s="52"/>
      <c r="F19" s="62"/>
      <c r="G19" s="53"/>
      <c r="H19" s="54"/>
      <c r="I19" s="55"/>
      <c r="J19" s="49"/>
      <c r="K19" s="50"/>
      <c r="L19" s="56"/>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H11" sqref="H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2308</v>
      </c>
      <c r="D3" s="380" t="s">
        <v>12</v>
      </c>
      <c r="E3" s="380"/>
      <c r="F3" s="58" t="s">
        <v>2664</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44590</v>
      </c>
      <c r="G8" s="109"/>
      <c r="H8" s="14">
        <f>DATE(YEAR(F8),MONTH(F8),DAY(F8)+1)</f>
        <v>44591</v>
      </c>
      <c r="I8" s="15">
        <f t="shared" ref="I8:I18" ca="1" si="0">IF(ISBLANK(H8),"",H8-DATE(YEAR(NOW()),MONTH(NOW()),DAY(NOW())))</f>
        <v>-1</v>
      </c>
      <c r="J8" s="16" t="str">
        <f t="shared" ref="J8:J18" ca="1" si="1">IF(I8="","",IF(I8&lt;0,"OVERDUE","NOT DUE"))</f>
        <v>OVERDUE</v>
      </c>
      <c r="K8" s="30"/>
      <c r="L8" s="19"/>
    </row>
    <row r="9" spans="1:12">
      <c r="A9" s="59" t="s">
        <v>2666</v>
      </c>
      <c r="B9" s="30" t="s">
        <v>2291</v>
      </c>
      <c r="C9" s="30" t="s">
        <v>2292</v>
      </c>
      <c r="D9" s="39" t="s">
        <v>0</v>
      </c>
      <c r="E9" s="12">
        <v>42549</v>
      </c>
      <c r="F9" s="12">
        <v>44561</v>
      </c>
      <c r="G9" s="109"/>
      <c r="H9" s="14">
        <f>DATE(YEAR(F9),MONTH(F9)+3,DAY(F9)-1)</f>
        <v>44650</v>
      </c>
      <c r="I9" s="15">
        <f t="shared" ca="1" si="0"/>
        <v>58</v>
      </c>
      <c r="J9" s="16" t="str">
        <f t="shared" ca="1" si="1"/>
        <v>NOT DUE</v>
      </c>
      <c r="K9" s="30"/>
      <c r="L9" s="19"/>
    </row>
    <row r="10" spans="1:12" ht="26.45" customHeight="1">
      <c r="A10" s="59" t="s">
        <v>2667</v>
      </c>
      <c r="B10" s="30" t="s">
        <v>2293</v>
      </c>
      <c r="C10" s="30" t="s">
        <v>2294</v>
      </c>
      <c r="D10" s="39" t="s">
        <v>0</v>
      </c>
      <c r="E10" s="12">
        <v>42549</v>
      </c>
      <c r="F10" s="12">
        <v>44561</v>
      </c>
      <c r="G10" s="109"/>
      <c r="H10" s="14">
        <f>DATE(YEAR(F10),MONTH(F10)+3,DAY(F10)-1)</f>
        <v>44650</v>
      </c>
      <c r="I10" s="15">
        <f t="shared" ca="1" si="0"/>
        <v>58</v>
      </c>
      <c r="J10" s="16" t="str">
        <f t="shared" ca="1" si="1"/>
        <v>NOT DUE</v>
      </c>
      <c r="K10" s="30" t="s">
        <v>2303</v>
      </c>
      <c r="L10" s="19"/>
    </row>
    <row r="11" spans="1:12" ht="25.5">
      <c r="A11" s="59" t="s">
        <v>2668</v>
      </c>
      <c r="B11" s="30" t="s">
        <v>2295</v>
      </c>
      <c r="C11" s="30" t="s">
        <v>2296</v>
      </c>
      <c r="D11" s="39" t="s">
        <v>0</v>
      </c>
      <c r="E11" s="12">
        <v>42549</v>
      </c>
      <c r="F11" s="12">
        <v>44561</v>
      </c>
      <c r="G11" s="109"/>
      <c r="H11" s="14">
        <f>DATE(YEAR(F11),MONTH(F11)+3,DAY(F11)-1)</f>
        <v>44650</v>
      </c>
      <c r="I11" s="15">
        <f t="shared" ca="1" si="0"/>
        <v>58</v>
      </c>
      <c r="J11" s="16" t="str">
        <f t="shared" ca="1" si="1"/>
        <v>NOT DUE</v>
      </c>
      <c r="K11" s="30"/>
      <c r="L11" s="19"/>
    </row>
    <row r="12" spans="1:12" ht="25.5">
      <c r="A12" s="59" t="s">
        <v>2669</v>
      </c>
      <c r="B12" s="30" t="s">
        <v>2297</v>
      </c>
      <c r="C12" s="30" t="s">
        <v>2298</v>
      </c>
      <c r="D12" s="39" t="s">
        <v>0</v>
      </c>
      <c r="E12" s="12">
        <v>42549</v>
      </c>
      <c r="F12" s="12">
        <v>44561</v>
      </c>
      <c r="G12" s="109"/>
      <c r="H12" s="14">
        <f>DATE(YEAR(F12),MONTH(F12)+3,DAY(F12)-1)</f>
        <v>44650</v>
      </c>
      <c r="I12" s="15">
        <f t="shared" ca="1" si="0"/>
        <v>58</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549</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549</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549</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549</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549</v>
      </c>
      <c r="J17" s="16" t="str">
        <f t="shared" ca="1" si="1"/>
        <v>NOT DUE</v>
      </c>
      <c r="K17" s="30"/>
      <c r="L17" s="145" t="s">
        <v>5222</v>
      </c>
    </row>
    <row r="18" spans="1:12">
      <c r="A18" s="59" t="s">
        <v>3946</v>
      </c>
      <c r="B18" s="30" t="s">
        <v>3957</v>
      </c>
      <c r="C18" s="30" t="s">
        <v>3937</v>
      </c>
      <c r="D18" s="39" t="s">
        <v>383</v>
      </c>
      <c r="E18" s="12">
        <v>42549</v>
      </c>
      <c r="F18" s="12">
        <v>44412</v>
      </c>
      <c r="G18" s="109"/>
      <c r="H18" s="14">
        <f t="shared" si="2"/>
        <v>45141</v>
      </c>
      <c r="I18" s="15">
        <f t="shared" ca="1" si="0"/>
        <v>549</v>
      </c>
      <c r="J18" s="16" t="str">
        <f t="shared" ca="1" si="1"/>
        <v>NOT DUE</v>
      </c>
      <c r="K18" s="30"/>
      <c r="L18" s="145" t="s">
        <v>5222</v>
      </c>
    </row>
    <row r="19" spans="1:12">
      <c r="A19" s="60"/>
      <c r="B19" s="50"/>
      <c r="C19" s="50"/>
      <c r="G19" s="53"/>
      <c r="H19" s="54"/>
      <c r="I19" s="55"/>
      <c r="J19" s="49"/>
      <c r="K19" s="50"/>
      <c r="L19" s="56"/>
    </row>
    <row r="22" spans="1:12">
      <c r="B22" t="s">
        <v>4634</v>
      </c>
      <c r="D22" s="47" t="s">
        <v>4635</v>
      </c>
      <c r="E22" t="s">
        <v>5257</v>
      </c>
      <c r="G22" t="s">
        <v>4636</v>
      </c>
    </row>
    <row r="23" spans="1:12">
      <c r="C23" s="215" t="s">
        <v>5323</v>
      </c>
      <c r="E23" t="s">
        <v>5370</v>
      </c>
      <c r="H23" s="461" t="s">
        <v>5295</v>
      </c>
      <c r="I23" s="461"/>
      <c r="J23" s="461"/>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H11" sqref="H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2315</v>
      </c>
      <c r="D3" s="380" t="s">
        <v>12</v>
      </c>
      <c r="E3" s="380"/>
      <c r="F3" s="4" t="s">
        <v>2434</v>
      </c>
    </row>
    <row r="4" spans="1:12" ht="18" customHeight="1">
      <c r="A4" s="379" t="s">
        <v>77</v>
      </c>
      <c r="B4" s="379"/>
      <c r="C4" s="36" t="s">
        <v>2316</v>
      </c>
      <c r="D4" s="380" t="s">
        <v>14</v>
      </c>
      <c r="E4" s="380"/>
      <c r="F4" s="109"/>
    </row>
    <row r="5" spans="1:12" ht="18" customHeight="1">
      <c r="A5" s="379" t="s">
        <v>78</v>
      </c>
      <c r="B5" s="379"/>
      <c r="C5" s="37" t="s">
        <v>2317</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1051</v>
      </c>
      <c r="J8" s="16" t="str">
        <f t="shared" ref="J8:J10" ca="1" si="1">IF(I8="","",IF(I8&lt;0,"OVERDUE","NOT DUE"))</f>
        <v>NOT DUE</v>
      </c>
      <c r="K8" s="30" t="s">
        <v>2287</v>
      </c>
      <c r="L8" s="19" t="s">
        <v>4865</v>
      </c>
    </row>
    <row r="9" spans="1:12">
      <c r="A9" s="16" t="s">
        <v>2323</v>
      </c>
      <c r="B9" s="30" t="s">
        <v>3952</v>
      </c>
      <c r="C9" s="30" t="s">
        <v>2319</v>
      </c>
      <c r="D9" s="39" t="s">
        <v>2138</v>
      </c>
      <c r="E9" s="12">
        <v>42549</v>
      </c>
      <c r="F9" s="12">
        <v>43868</v>
      </c>
      <c r="G9" s="109"/>
      <c r="H9" s="14">
        <f>DATE(YEAR(F9)+5,MONTH(F9),DAY(F9)-1)</f>
        <v>45694</v>
      </c>
      <c r="I9" s="15">
        <f t="shared" ca="1" si="0"/>
        <v>1102</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137</v>
      </c>
      <c r="J10" s="16" t="str">
        <f t="shared" ca="1" si="1"/>
        <v>NOT DUE</v>
      </c>
      <c r="K10" s="30" t="s">
        <v>2324</v>
      </c>
      <c r="L10" s="19"/>
    </row>
    <row r="15" spans="1:12">
      <c r="B15" t="s">
        <v>4634</v>
      </c>
      <c r="D15" s="47" t="s">
        <v>4635</v>
      </c>
      <c r="E15" t="s">
        <v>5257</v>
      </c>
      <c r="G15" t="s">
        <v>4636</v>
      </c>
      <c r="K15" t="s">
        <v>4852</v>
      </c>
    </row>
    <row r="16" spans="1:12">
      <c r="C16" s="223" t="s">
        <v>5377</v>
      </c>
      <c r="E16" t="s">
        <v>5370</v>
      </c>
      <c r="H16" s="461" t="s">
        <v>5295</v>
      </c>
      <c r="I16" s="461"/>
      <c r="J16" s="461"/>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2" sqref="F12:F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2325</v>
      </c>
      <c r="D3" s="380" t="s">
        <v>12</v>
      </c>
      <c r="E3" s="380"/>
      <c r="F3" s="4" t="s">
        <v>2433</v>
      </c>
    </row>
    <row r="4" spans="1:12" ht="18" customHeight="1">
      <c r="A4" s="379" t="s">
        <v>77</v>
      </c>
      <c r="B4" s="379"/>
      <c r="C4" s="36" t="s">
        <v>3803</v>
      </c>
      <c r="D4" s="380" t="s">
        <v>14</v>
      </c>
      <c r="E4" s="380"/>
      <c r="F4" s="108"/>
    </row>
    <row r="5" spans="1:12" ht="18" customHeight="1">
      <c r="A5" s="379" t="s">
        <v>78</v>
      </c>
      <c r="B5" s="379"/>
      <c r="C5" s="37" t="s">
        <v>3804</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44590</v>
      </c>
      <c r="G8" s="109"/>
      <c r="H8" s="14">
        <f>DATE(YEAR(F8),MONTH(F8),DAY(F8)+1)</f>
        <v>44591</v>
      </c>
      <c r="I8" s="15">
        <f t="shared" ref="I8:I12" ca="1" si="0">IF(ISBLANK(H8),"",H8-DATE(YEAR(NOW()),MONTH(NOW()),DAY(NOW())))</f>
        <v>-1</v>
      </c>
      <c r="J8" s="16" t="str">
        <f t="shared" ref="J8:J12" ca="1" si="1">IF(I8="","",IF(I8&lt;0,"OVERDUE","NOT DUE"))</f>
        <v>OVERDUE</v>
      </c>
      <c r="K8" s="30" t="s">
        <v>2336</v>
      </c>
      <c r="L8" s="19"/>
    </row>
    <row r="9" spans="1:12" ht="28.5" customHeight="1">
      <c r="A9" s="16" t="s">
        <v>2333</v>
      </c>
      <c r="B9" s="30" t="s">
        <v>2374</v>
      </c>
      <c r="C9" s="30" t="s">
        <v>393</v>
      </c>
      <c r="D9" s="39" t="s">
        <v>4</v>
      </c>
      <c r="E9" s="12">
        <v>42549</v>
      </c>
      <c r="F9" s="12">
        <v>44550</v>
      </c>
      <c r="G9" s="109"/>
      <c r="H9" s="14">
        <f>EDATE(F9-1,1)</f>
        <v>44580</v>
      </c>
      <c r="I9" s="15">
        <f t="shared" ca="1" si="0"/>
        <v>-12</v>
      </c>
      <c r="J9" s="16" t="str">
        <f t="shared" ca="1" si="1"/>
        <v>OVERDUE</v>
      </c>
      <c r="K9" s="30" t="s">
        <v>2337</v>
      </c>
      <c r="L9" s="19"/>
    </row>
    <row r="10" spans="1:12" ht="28.5" customHeight="1">
      <c r="A10" s="16" t="s">
        <v>2333</v>
      </c>
      <c r="B10" s="30" t="s">
        <v>2328</v>
      </c>
      <c r="C10" s="30" t="s">
        <v>2329</v>
      </c>
      <c r="D10" s="39" t="s">
        <v>383</v>
      </c>
      <c r="E10" s="12">
        <v>42549</v>
      </c>
      <c r="F10" s="12">
        <v>42549</v>
      </c>
      <c r="G10" s="109"/>
      <c r="H10" s="14">
        <f>DATE(YEAR(F10)+2,MONTH(F10),DAY(F10)-1)</f>
        <v>43278</v>
      </c>
      <c r="I10" s="15">
        <f t="shared" ca="1" si="0"/>
        <v>-1314</v>
      </c>
      <c r="J10" s="16" t="str">
        <f t="shared" ca="1" si="1"/>
        <v>OVERDUE</v>
      </c>
      <c r="K10" s="30" t="s">
        <v>2337</v>
      </c>
      <c r="L10" s="19" t="s">
        <v>5222</v>
      </c>
    </row>
    <row r="11" spans="1:12" ht="18" customHeight="1">
      <c r="A11" s="16" t="s">
        <v>2334</v>
      </c>
      <c r="B11" s="30" t="s">
        <v>2330</v>
      </c>
      <c r="C11" s="30" t="s">
        <v>831</v>
      </c>
      <c r="D11" s="39" t="s">
        <v>2340</v>
      </c>
      <c r="E11" s="12">
        <v>42549</v>
      </c>
      <c r="F11" s="12">
        <v>42549</v>
      </c>
      <c r="G11" s="109"/>
      <c r="H11" s="14">
        <f>DATE(YEAR(F11)+10,MONTH(F11),DAY(F11)-1)</f>
        <v>46200</v>
      </c>
      <c r="I11" s="15">
        <f t="shared" ca="1" si="0"/>
        <v>1608</v>
      </c>
      <c r="J11" s="16" t="str">
        <f t="shared" ca="1" si="1"/>
        <v>NOT DUE</v>
      </c>
      <c r="K11" s="30" t="s">
        <v>2338</v>
      </c>
      <c r="L11" s="19"/>
    </row>
    <row r="12" spans="1:12" ht="24" customHeight="1">
      <c r="A12" s="16" t="s">
        <v>2335</v>
      </c>
      <c r="B12" s="30" t="s">
        <v>2331</v>
      </c>
      <c r="C12" s="30" t="s">
        <v>831</v>
      </c>
      <c r="D12" s="39" t="s">
        <v>383</v>
      </c>
      <c r="E12" s="12">
        <v>42549</v>
      </c>
      <c r="F12" s="12">
        <v>43522</v>
      </c>
      <c r="G12" s="109"/>
      <c r="H12" s="14">
        <f>DATE(YEAR(F12)+2,MONTH(F12),DAY(F12)-1)</f>
        <v>44252</v>
      </c>
      <c r="I12" s="15">
        <f t="shared" ca="1" si="0"/>
        <v>-340</v>
      </c>
      <c r="J12" s="16" t="str">
        <f t="shared" ca="1" si="1"/>
        <v>OVERDUE</v>
      </c>
      <c r="K12" s="30" t="s">
        <v>2339</v>
      </c>
      <c r="L12" s="19" t="s">
        <v>5222</v>
      </c>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87" zoomScaleNormal="87" workbookViewId="0">
      <selection activeCell="F17" sqref="F17:F1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2357</v>
      </c>
      <c r="D3" s="380" t="s">
        <v>12</v>
      </c>
      <c r="E3" s="380"/>
      <c r="F3" s="4" t="s">
        <v>2571</v>
      </c>
    </row>
    <row r="4" spans="1:12" ht="18" customHeight="1">
      <c r="A4" s="379" t="s">
        <v>77</v>
      </c>
      <c r="B4" s="379"/>
      <c r="C4" s="36" t="s">
        <v>3805</v>
      </c>
      <c r="D4" s="380" t="s">
        <v>14</v>
      </c>
      <c r="E4" s="380"/>
      <c r="F4" s="5">
        <f>'Running Hours'!B17</f>
        <v>20168.7</v>
      </c>
    </row>
    <row r="5" spans="1:12" ht="18" customHeight="1">
      <c r="A5" s="379" t="s">
        <v>78</v>
      </c>
      <c r="B5" s="379"/>
      <c r="C5" s="37" t="s">
        <v>2356</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44590</v>
      </c>
      <c r="G8" s="63"/>
      <c r="H8" s="14">
        <f>DATE(YEAR(F8),MONTH(F8),DAY(F8)+1)</f>
        <v>44591</v>
      </c>
      <c r="I8" s="15">
        <f t="shared" ref="I8:I57" ca="1" si="0">IF(ISBLANK(H8),"",H8-DATE(YEAR(NOW()),MONTH(NOW()),DAY(NOW())))</f>
        <v>-1</v>
      </c>
      <c r="J8" s="16" t="str">
        <f t="shared" ref="J8:J57" ca="1" si="1">IF(I8="","",IF(I8&lt;0,"OVERDUE","NOT DUE"))</f>
        <v>OVERDUE</v>
      </c>
      <c r="K8" s="30"/>
      <c r="L8" s="19"/>
    </row>
    <row r="9" spans="1:12" ht="53.25" customHeight="1">
      <c r="A9" s="16" t="s">
        <v>2596</v>
      </c>
      <c r="B9" s="30" t="s">
        <v>2360</v>
      </c>
      <c r="C9" s="30" t="s">
        <v>2361</v>
      </c>
      <c r="D9" s="39" t="s">
        <v>26</v>
      </c>
      <c r="E9" s="12">
        <v>42549</v>
      </c>
      <c r="F9" s="12">
        <v>44555</v>
      </c>
      <c r="G9" s="63"/>
      <c r="H9" s="14">
        <f>DATE(YEAR(F9),MONTH(F9),DAY(F9)+7)</f>
        <v>44562</v>
      </c>
      <c r="I9" s="15">
        <f t="shared" ca="1" si="0"/>
        <v>-30</v>
      </c>
      <c r="J9" s="16" t="str">
        <f t="shared" ca="1" si="1"/>
        <v>OVERDUE</v>
      </c>
      <c r="K9" s="30"/>
      <c r="L9" s="19"/>
    </row>
    <row r="10" spans="1:12" ht="51">
      <c r="A10" s="16" t="s">
        <v>2597</v>
      </c>
      <c r="B10" s="30" t="s">
        <v>2362</v>
      </c>
      <c r="C10" s="30" t="s">
        <v>2361</v>
      </c>
      <c r="D10" s="39" t="s">
        <v>2139</v>
      </c>
      <c r="E10" s="12">
        <v>42549</v>
      </c>
      <c r="F10" s="12">
        <v>44525</v>
      </c>
      <c r="G10" s="63"/>
      <c r="H10" s="14">
        <f>EDATE(F10-1,1)</f>
        <v>44554</v>
      </c>
      <c r="I10" s="15">
        <f t="shared" ca="1" si="0"/>
        <v>-38</v>
      </c>
      <c r="J10" s="16" t="str">
        <f t="shared" ca="1" si="1"/>
        <v>OVERDUE</v>
      </c>
      <c r="K10" s="30"/>
      <c r="L10" s="19"/>
    </row>
    <row r="11" spans="1:12" ht="38.25">
      <c r="A11" s="16" t="s">
        <v>2598</v>
      </c>
      <c r="B11" s="30" t="s">
        <v>2363</v>
      </c>
      <c r="C11" s="30" t="s">
        <v>2361</v>
      </c>
      <c r="D11" s="39" t="s">
        <v>0</v>
      </c>
      <c r="E11" s="12">
        <v>42549</v>
      </c>
      <c r="F11" s="12">
        <v>44469</v>
      </c>
      <c r="G11" s="63"/>
      <c r="H11" s="14">
        <f>DATE(YEAR(F11),MONTH(F11)+3,DAY(F11)-1)</f>
        <v>44559</v>
      </c>
      <c r="I11" s="15">
        <f t="shared" ca="1" si="0"/>
        <v>-33</v>
      </c>
      <c r="J11" s="16" t="str">
        <f t="shared" ca="1" si="1"/>
        <v>OVERDUE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57</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241</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512</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512</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512</v>
      </c>
      <c r="J16" s="16" t="str">
        <f t="shared" ca="1" si="1"/>
        <v>NOT DUE</v>
      </c>
      <c r="K16" s="30" t="s">
        <v>2399</v>
      </c>
      <c r="L16" s="19"/>
    </row>
    <row r="17" spans="1:12" ht="38.25">
      <c r="A17" s="16" t="s">
        <v>2604</v>
      </c>
      <c r="B17" s="30" t="s">
        <v>1390</v>
      </c>
      <c r="C17" s="30" t="s">
        <v>1391</v>
      </c>
      <c r="D17" s="39" t="s">
        <v>1</v>
      </c>
      <c r="E17" s="12">
        <v>42549</v>
      </c>
      <c r="F17" s="12">
        <v>44590</v>
      </c>
      <c r="G17" s="63"/>
      <c r="H17" s="14">
        <f>DATE(YEAR(F17),MONTH(F17),DAY(F17)+1)</f>
        <v>44591</v>
      </c>
      <c r="I17" s="15">
        <f t="shared" ca="1" si="0"/>
        <v>-1</v>
      </c>
      <c r="J17" s="16" t="str">
        <f t="shared" ca="1" si="1"/>
        <v>OVERDUE</v>
      </c>
      <c r="K17" s="30" t="s">
        <v>1420</v>
      </c>
      <c r="L17" s="19"/>
    </row>
    <row r="18" spans="1:12" ht="38.25">
      <c r="A18" s="16" t="s">
        <v>2605</v>
      </c>
      <c r="B18" s="30" t="s">
        <v>1392</v>
      </c>
      <c r="C18" s="30" t="s">
        <v>1393</v>
      </c>
      <c r="D18" s="39" t="s">
        <v>1</v>
      </c>
      <c r="E18" s="12">
        <v>42549</v>
      </c>
      <c r="F18" s="12">
        <v>44590</v>
      </c>
      <c r="G18" s="63"/>
      <c r="H18" s="14">
        <f>DATE(YEAR(F18),MONTH(F18),DAY(F18)+1)</f>
        <v>44591</v>
      </c>
      <c r="I18" s="15">
        <f t="shared" ca="1" si="0"/>
        <v>-1</v>
      </c>
      <c r="J18" s="16" t="str">
        <f t="shared" ca="1" si="1"/>
        <v>OVERDUE</v>
      </c>
      <c r="K18" s="30" t="s">
        <v>1421</v>
      </c>
      <c r="L18" s="19"/>
    </row>
    <row r="19" spans="1:12" ht="38.25">
      <c r="A19" s="16" t="s">
        <v>2606</v>
      </c>
      <c r="B19" s="30" t="s">
        <v>1394</v>
      </c>
      <c r="C19" s="30" t="s">
        <v>1395</v>
      </c>
      <c r="D19" s="39" t="s">
        <v>1</v>
      </c>
      <c r="E19" s="12">
        <v>42549</v>
      </c>
      <c r="F19" s="12">
        <v>44590</v>
      </c>
      <c r="G19" s="63"/>
      <c r="H19" s="14">
        <f>DATE(YEAR(F19),MONTH(F19),DAY(F19)+1)</f>
        <v>44591</v>
      </c>
      <c r="I19" s="15">
        <f t="shared" ca="1" si="0"/>
        <v>-1</v>
      </c>
      <c r="J19" s="16" t="str">
        <f t="shared" ca="1" si="1"/>
        <v>OVERDUE</v>
      </c>
      <c r="K19" s="30" t="s">
        <v>1422</v>
      </c>
      <c r="L19" s="19"/>
    </row>
    <row r="20" spans="1:12" ht="38.25" customHeight="1">
      <c r="A20" s="16" t="s">
        <v>2607</v>
      </c>
      <c r="B20" s="30" t="s">
        <v>1396</v>
      </c>
      <c r="C20" s="30" t="s">
        <v>1397</v>
      </c>
      <c r="D20" s="39" t="s">
        <v>4</v>
      </c>
      <c r="E20" s="12">
        <v>42549</v>
      </c>
      <c r="F20" s="12">
        <v>44560</v>
      </c>
      <c r="G20" s="63"/>
      <c r="H20" s="14">
        <f>EDATE(F20-1,1)</f>
        <v>44590</v>
      </c>
      <c r="I20" s="15">
        <f t="shared" ca="1" si="0"/>
        <v>-2</v>
      </c>
      <c r="J20" s="16" t="str">
        <f t="shared" ca="1" si="1"/>
        <v>OVERDUE</v>
      </c>
      <c r="K20" s="30" t="s">
        <v>1423</v>
      </c>
      <c r="L20" s="19"/>
    </row>
    <row r="21" spans="1:12" ht="25.5">
      <c r="A21" s="16" t="s">
        <v>2608</v>
      </c>
      <c r="B21" s="30" t="s">
        <v>1398</v>
      </c>
      <c r="C21" s="30" t="s">
        <v>1399</v>
      </c>
      <c r="D21" s="39" t="s">
        <v>1</v>
      </c>
      <c r="E21" s="12">
        <v>42549</v>
      </c>
      <c r="F21" s="12">
        <v>44590</v>
      </c>
      <c r="G21" s="63"/>
      <c r="H21" s="14">
        <f>DATE(YEAR(F21),MONTH(F21),DAY(F21)+1)</f>
        <v>44591</v>
      </c>
      <c r="I21" s="15">
        <f t="shared" ca="1" si="0"/>
        <v>-1</v>
      </c>
      <c r="J21" s="16" t="str">
        <f t="shared" ca="1" si="1"/>
        <v>OVERDUE</v>
      </c>
      <c r="K21" s="30" t="s">
        <v>1424</v>
      </c>
      <c r="L21" s="19"/>
    </row>
    <row r="22" spans="1:12" ht="26.45" customHeight="1">
      <c r="A22" s="16" t="s">
        <v>2609</v>
      </c>
      <c r="B22" s="30" t="s">
        <v>1400</v>
      </c>
      <c r="C22" s="30" t="s">
        <v>1401</v>
      </c>
      <c r="D22" s="39" t="s">
        <v>1</v>
      </c>
      <c r="E22" s="12">
        <v>42549</v>
      </c>
      <c r="F22" s="12">
        <v>44590</v>
      </c>
      <c r="G22" s="63"/>
      <c r="H22" s="14">
        <f>DATE(YEAR(F22),MONTH(F22),DAY(F22)+1)</f>
        <v>44591</v>
      </c>
      <c r="I22" s="15">
        <f t="shared" ca="1" si="0"/>
        <v>-1</v>
      </c>
      <c r="J22" s="16" t="str">
        <f t="shared" ca="1" si="1"/>
        <v>OVERDUE</v>
      </c>
      <c r="K22" s="30" t="s">
        <v>1425</v>
      </c>
      <c r="L22" s="19"/>
    </row>
    <row r="23" spans="1:12" ht="26.45" customHeight="1">
      <c r="A23" s="16" t="s">
        <v>2610</v>
      </c>
      <c r="B23" s="30" t="s">
        <v>1402</v>
      </c>
      <c r="C23" s="30" t="s">
        <v>1403</v>
      </c>
      <c r="D23" s="39" t="s">
        <v>1</v>
      </c>
      <c r="E23" s="12">
        <v>42549</v>
      </c>
      <c r="F23" s="12">
        <v>44590</v>
      </c>
      <c r="G23" s="63"/>
      <c r="H23" s="14">
        <f>DATE(YEAR(F23),MONTH(F23),DAY(F23)+1)</f>
        <v>44591</v>
      </c>
      <c r="I23" s="15">
        <f t="shared" ca="1" si="0"/>
        <v>-1</v>
      </c>
      <c r="J23" s="16" t="str">
        <f t="shared" ca="1" si="1"/>
        <v>OVERDUE</v>
      </c>
      <c r="K23" s="30" t="s">
        <v>1425</v>
      </c>
      <c r="L23" s="19"/>
    </row>
    <row r="24" spans="1:12" ht="26.45" customHeight="1">
      <c r="A24" s="16" t="s">
        <v>2611</v>
      </c>
      <c r="B24" s="30" t="s">
        <v>1404</v>
      </c>
      <c r="C24" s="30" t="s">
        <v>1391</v>
      </c>
      <c r="D24" s="39" t="s">
        <v>1</v>
      </c>
      <c r="E24" s="12">
        <v>42549</v>
      </c>
      <c r="F24" s="12">
        <v>44590</v>
      </c>
      <c r="G24" s="63"/>
      <c r="H24" s="14">
        <f>DATE(YEAR(F24),MONTH(F24),DAY(F24)+1)</f>
        <v>44591</v>
      </c>
      <c r="I24" s="15">
        <f t="shared" ca="1" si="0"/>
        <v>-1</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57</v>
      </c>
      <c r="J25" s="16" t="str">
        <f t="shared" ca="1" si="1"/>
        <v>NOT DUE</v>
      </c>
      <c r="K25" s="30" t="s">
        <v>1425</v>
      </c>
      <c r="L25" s="19"/>
    </row>
    <row r="26" spans="1:12" ht="25.5">
      <c r="A26" s="16" t="s">
        <v>2613</v>
      </c>
      <c r="B26" s="30" t="s">
        <v>1407</v>
      </c>
      <c r="C26" s="30"/>
      <c r="D26" s="39" t="s">
        <v>4</v>
      </c>
      <c r="E26" s="12">
        <v>42549</v>
      </c>
      <c r="F26" s="12">
        <v>44560</v>
      </c>
      <c r="G26" s="63"/>
      <c r="H26" s="14">
        <f>EDATE(F26-1,1)</f>
        <v>44590</v>
      </c>
      <c r="I26" s="15">
        <f t="shared" ca="1" si="0"/>
        <v>-2</v>
      </c>
      <c r="J26" s="16" t="str">
        <f t="shared" ca="1" si="1"/>
        <v>OVERDUE</v>
      </c>
      <c r="K26" s="30"/>
      <c r="L26" s="19"/>
    </row>
    <row r="27" spans="1:12" ht="26.45" customHeight="1">
      <c r="A27" s="16" t="s">
        <v>2614</v>
      </c>
      <c r="B27" s="30" t="s">
        <v>3954</v>
      </c>
      <c r="C27" s="30" t="s">
        <v>2367</v>
      </c>
      <c r="D27" s="39" t="s">
        <v>56</v>
      </c>
      <c r="E27" s="12">
        <v>42549</v>
      </c>
      <c r="F27" s="12">
        <v>42549</v>
      </c>
      <c r="G27" s="63"/>
      <c r="H27" s="14">
        <f>DATE(YEAR(F27)+3,MONTH(F27),DAY(F27)-1)</f>
        <v>43643</v>
      </c>
      <c r="I27" s="15">
        <f t="shared" ca="1" si="0"/>
        <v>-949</v>
      </c>
      <c r="J27" s="16" t="str">
        <f t="shared" ca="1" si="1"/>
        <v>OVERDUE</v>
      </c>
      <c r="K27" s="30" t="s">
        <v>1426</v>
      </c>
      <c r="L27" s="145" t="s">
        <v>5222</v>
      </c>
    </row>
    <row r="28" spans="1:12" ht="26.45" customHeight="1">
      <c r="A28" s="16" t="s">
        <v>2615</v>
      </c>
      <c r="B28" s="30" t="s">
        <v>1408</v>
      </c>
      <c r="C28" s="30" t="s">
        <v>1409</v>
      </c>
      <c r="D28" s="39" t="s">
        <v>0</v>
      </c>
      <c r="E28" s="12">
        <v>42549</v>
      </c>
      <c r="F28" s="12">
        <v>44561</v>
      </c>
      <c r="G28" s="63"/>
      <c r="H28" s="14">
        <f>DATE(YEAR(F28),MONTH(F28)+3,DAY(F28)-1)</f>
        <v>44650</v>
      </c>
      <c r="I28" s="15">
        <f t="shared" ca="1" si="0"/>
        <v>58</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347</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347</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347</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347</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347</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347</v>
      </c>
      <c r="J34" s="16" t="str">
        <f t="shared" ca="1" si="1"/>
        <v>NOT DUE</v>
      </c>
      <c r="K34" s="30" t="s">
        <v>1428</v>
      </c>
      <c r="L34" s="19"/>
    </row>
    <row r="35" spans="1:12" ht="21.75" customHeight="1">
      <c r="A35" s="16" t="s">
        <v>2622</v>
      </c>
      <c r="B35" s="30" t="s">
        <v>2371</v>
      </c>
      <c r="C35" s="30" t="s">
        <v>3937</v>
      </c>
      <c r="D35" s="39" t="s">
        <v>2013</v>
      </c>
      <c r="E35" s="12">
        <v>42549</v>
      </c>
      <c r="F35" s="12">
        <v>42549</v>
      </c>
      <c r="G35" s="63"/>
      <c r="H35" s="14">
        <f>DATE(YEAR(F35)+4,MONTH(F35),DAY(F35)-1)</f>
        <v>44009</v>
      </c>
      <c r="I35" s="15">
        <f t="shared" ca="1" si="0"/>
        <v>-583</v>
      </c>
      <c r="J35" s="16" t="str">
        <f t="shared" ca="1" si="1"/>
        <v>OVERDUE</v>
      </c>
      <c r="K35" s="30" t="s">
        <v>2400</v>
      </c>
      <c r="L35" s="145" t="s">
        <v>5222</v>
      </c>
    </row>
    <row r="36" spans="1:12" ht="19.5" customHeight="1">
      <c r="A36" s="16" t="s">
        <v>2623</v>
      </c>
      <c r="B36" s="30" t="s">
        <v>2372</v>
      </c>
      <c r="C36" s="30" t="s">
        <v>2373</v>
      </c>
      <c r="D36" s="39" t="s">
        <v>383</v>
      </c>
      <c r="E36" s="12">
        <v>42549</v>
      </c>
      <c r="F36" s="12">
        <v>42549</v>
      </c>
      <c r="G36" s="63"/>
      <c r="H36" s="14">
        <f>DATE(YEAR(F36)+2,MONTH(F36),DAY(F36)-1)</f>
        <v>43278</v>
      </c>
      <c r="I36" s="15">
        <f t="shared" ca="1" si="0"/>
        <v>-1314</v>
      </c>
      <c r="J36" s="16" t="str">
        <f t="shared" ca="1" si="1"/>
        <v>OVERDUE</v>
      </c>
      <c r="K36" s="30" t="s">
        <v>2401</v>
      </c>
      <c r="L36" s="145" t="s">
        <v>4769</v>
      </c>
    </row>
    <row r="37" spans="1:12" ht="22.5" customHeight="1">
      <c r="A37" s="16" t="s">
        <v>2624</v>
      </c>
      <c r="B37" s="30" t="s">
        <v>2374</v>
      </c>
      <c r="C37" s="30" t="s">
        <v>2373</v>
      </c>
      <c r="D37" s="39" t="s">
        <v>2395</v>
      </c>
      <c r="E37" s="12">
        <v>42549</v>
      </c>
      <c r="F37" s="12">
        <v>42549</v>
      </c>
      <c r="G37" s="63"/>
      <c r="H37" s="14">
        <f>DATE(YEAR(F37)+2,MONTH(F37),DAY(F37)-1)</f>
        <v>43278</v>
      </c>
      <c r="I37" s="15">
        <f t="shared" ca="1" si="0"/>
        <v>-1314</v>
      </c>
      <c r="J37" s="16" t="str">
        <f t="shared" ca="1" si="1"/>
        <v>OVERDUE</v>
      </c>
      <c r="K37" s="30" t="s">
        <v>2402</v>
      </c>
      <c r="L37" s="145" t="s">
        <v>4769</v>
      </c>
    </row>
    <row r="38" spans="1:12" ht="22.5" customHeight="1">
      <c r="A38" s="16" t="s">
        <v>2625</v>
      </c>
      <c r="B38" s="30" t="s">
        <v>2375</v>
      </c>
      <c r="C38" s="30" t="s">
        <v>2376</v>
      </c>
      <c r="D38" s="39" t="s">
        <v>3</v>
      </c>
      <c r="E38" s="12">
        <v>42549</v>
      </c>
      <c r="F38" s="12">
        <v>44538</v>
      </c>
      <c r="G38" s="63"/>
      <c r="H38" s="14">
        <f>DATE(YEAR(F38),MONTH(F38)+6,DAY(F38)-1)</f>
        <v>44719</v>
      </c>
      <c r="I38" s="15">
        <f t="shared" ca="1" si="0"/>
        <v>127</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695</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695</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695</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695</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695</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695</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695</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695</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695</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695</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695</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695</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695</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695</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695</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695</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695</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695</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695</v>
      </c>
      <c r="J57" s="16" t="str">
        <f t="shared" ca="1" si="1"/>
        <v>NOT DUE</v>
      </c>
      <c r="K57" s="30"/>
      <c r="L57" s="19"/>
    </row>
    <row r="58" spans="1:12">
      <c r="A58" s="49"/>
      <c r="B58" s="50"/>
      <c r="C58" s="50"/>
      <c r="G58" s="53"/>
      <c r="H58" s="54"/>
      <c r="I58" s="55"/>
      <c r="J58" s="49"/>
      <c r="K58" s="50"/>
      <c r="L58" s="56"/>
    </row>
    <row r="61" spans="1:12">
      <c r="B61" t="s">
        <v>4634</v>
      </c>
      <c r="D61" s="47" t="s">
        <v>4635</v>
      </c>
      <c r="E61" t="s">
        <v>5257</v>
      </c>
      <c r="G61" t="s">
        <v>4636</v>
      </c>
    </row>
    <row r="62" spans="1:12">
      <c r="C62" s="215" t="s">
        <v>5323</v>
      </c>
      <c r="E62" t="s">
        <v>5370</v>
      </c>
      <c r="H62" s="461" t="s">
        <v>5295</v>
      </c>
      <c r="I62" s="461"/>
      <c r="J62" s="461"/>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Normal="100" workbookViewId="0">
      <selection activeCell="I23" sqref="I2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2405</v>
      </c>
      <c r="D3" s="380" t="s">
        <v>12</v>
      </c>
      <c r="E3" s="380"/>
      <c r="F3" s="58" t="s">
        <v>2572</v>
      </c>
    </row>
    <row r="4" spans="1:12" ht="18" customHeight="1">
      <c r="A4" s="379" t="s">
        <v>77</v>
      </c>
      <c r="B4" s="379"/>
      <c r="C4" s="36" t="s">
        <v>3805</v>
      </c>
      <c r="D4" s="380" t="s">
        <v>14</v>
      </c>
      <c r="E4" s="380"/>
      <c r="F4" s="57">
        <f>'Running Hours'!B18</f>
        <v>24609.4</v>
      </c>
    </row>
    <row r="5" spans="1:12" ht="18" customHeight="1">
      <c r="A5" s="379" t="s">
        <v>78</v>
      </c>
      <c r="B5" s="379"/>
      <c r="C5" s="37" t="s">
        <v>2356</v>
      </c>
      <c r="D5" s="44"/>
      <c r="E5" s="263" t="str">
        <f>'Running Hours'!$C3</f>
        <v>Date updated:</v>
      </c>
      <c r="F5" s="147">
        <f>'Running Hours'!$D3</f>
        <v>44590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44590</v>
      </c>
      <c r="G8" s="63"/>
      <c r="H8" s="14">
        <f>DATE(YEAR(F8),MONTH(F8),DAY(F8)+1)</f>
        <v>44591</v>
      </c>
      <c r="I8" s="15">
        <f t="shared" ref="I8:I57" ca="1" si="0">IF(ISBLANK(H8),"",H8-DATE(YEAR(NOW()),MONTH(NOW()),DAY(NOW())))</f>
        <v>-1</v>
      </c>
      <c r="J8" s="16" t="str">
        <f t="shared" ref="J8:J57" ca="1" si="1">IF(I8="","",IF(I8&lt;0,"OVERDUE","NOT DUE"))</f>
        <v>OVERDUE</v>
      </c>
      <c r="K8" s="30"/>
      <c r="L8" s="19"/>
    </row>
    <row r="9" spans="1:12" ht="53.25" customHeight="1">
      <c r="A9" s="16" t="s">
        <v>2596</v>
      </c>
      <c r="B9" s="30" t="s">
        <v>2360</v>
      </c>
      <c r="C9" s="30" t="s">
        <v>2361</v>
      </c>
      <c r="D9" s="39" t="s">
        <v>26</v>
      </c>
      <c r="E9" s="12">
        <v>42549</v>
      </c>
      <c r="F9" s="12">
        <v>44555</v>
      </c>
      <c r="G9" s="63"/>
      <c r="H9" s="14">
        <f>DATE(YEAR(F9),MONTH(F9),DAY(F9)+7)</f>
        <v>44562</v>
      </c>
      <c r="I9" s="15">
        <f t="shared" ca="1" si="0"/>
        <v>-30</v>
      </c>
      <c r="J9" s="16" t="str">
        <f t="shared" ca="1" si="1"/>
        <v>OVERDUE</v>
      </c>
      <c r="K9" s="30"/>
      <c r="L9" s="19"/>
    </row>
    <row r="10" spans="1:12" ht="51">
      <c r="A10" s="16" t="s">
        <v>2597</v>
      </c>
      <c r="B10" s="30" t="s">
        <v>2362</v>
      </c>
      <c r="C10" s="30" t="s">
        <v>2361</v>
      </c>
      <c r="D10" s="39" t="s">
        <v>2139</v>
      </c>
      <c r="E10" s="12">
        <v>42549</v>
      </c>
      <c r="F10" s="12">
        <v>44525</v>
      </c>
      <c r="G10" s="63"/>
      <c r="H10" s="14">
        <f>EDATE(F10-1,1)</f>
        <v>44554</v>
      </c>
      <c r="I10" s="15">
        <f t="shared" ca="1" si="0"/>
        <v>-38</v>
      </c>
      <c r="J10" s="16" t="str">
        <f t="shared" ca="1" si="1"/>
        <v>OVERDUE</v>
      </c>
      <c r="K10" s="30"/>
      <c r="L10" s="19"/>
    </row>
    <row r="11" spans="1:12" ht="38.25">
      <c r="A11" s="16" t="s">
        <v>2598</v>
      </c>
      <c r="B11" s="30" t="s">
        <v>2363</v>
      </c>
      <c r="C11" s="30" t="s">
        <v>2361</v>
      </c>
      <c r="D11" s="39" t="s">
        <v>0</v>
      </c>
      <c r="E11" s="12">
        <v>42549</v>
      </c>
      <c r="F11" s="12">
        <v>44469</v>
      </c>
      <c r="G11" s="63"/>
      <c r="H11" s="14">
        <f>DATE(YEAR(F11),MONTH(F11)+3,DAY(F11)-1)</f>
        <v>44559</v>
      </c>
      <c r="I11" s="15">
        <f t="shared" ca="1" si="0"/>
        <v>-33</v>
      </c>
      <c r="J11" s="16" t="str">
        <f t="shared" ca="1" si="1"/>
        <v>OVERDUE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57</v>
      </c>
      <c r="J12" s="16" t="str">
        <f t="shared" ca="1" si="1"/>
        <v>NOT DUE</v>
      </c>
      <c r="K12" s="30"/>
      <c r="L12" s="19"/>
    </row>
    <row r="13" spans="1:12" ht="38.25">
      <c r="A13" s="16" t="s">
        <v>2600</v>
      </c>
      <c r="B13" s="30" t="s">
        <v>2365</v>
      </c>
      <c r="C13" s="30" t="s">
        <v>2361</v>
      </c>
      <c r="D13" s="39" t="s">
        <v>381</v>
      </c>
      <c r="E13" s="12">
        <v>42549</v>
      </c>
      <c r="F13" s="12">
        <v>44016</v>
      </c>
      <c r="G13" s="63"/>
      <c r="H13" s="14">
        <f>DATE(YEAR(F13)+1,MONTH(F13),DAY(F13)-1)</f>
        <v>44380</v>
      </c>
      <c r="I13" s="15">
        <f t="shared" ca="1" si="0"/>
        <v>-212</v>
      </c>
      <c r="J13" s="16" t="str">
        <f t="shared" ca="1" si="1"/>
        <v>OVERDUE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512</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512</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512</v>
      </c>
      <c r="J16" s="16" t="str">
        <f t="shared" ca="1" si="1"/>
        <v>NOT DUE</v>
      </c>
      <c r="K16" s="30" t="s">
        <v>2399</v>
      </c>
      <c r="L16" s="19"/>
    </row>
    <row r="17" spans="1:12" ht="38.25">
      <c r="A17" s="16" t="s">
        <v>2604</v>
      </c>
      <c r="B17" s="30" t="s">
        <v>1390</v>
      </c>
      <c r="C17" s="30" t="s">
        <v>1391</v>
      </c>
      <c r="D17" s="39" t="s">
        <v>1</v>
      </c>
      <c r="E17" s="12">
        <v>42549</v>
      </c>
      <c r="F17" s="12">
        <v>44590</v>
      </c>
      <c r="G17" s="63"/>
      <c r="H17" s="14">
        <f>DATE(YEAR(F17),MONTH(F17),DAY(F17)+1)</f>
        <v>44591</v>
      </c>
      <c r="I17" s="15">
        <f t="shared" ca="1" si="0"/>
        <v>-1</v>
      </c>
      <c r="J17" s="16" t="str">
        <f t="shared" ca="1" si="1"/>
        <v>OVERDUE</v>
      </c>
      <c r="K17" s="30" t="s">
        <v>1420</v>
      </c>
      <c r="L17" s="19"/>
    </row>
    <row r="18" spans="1:12" ht="38.25">
      <c r="A18" s="16" t="s">
        <v>2605</v>
      </c>
      <c r="B18" s="30" t="s">
        <v>1392</v>
      </c>
      <c r="C18" s="30" t="s">
        <v>1393</v>
      </c>
      <c r="D18" s="39" t="s">
        <v>1</v>
      </c>
      <c r="E18" s="12">
        <v>42549</v>
      </c>
      <c r="F18" s="12">
        <v>44590</v>
      </c>
      <c r="G18" s="63"/>
      <c r="H18" s="14">
        <f>DATE(YEAR(F18),MONTH(F18),DAY(F18)+1)</f>
        <v>44591</v>
      </c>
      <c r="I18" s="15">
        <f t="shared" ca="1" si="0"/>
        <v>-1</v>
      </c>
      <c r="J18" s="16" t="str">
        <f t="shared" ca="1" si="1"/>
        <v>OVERDUE</v>
      </c>
      <c r="K18" s="30" t="s">
        <v>1421</v>
      </c>
      <c r="L18" s="19"/>
    </row>
    <row r="19" spans="1:12" ht="38.25">
      <c r="A19" s="16" t="s">
        <v>2606</v>
      </c>
      <c r="B19" s="30" t="s">
        <v>1394</v>
      </c>
      <c r="C19" s="30" t="s">
        <v>1395</v>
      </c>
      <c r="D19" s="39" t="s">
        <v>1</v>
      </c>
      <c r="E19" s="12">
        <v>42549</v>
      </c>
      <c r="F19" s="12">
        <v>44590</v>
      </c>
      <c r="G19" s="63"/>
      <c r="H19" s="14">
        <f>DATE(YEAR(F19),MONTH(F19),DAY(F19)+1)</f>
        <v>44591</v>
      </c>
      <c r="I19" s="15">
        <f t="shared" ca="1" si="0"/>
        <v>-1</v>
      </c>
      <c r="J19" s="16" t="str">
        <f t="shared" ca="1" si="1"/>
        <v>OVERDUE</v>
      </c>
      <c r="K19" s="30" t="s">
        <v>1422</v>
      </c>
      <c r="L19" s="19"/>
    </row>
    <row r="20" spans="1:12" ht="38.25" customHeight="1">
      <c r="A20" s="16" t="s">
        <v>2607</v>
      </c>
      <c r="B20" s="30" t="s">
        <v>1396</v>
      </c>
      <c r="C20" s="30" t="s">
        <v>1397</v>
      </c>
      <c r="D20" s="39" t="s">
        <v>4</v>
      </c>
      <c r="E20" s="12">
        <v>42549</v>
      </c>
      <c r="F20" s="12">
        <v>44560</v>
      </c>
      <c r="G20" s="63"/>
      <c r="H20" s="14">
        <f>EDATE(F20-1,1)</f>
        <v>44590</v>
      </c>
      <c r="I20" s="15">
        <f t="shared" ca="1" si="0"/>
        <v>-2</v>
      </c>
      <c r="J20" s="16" t="str">
        <f t="shared" ca="1" si="1"/>
        <v>OVERDUE</v>
      </c>
      <c r="K20" s="30" t="s">
        <v>1423</v>
      </c>
      <c r="L20" s="19"/>
    </row>
    <row r="21" spans="1:12" ht="25.5">
      <c r="A21" s="16" t="s">
        <v>2608</v>
      </c>
      <c r="B21" s="30" t="s">
        <v>1398</v>
      </c>
      <c r="C21" s="30" t="s">
        <v>1399</v>
      </c>
      <c r="D21" s="39" t="s">
        <v>1</v>
      </c>
      <c r="E21" s="12">
        <v>42549</v>
      </c>
      <c r="F21" s="12">
        <v>44590</v>
      </c>
      <c r="G21" s="63"/>
      <c r="H21" s="14">
        <f>DATE(YEAR(F21),MONTH(F21),DAY(F21)+1)</f>
        <v>44591</v>
      </c>
      <c r="I21" s="15">
        <f t="shared" ca="1" si="0"/>
        <v>-1</v>
      </c>
      <c r="J21" s="16" t="str">
        <f t="shared" ca="1" si="1"/>
        <v>OVERDUE</v>
      </c>
      <c r="K21" s="30" t="s">
        <v>1424</v>
      </c>
      <c r="L21" s="19"/>
    </row>
    <row r="22" spans="1:12" ht="26.45" customHeight="1">
      <c r="A22" s="16" t="s">
        <v>2609</v>
      </c>
      <c r="B22" s="30" t="s">
        <v>1400</v>
      </c>
      <c r="C22" s="30" t="s">
        <v>1401</v>
      </c>
      <c r="D22" s="39" t="s">
        <v>1</v>
      </c>
      <c r="E22" s="12">
        <v>42549</v>
      </c>
      <c r="F22" s="12">
        <v>44590</v>
      </c>
      <c r="G22" s="63"/>
      <c r="H22" s="14">
        <f>DATE(YEAR(F22),MONTH(F22),DAY(F22)+1)</f>
        <v>44591</v>
      </c>
      <c r="I22" s="15">
        <f t="shared" ca="1" si="0"/>
        <v>-1</v>
      </c>
      <c r="J22" s="16" t="str">
        <f t="shared" ca="1" si="1"/>
        <v>OVERDUE</v>
      </c>
      <c r="K22" s="30" t="s">
        <v>1425</v>
      </c>
      <c r="L22" s="19"/>
    </row>
    <row r="23" spans="1:12" ht="26.45" customHeight="1">
      <c r="A23" s="16" t="s">
        <v>2610</v>
      </c>
      <c r="B23" s="30" t="s">
        <v>1402</v>
      </c>
      <c r="C23" s="30" t="s">
        <v>1403</v>
      </c>
      <c r="D23" s="39" t="s">
        <v>1</v>
      </c>
      <c r="E23" s="12">
        <v>42549</v>
      </c>
      <c r="F23" s="12">
        <v>44590</v>
      </c>
      <c r="G23" s="63"/>
      <c r="H23" s="14">
        <f>DATE(YEAR(F23),MONTH(F23),DAY(F23)+1)</f>
        <v>44591</v>
      </c>
      <c r="I23" s="15">
        <f t="shared" ca="1" si="0"/>
        <v>-1</v>
      </c>
      <c r="J23" s="16" t="str">
        <f t="shared" ca="1" si="1"/>
        <v>OVERDUE</v>
      </c>
      <c r="K23" s="30" t="s">
        <v>1425</v>
      </c>
      <c r="L23" s="19"/>
    </row>
    <row r="24" spans="1:12" ht="26.45" customHeight="1">
      <c r="A24" s="16" t="s">
        <v>2611</v>
      </c>
      <c r="B24" s="30" t="s">
        <v>1404</v>
      </c>
      <c r="C24" s="30" t="s">
        <v>1391</v>
      </c>
      <c r="D24" s="39" t="s">
        <v>1</v>
      </c>
      <c r="E24" s="12">
        <v>42549</v>
      </c>
      <c r="F24" s="12">
        <v>44590</v>
      </c>
      <c r="G24" s="63"/>
      <c r="H24" s="14">
        <f>DATE(YEAR(F24),MONTH(F24),DAY(F24)+1)</f>
        <v>44591</v>
      </c>
      <c r="I24" s="15">
        <f t="shared" ca="1" si="0"/>
        <v>-1</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57</v>
      </c>
      <c r="J25" s="16" t="str">
        <f t="shared" ca="1" si="1"/>
        <v>NOT DUE</v>
      </c>
      <c r="K25" s="30" t="s">
        <v>1425</v>
      </c>
      <c r="L25" s="19"/>
    </row>
    <row r="26" spans="1:12" ht="25.5">
      <c r="A26" s="16" t="s">
        <v>2613</v>
      </c>
      <c r="B26" s="30" t="s">
        <v>1407</v>
      </c>
      <c r="C26" s="30" t="s">
        <v>4869</v>
      </c>
      <c r="D26" s="39" t="s">
        <v>4</v>
      </c>
      <c r="E26" s="12">
        <v>42549</v>
      </c>
      <c r="F26" s="12">
        <v>44560</v>
      </c>
      <c r="G26" s="63"/>
      <c r="H26" s="14">
        <f>EDATE(F26-1,1)</f>
        <v>44590</v>
      </c>
      <c r="I26" s="15">
        <f t="shared" ca="1" si="0"/>
        <v>-2</v>
      </c>
      <c r="J26" s="16" t="str">
        <f t="shared" ca="1" si="1"/>
        <v>OVERDUE</v>
      </c>
      <c r="K26" s="30"/>
      <c r="L26" s="19"/>
    </row>
    <row r="27" spans="1:12" ht="26.45" customHeight="1">
      <c r="A27" s="16" t="s">
        <v>2614</v>
      </c>
      <c r="B27" s="30" t="s">
        <v>3954</v>
      </c>
      <c r="C27" s="30" t="s">
        <v>2367</v>
      </c>
      <c r="D27" s="39" t="s">
        <v>56</v>
      </c>
      <c r="E27" s="12">
        <v>42549</v>
      </c>
      <c r="F27" s="12">
        <v>42549</v>
      </c>
      <c r="G27" s="63"/>
      <c r="H27" s="14">
        <f>DATE(YEAR(F27)+3,MONTH(F27),DAY(F27)-1)</f>
        <v>43643</v>
      </c>
      <c r="I27" s="15">
        <f t="shared" ca="1" si="0"/>
        <v>-949</v>
      </c>
      <c r="J27" s="16" t="str">
        <f t="shared" ca="1" si="1"/>
        <v>OVERDUE</v>
      </c>
      <c r="K27" s="30" t="s">
        <v>1426</v>
      </c>
      <c r="L27" s="145" t="s">
        <v>5222</v>
      </c>
    </row>
    <row r="28" spans="1:12" ht="26.45" customHeight="1">
      <c r="A28" s="16" t="s">
        <v>2615</v>
      </c>
      <c r="B28" s="30" t="s">
        <v>1408</v>
      </c>
      <c r="C28" s="30" t="s">
        <v>1409</v>
      </c>
      <c r="D28" s="39" t="s">
        <v>4062</v>
      </c>
      <c r="E28" s="12">
        <v>42549</v>
      </c>
      <c r="F28" s="12">
        <v>44561</v>
      </c>
      <c r="G28" s="63"/>
      <c r="H28" s="14">
        <f>DATE(YEAR(F28),MONTH(F28)+3,DAY(F28)-1)</f>
        <v>44650</v>
      </c>
      <c r="I28" s="15">
        <f t="shared" ca="1" si="0"/>
        <v>58</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347</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347</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347</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347</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347</v>
      </c>
      <c r="J33" s="16" t="str">
        <f t="shared" ca="1" si="1"/>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0"/>
        <v>347</v>
      </c>
      <c r="J34" s="16" t="str">
        <f t="shared" ca="1" si="1"/>
        <v>NOT DUE</v>
      </c>
      <c r="K34" s="30" t="s">
        <v>1428</v>
      </c>
      <c r="L34" s="19"/>
    </row>
    <row r="35" spans="1:12" ht="15" customHeight="1">
      <c r="A35" s="16" t="s">
        <v>2622</v>
      </c>
      <c r="B35" s="30" t="s">
        <v>2371</v>
      </c>
      <c r="C35" s="30" t="s">
        <v>3937</v>
      </c>
      <c r="D35" s="39" t="s">
        <v>2013</v>
      </c>
      <c r="E35" s="12">
        <v>42549</v>
      </c>
      <c r="F35" s="12">
        <v>42549</v>
      </c>
      <c r="G35" s="63"/>
      <c r="H35" s="14">
        <f>DATE(YEAR(F35)+4,MONTH(F35),DAY(F35)-1)</f>
        <v>44009</v>
      </c>
      <c r="I35" s="15">
        <f t="shared" ca="1" si="0"/>
        <v>-583</v>
      </c>
      <c r="J35" s="16" t="str">
        <f t="shared" ca="1" si="1"/>
        <v>OVERDUE</v>
      </c>
      <c r="K35" s="30" t="s">
        <v>2400</v>
      </c>
      <c r="L35" s="145" t="s">
        <v>5222</v>
      </c>
    </row>
    <row r="36" spans="1:12" ht="15" customHeight="1">
      <c r="A36" s="16" t="s">
        <v>2623</v>
      </c>
      <c r="B36" s="30" t="s">
        <v>2372</v>
      </c>
      <c r="C36" s="30" t="s">
        <v>2373</v>
      </c>
      <c r="D36" s="39" t="s">
        <v>383</v>
      </c>
      <c r="E36" s="12">
        <v>42549</v>
      </c>
      <c r="F36" s="12">
        <v>42549</v>
      </c>
      <c r="G36" s="63"/>
      <c r="H36" s="14">
        <f>DATE(YEAR(F36)+2,MONTH(F36),DAY(F36)-1)</f>
        <v>43278</v>
      </c>
      <c r="I36" s="15">
        <f t="shared" ca="1" si="0"/>
        <v>-1314</v>
      </c>
      <c r="J36" s="16" t="str">
        <f t="shared" ca="1" si="1"/>
        <v>OVERDUE</v>
      </c>
      <c r="K36" s="30" t="s">
        <v>2401</v>
      </c>
      <c r="L36" s="145" t="s">
        <v>4769</v>
      </c>
    </row>
    <row r="37" spans="1:12" ht="15" customHeight="1">
      <c r="A37" s="16" t="s">
        <v>2624</v>
      </c>
      <c r="B37" s="30" t="s">
        <v>2374</v>
      </c>
      <c r="C37" s="30" t="s">
        <v>2373</v>
      </c>
      <c r="D37" s="39" t="s">
        <v>2395</v>
      </c>
      <c r="E37" s="12">
        <v>42549</v>
      </c>
      <c r="F37" s="12">
        <v>42549</v>
      </c>
      <c r="G37" s="63"/>
      <c r="H37" s="14">
        <f>DATE(YEAR(F37)+2,MONTH(F37),DAY(F37)-1)</f>
        <v>43278</v>
      </c>
      <c r="I37" s="15">
        <f t="shared" ca="1" si="0"/>
        <v>-1314</v>
      </c>
      <c r="J37" s="16" t="str">
        <f t="shared" ca="1" si="1"/>
        <v>OVERDUE</v>
      </c>
      <c r="K37" s="30" t="s">
        <v>2402</v>
      </c>
      <c r="L37" s="145" t="s">
        <v>4769</v>
      </c>
    </row>
    <row r="38" spans="1:12" ht="15" customHeight="1">
      <c r="A38" s="16" t="s">
        <v>2625</v>
      </c>
      <c r="B38" s="30" t="s">
        <v>2375</v>
      </c>
      <c r="C38" s="30" t="s">
        <v>2376</v>
      </c>
      <c r="D38" s="39" t="s">
        <v>3</v>
      </c>
      <c r="E38" s="12">
        <v>42549</v>
      </c>
      <c r="F38" s="12">
        <v>44538</v>
      </c>
      <c r="G38" s="63"/>
      <c r="H38" s="14">
        <f>DATE(YEAR(F38),MONTH(F38)+6,DAY(F38)-1)</f>
        <v>44719</v>
      </c>
      <c r="I38" s="15">
        <f t="shared" ca="1" si="0"/>
        <v>127</v>
      </c>
      <c r="J38" s="16" t="str">
        <f t="shared" ca="1" si="1"/>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0"/>
        <v>695</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695</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695</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695</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695</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695</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695</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695</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695</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695</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695</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695</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695</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695</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695</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695</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695</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695</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695</v>
      </c>
      <c r="J57" s="16" t="str">
        <f t="shared" ca="1" si="1"/>
        <v>NOT DUE</v>
      </c>
      <c r="K57" s="30"/>
      <c r="L57" s="19"/>
    </row>
    <row r="61" spans="1:12">
      <c r="B61" t="s">
        <v>4634</v>
      </c>
      <c r="D61" s="47" t="s">
        <v>4635</v>
      </c>
      <c r="E61" t="s">
        <v>5257</v>
      </c>
      <c r="G61" t="s">
        <v>4636</v>
      </c>
    </row>
    <row r="62" spans="1:12">
      <c r="C62" s="215" t="s">
        <v>5326</v>
      </c>
      <c r="E62" t="s">
        <v>5370</v>
      </c>
      <c r="H62" s="461" t="s">
        <v>5295</v>
      </c>
      <c r="I62" s="461"/>
      <c r="J62" s="461"/>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12" activePane="bottomLeft" state="frozen"/>
      <selection activeCell="H42" sqref="H42"/>
      <selection pane="bottomLeft" activeCell="J15" sqref="J15"/>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1"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 t="s">
        <v>11</v>
      </c>
      <c r="D3" s="380" t="s">
        <v>12</v>
      </c>
      <c r="E3" s="380"/>
      <c r="F3" s="4" t="s">
        <v>2570</v>
      </c>
    </row>
    <row r="4" spans="1:12" ht="18" customHeight="1">
      <c r="A4" s="379" t="s">
        <v>13</v>
      </c>
      <c r="B4" s="379"/>
      <c r="C4" s="3" t="s">
        <v>3806</v>
      </c>
      <c r="D4" s="380" t="s">
        <v>14</v>
      </c>
      <c r="E4" s="380"/>
      <c r="F4" s="5">
        <f>'Running Hours'!B6</f>
        <v>22.5</v>
      </c>
    </row>
    <row r="5" spans="1:12" ht="18" customHeight="1">
      <c r="A5" s="262"/>
      <c r="B5" s="262"/>
      <c r="C5" s="264"/>
      <c r="D5" s="263"/>
      <c r="E5" s="263" t="str">
        <f>'Running Hours'!$C3</f>
        <v>Date updated:</v>
      </c>
      <c r="F5" s="147">
        <f>'Running Hours'!$D3</f>
        <v>44590</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44590</v>
      </c>
      <c r="G8" s="63"/>
      <c r="H8" s="14">
        <f>DATE(YEAR(F8),MONTH(F8),DAY(F8)+7)</f>
        <v>44597</v>
      </c>
      <c r="I8" s="15">
        <f t="shared" ref="I8:I10" ca="1" si="0">IF(ISBLANK(H8),"",H8-DATE(YEAR(NOW()),MONTH(NOW()),DAY(NOW())))</f>
        <v>5</v>
      </c>
      <c r="J8" s="16" t="str">
        <f ca="1">IF(I8="","",IF(I8&lt;0,"OVERDUE","NOT DUE"))</f>
        <v>NOT DUE</v>
      </c>
      <c r="K8" s="17" t="s">
        <v>27</v>
      </c>
      <c r="L8" s="69"/>
    </row>
    <row r="9" spans="1:12" ht="25.5">
      <c r="A9" s="11" t="s">
        <v>2574</v>
      </c>
      <c r="B9" s="11" t="s">
        <v>24</v>
      </c>
      <c r="C9" s="11" t="s">
        <v>28</v>
      </c>
      <c r="D9" s="11" t="s">
        <v>26</v>
      </c>
      <c r="E9" s="64">
        <v>42549</v>
      </c>
      <c r="F9" s="12">
        <v>44590</v>
      </c>
      <c r="G9" s="63"/>
      <c r="H9" s="14">
        <f>DATE(YEAR(F9),MONTH(F9),DAY(F9)+7)</f>
        <v>44597</v>
      </c>
      <c r="I9" s="15">
        <f t="shared" ca="1" si="0"/>
        <v>5</v>
      </c>
      <c r="J9" s="16" t="str">
        <f t="shared" ref="J9:J29" ca="1" si="1">IF(I9="","",IF(I9&lt;0,"OVERDUE","NOT DUE"))</f>
        <v>NOT DUE</v>
      </c>
      <c r="K9" s="17" t="s">
        <v>27</v>
      </c>
      <c r="L9" s="69"/>
    </row>
    <row r="10" spans="1:12" ht="25.5">
      <c r="A10" s="11" t="s">
        <v>2575</v>
      </c>
      <c r="B10" s="11" t="s">
        <v>24</v>
      </c>
      <c r="C10" s="17" t="s">
        <v>29</v>
      </c>
      <c r="D10" s="11" t="s">
        <v>26</v>
      </c>
      <c r="E10" s="64">
        <v>42549</v>
      </c>
      <c r="F10" s="12">
        <v>44590</v>
      </c>
      <c r="G10" s="63"/>
      <c r="H10" s="14">
        <f>DATE(YEAR(F10),MONTH(F10),DAY(F10)+7)</f>
        <v>44597</v>
      </c>
      <c r="I10" s="15">
        <f t="shared" ca="1" si="0"/>
        <v>5</v>
      </c>
      <c r="J10" s="16" t="str">
        <f t="shared" ca="1" si="1"/>
        <v>NOT DUE</v>
      </c>
      <c r="K10" s="17" t="s">
        <v>27</v>
      </c>
      <c r="L10" s="69"/>
    </row>
    <row r="11" spans="1:12" ht="25.5">
      <c r="A11" s="11" t="s">
        <v>2576</v>
      </c>
      <c r="B11" s="11" t="s">
        <v>24</v>
      </c>
      <c r="C11" s="11" t="s">
        <v>30</v>
      </c>
      <c r="D11" s="11" t="s">
        <v>26</v>
      </c>
      <c r="E11" s="64">
        <v>42549</v>
      </c>
      <c r="F11" s="12">
        <v>44590</v>
      </c>
      <c r="G11" s="63"/>
      <c r="H11" s="14">
        <f>DATE(YEAR(F11),MONTH(F11),DAY(F11)+7)</f>
        <v>44597</v>
      </c>
      <c r="I11" s="15">
        <f ca="1">IF(ISBLANK(H11),"",H11-DATE(YEAR(NOW()),MONTH(NOW()),DAY(NOW())))</f>
        <v>5</v>
      </c>
      <c r="J11" s="16" t="str">
        <f t="shared" ca="1" si="1"/>
        <v>NOT DUE</v>
      </c>
      <c r="K11" s="17" t="s">
        <v>27</v>
      </c>
      <c r="L11" s="69"/>
    </row>
    <row r="12" spans="1:12" ht="27" customHeight="1">
      <c r="A12" s="11" t="s">
        <v>2577</v>
      </c>
      <c r="B12" s="11" t="s">
        <v>31</v>
      </c>
      <c r="C12" s="11" t="s">
        <v>32</v>
      </c>
      <c r="D12" s="11" t="s">
        <v>26</v>
      </c>
      <c r="E12" s="64">
        <v>42549</v>
      </c>
      <c r="F12" s="12">
        <v>44590</v>
      </c>
      <c r="G12" s="63"/>
      <c r="H12" s="14">
        <f>DATE(YEAR(F12),MONTH(F12),DAY(F12)+7)</f>
        <v>44597</v>
      </c>
      <c r="I12" s="15">
        <f t="shared" ref="I12:I28" ca="1" si="2">IF(ISBLANK(H12),"",H12-DATE(YEAR(NOW()),MONTH(NOW()),DAY(NOW())))</f>
        <v>5</v>
      </c>
      <c r="J12" s="16" t="str">
        <f t="shared" ca="1" si="1"/>
        <v>NOT DUE</v>
      </c>
      <c r="K12" s="17" t="s">
        <v>33</v>
      </c>
      <c r="L12" s="69"/>
    </row>
    <row r="13" spans="1:12" ht="21" customHeight="1">
      <c r="A13" s="11" t="s">
        <v>2578</v>
      </c>
      <c r="B13" s="11" t="s">
        <v>31</v>
      </c>
      <c r="C13" s="11" t="s">
        <v>34</v>
      </c>
      <c r="D13" s="11" t="s">
        <v>0</v>
      </c>
      <c r="E13" s="64">
        <v>42549</v>
      </c>
      <c r="F13" s="12">
        <v>44519</v>
      </c>
      <c r="G13" s="63"/>
      <c r="H13" s="14">
        <f>DATE(YEAR(F13),MONTH(F13)+3,DAY(F13)-1)</f>
        <v>44610</v>
      </c>
      <c r="I13" s="15">
        <f t="shared" ca="1" si="2"/>
        <v>18</v>
      </c>
      <c r="J13" s="16" t="str">
        <f t="shared" ca="1" si="1"/>
        <v>NOT DUE</v>
      </c>
      <c r="K13" s="17" t="s">
        <v>33</v>
      </c>
      <c r="L13" s="296"/>
    </row>
    <row r="14" spans="1:12" ht="24">
      <c r="A14" s="11" t="s">
        <v>2579</v>
      </c>
      <c r="B14" s="11" t="s">
        <v>24</v>
      </c>
      <c r="C14" s="17" t="s">
        <v>35</v>
      </c>
      <c r="D14" s="11" t="s">
        <v>0</v>
      </c>
      <c r="E14" s="64">
        <v>42549</v>
      </c>
      <c r="F14" s="12">
        <v>44541</v>
      </c>
      <c r="G14" s="63"/>
      <c r="H14" s="14">
        <f>DATE(YEAR(F14),MONTH(F14)+3,DAY(F14)-1)</f>
        <v>44630</v>
      </c>
      <c r="I14" s="18">
        <f ca="1">IF(ISBLANK(H14),"",H14-DATE(YEAR(NOW()),MONTH(NOW()),DAY(NOW())))</f>
        <v>38</v>
      </c>
      <c r="J14" s="16" t="str">
        <f t="shared" ca="1" si="1"/>
        <v>NOT DUE</v>
      </c>
      <c r="K14" s="19" t="s">
        <v>36</v>
      </c>
      <c r="L14" s="69"/>
    </row>
    <row r="15" spans="1:12" ht="25.5">
      <c r="A15" s="11" t="s">
        <v>2580</v>
      </c>
      <c r="B15" s="11" t="s">
        <v>37</v>
      </c>
      <c r="C15" s="11" t="s">
        <v>38</v>
      </c>
      <c r="D15" s="11" t="s">
        <v>3</v>
      </c>
      <c r="E15" s="64">
        <v>42549</v>
      </c>
      <c r="F15" s="12">
        <v>44373</v>
      </c>
      <c r="G15" s="63"/>
      <c r="H15" s="14">
        <f>DATE(YEAR(F15),MONTH(F15)+6,DAY(F15)-1)</f>
        <v>44555</v>
      </c>
      <c r="I15" s="15">
        <f t="shared" ca="1" si="2"/>
        <v>-37</v>
      </c>
      <c r="J15" s="16" t="str">
        <f t="shared" ca="1" si="1"/>
        <v>OVERDUE</v>
      </c>
      <c r="K15" s="17" t="s">
        <v>39</v>
      </c>
      <c r="L15" s="69"/>
    </row>
    <row r="16" spans="1:12" ht="25.5">
      <c r="A16" s="11" t="s">
        <v>2581</v>
      </c>
      <c r="B16" s="11" t="s">
        <v>37</v>
      </c>
      <c r="C16" s="11" t="s">
        <v>40</v>
      </c>
      <c r="D16" s="11" t="s">
        <v>3</v>
      </c>
      <c r="E16" s="64">
        <v>42549</v>
      </c>
      <c r="F16" s="12">
        <v>44373</v>
      </c>
      <c r="G16" s="63"/>
      <c r="H16" s="14">
        <f>DATE(YEAR(F16),MONTH(F16)+6,DAY(F16)-1)</f>
        <v>44555</v>
      </c>
      <c r="I16" s="15">
        <f t="shared" ca="1" si="2"/>
        <v>-37</v>
      </c>
      <c r="J16" s="16" t="str">
        <f t="shared" ca="1" si="1"/>
        <v>OVERDUE</v>
      </c>
      <c r="K16" s="17" t="s">
        <v>39</v>
      </c>
      <c r="L16" s="69"/>
    </row>
    <row r="17" spans="1:12" ht="25.5">
      <c r="A17" s="11" t="s">
        <v>2582</v>
      </c>
      <c r="B17" s="11" t="s">
        <v>24</v>
      </c>
      <c r="C17" s="17" t="s">
        <v>41</v>
      </c>
      <c r="D17" s="20">
        <v>500</v>
      </c>
      <c r="E17" s="64">
        <v>42549</v>
      </c>
      <c r="F17" s="64">
        <v>43279</v>
      </c>
      <c r="G17" s="13">
        <v>0</v>
      </c>
      <c r="H17" s="21">
        <f>IF(I17&lt;=500,$F$5+(I17/24),"error")</f>
        <v>44609.895833333336</v>
      </c>
      <c r="I17" s="22">
        <f t="shared" ref="I17:I24" si="3">D17-($F$4-G17)</f>
        <v>477.5</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44609.895833333336</v>
      </c>
      <c r="I18" s="22">
        <f t="shared" si="3"/>
        <v>477.5</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44630.729166666664</v>
      </c>
      <c r="I19" s="22">
        <f t="shared" si="3"/>
        <v>977.5</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44630.729166666664</v>
      </c>
      <c r="I20" s="22">
        <f t="shared" si="3"/>
        <v>977.5</v>
      </c>
      <c r="J20" s="16" t="str">
        <f t="shared" si="1"/>
        <v>NOT DUE</v>
      </c>
      <c r="K20" s="17" t="s">
        <v>45</v>
      </c>
      <c r="L20" s="69"/>
    </row>
    <row r="21" spans="1:12" ht="25.5">
      <c r="A21" s="11" t="s">
        <v>2586</v>
      </c>
      <c r="B21" s="11" t="s">
        <v>24</v>
      </c>
      <c r="C21" s="17" t="s">
        <v>47</v>
      </c>
      <c r="D21" s="20">
        <v>1000</v>
      </c>
      <c r="E21" s="64">
        <v>42549</v>
      </c>
      <c r="F21" s="12">
        <v>43463</v>
      </c>
      <c r="G21" s="13">
        <v>0</v>
      </c>
      <c r="H21" s="21">
        <f t="shared" si="4"/>
        <v>44630.729166666664</v>
      </c>
      <c r="I21" s="22">
        <f t="shared" si="3"/>
        <v>977.5</v>
      </c>
      <c r="J21" s="16" t="str">
        <f t="shared" si="1"/>
        <v>NOT DUE</v>
      </c>
      <c r="K21" s="17" t="s">
        <v>45</v>
      </c>
      <c r="L21" s="69"/>
    </row>
    <row r="22" spans="1:12" ht="25.5">
      <c r="A22" s="11" t="s">
        <v>2587</v>
      </c>
      <c r="B22" s="11" t="s">
        <v>24</v>
      </c>
      <c r="C22" s="11" t="s">
        <v>48</v>
      </c>
      <c r="D22" s="20">
        <v>1000</v>
      </c>
      <c r="E22" s="64">
        <v>42549</v>
      </c>
      <c r="F22" s="12">
        <v>43463</v>
      </c>
      <c r="G22" s="13">
        <v>0</v>
      </c>
      <c r="H22" s="21">
        <f t="shared" si="4"/>
        <v>44630.729166666664</v>
      </c>
      <c r="I22" s="22">
        <f t="shared" si="3"/>
        <v>977.5</v>
      </c>
      <c r="J22" s="16" t="str">
        <f t="shared" si="1"/>
        <v>NOT DUE</v>
      </c>
      <c r="K22" s="17" t="s">
        <v>45</v>
      </c>
      <c r="L22" s="69"/>
    </row>
    <row r="23" spans="1:12" ht="25.5">
      <c r="A23" s="11" t="s">
        <v>2588</v>
      </c>
      <c r="B23" s="11" t="s">
        <v>37</v>
      </c>
      <c r="C23" s="11" t="s">
        <v>49</v>
      </c>
      <c r="D23" s="20">
        <v>1000</v>
      </c>
      <c r="E23" s="64">
        <v>42549</v>
      </c>
      <c r="F23" s="64">
        <v>42549</v>
      </c>
      <c r="G23" s="13">
        <v>0</v>
      </c>
      <c r="H23" s="21">
        <f t="shared" si="4"/>
        <v>44630.729166666664</v>
      </c>
      <c r="I23" s="22">
        <f t="shared" si="3"/>
        <v>977.5</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44651.5625</v>
      </c>
      <c r="I24" s="22">
        <f t="shared" si="3"/>
        <v>1477.5</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510</v>
      </c>
      <c r="J25" s="16" t="str">
        <f t="shared" ca="1" si="1"/>
        <v>NOT DUE</v>
      </c>
      <c r="K25" s="17" t="s">
        <v>45</v>
      </c>
      <c r="L25" s="69" t="s">
        <v>5248</v>
      </c>
    </row>
    <row r="26" spans="1:12" ht="24">
      <c r="A26" s="11" t="s">
        <v>2591</v>
      </c>
      <c r="B26" s="11" t="s">
        <v>31</v>
      </c>
      <c r="C26" s="11" t="s">
        <v>53</v>
      </c>
      <c r="D26" s="11" t="s">
        <v>0</v>
      </c>
      <c r="E26" s="64">
        <v>42549</v>
      </c>
      <c r="F26" s="12">
        <v>44555</v>
      </c>
      <c r="G26" s="63"/>
      <c r="H26" s="14">
        <f>DATE(YEAR(F26),MONTH(F26)+3,DAY(F26)-1)</f>
        <v>44644</v>
      </c>
      <c r="I26" s="15">
        <f t="shared" ca="1" si="2"/>
        <v>52</v>
      </c>
      <c r="J26" s="16" t="str">
        <f t="shared" ca="1" si="1"/>
        <v>NOT DUE</v>
      </c>
      <c r="K26" s="19" t="s">
        <v>2439</v>
      </c>
      <c r="L26" s="296"/>
    </row>
    <row r="27" spans="1:12" ht="24">
      <c r="A27" s="11" t="s">
        <v>2592</v>
      </c>
      <c r="B27" s="11" t="s">
        <v>31</v>
      </c>
      <c r="C27" s="11" t="s">
        <v>54</v>
      </c>
      <c r="D27" s="11" t="s">
        <v>0</v>
      </c>
      <c r="E27" s="64">
        <v>42549</v>
      </c>
      <c r="F27" s="12">
        <v>44555</v>
      </c>
      <c r="G27" s="63"/>
      <c r="H27" s="14">
        <f t="shared" ref="H27:H28" si="5">DATE(YEAR(F27),MONTH(F27)+3,DAY(F27)-1)</f>
        <v>44644</v>
      </c>
      <c r="I27" s="15">
        <f t="shared" ca="1" si="2"/>
        <v>52</v>
      </c>
      <c r="J27" s="16" t="str">
        <f t="shared" ca="1" si="1"/>
        <v>NOT DUE</v>
      </c>
      <c r="K27" s="19" t="s">
        <v>2439</v>
      </c>
      <c r="L27" s="296"/>
    </row>
    <row r="28" spans="1:12" ht="24">
      <c r="A28" s="11" t="s">
        <v>2593</v>
      </c>
      <c r="B28" s="11" t="s">
        <v>31</v>
      </c>
      <c r="C28" s="11" t="s">
        <v>55</v>
      </c>
      <c r="D28" s="11" t="s">
        <v>0</v>
      </c>
      <c r="E28" s="64">
        <v>42549</v>
      </c>
      <c r="F28" s="12">
        <v>44555</v>
      </c>
      <c r="G28" s="63"/>
      <c r="H28" s="14">
        <f t="shared" si="5"/>
        <v>44644</v>
      </c>
      <c r="I28" s="15">
        <f t="shared" ca="1" si="2"/>
        <v>52</v>
      </c>
      <c r="J28" s="16" t="str">
        <f t="shared" ca="1" si="1"/>
        <v>NOT DUE</v>
      </c>
      <c r="K28" s="19" t="s">
        <v>2439</v>
      </c>
      <c r="L28" s="296"/>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512</v>
      </c>
      <c r="J29" s="16" t="str">
        <f t="shared" ca="1" si="1"/>
        <v>NOT DUE</v>
      </c>
      <c r="K29" s="19" t="s">
        <v>57</v>
      </c>
      <c r="L29" s="69"/>
    </row>
    <row r="31" spans="1:12">
      <c r="D31" s="47"/>
    </row>
    <row r="32" spans="1:12">
      <c r="D32" s="47"/>
    </row>
    <row r="33" spans="2:10">
      <c r="D33" s="47"/>
    </row>
    <row r="34" spans="2:10">
      <c r="B34" t="s">
        <v>4634</v>
      </c>
      <c r="D34" s="47" t="s">
        <v>4635</v>
      </c>
      <c r="E34" t="s">
        <v>5257</v>
      </c>
      <c r="G34" t="s">
        <v>4636</v>
      </c>
    </row>
    <row r="35" spans="2:10">
      <c r="C35" s="215" t="s">
        <v>5323</v>
      </c>
      <c r="D35" s="47"/>
      <c r="E35" t="s">
        <v>5370</v>
      </c>
      <c r="H35" s="461" t="s">
        <v>5296</v>
      </c>
      <c r="I35" s="461"/>
      <c r="J35" s="461"/>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workbookViewId="0">
      <selection activeCell="H12" sqref="H1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COLMENA",'[6]List of Vessels'!B2,IF(C1="GL IGUAZU",'[6]List of Vessels'!B3,IF(C1="GL LA PAZ",'[6]List of Vessels'!B4,IF(C1="GL PIRAPO",'[6]List of Vessels'!B5,IF(C1="VALIANT SPRING",'[6]List of Vessels'!B6,IF(C1="VALIANT SUMMER",'[6]List of Vessels'!B7,""))))))</f>
        <v>NK 160240</v>
      </c>
    </row>
    <row r="2" spans="1:12" ht="19.5" customHeight="1">
      <c r="A2" s="379" t="s">
        <v>8</v>
      </c>
      <c r="B2" s="379"/>
      <c r="C2" s="1" t="str">
        <f>IF(C1="GL COLMENA",'[6]List of Vessels'!D2,IF(C1="GL IGUAZU",'[6]List of Vessels'!D3,IF(C1="GL LA PAZ",'[6]List of Vessels'!D4,IF(C1="GL PIRAPO",'[6]List of Vessels'!D5,IF(C1="VALIANT SPRING",'[6]List of Vessels'!D6,IF(C1="VALIANT SUMMER",'[6]List of Vessels'!D7,""))))))</f>
        <v>SINGAPORE</v>
      </c>
      <c r="D2" s="380" t="s">
        <v>9</v>
      </c>
      <c r="E2" s="380"/>
      <c r="F2" s="2">
        <f>IF(C1="GL COLMENA",'[6]List of Vessels'!C2,IF(C1="GL IGUAZU",'[6]List of Vessels'!C3,IF(C1="GL LA PAZ",'[6]List of Vessels'!C4,IF(C1="GL PIRAPO",'[6]List of Vessels'!C5,IF(C1="VALIANT SPRING",'[6]List of Vessels'!C6,IF(C1="VALIANT SUMMER",'[6]List of Vessels'!C7,""))))))</f>
        <v>9731195</v>
      </c>
    </row>
    <row r="3" spans="1:12" ht="19.5" customHeight="1">
      <c r="A3" s="379" t="s">
        <v>4639</v>
      </c>
      <c r="B3" s="379"/>
      <c r="C3" s="3"/>
      <c r="D3" s="380" t="s">
        <v>12</v>
      </c>
      <c r="E3" s="380"/>
      <c r="F3" s="4" t="s">
        <v>4640</v>
      </c>
    </row>
    <row r="4" spans="1:12" ht="18" customHeight="1">
      <c r="A4" s="379" t="s">
        <v>13</v>
      </c>
      <c r="B4" s="379"/>
      <c r="C4" s="3"/>
      <c r="D4" s="380" t="s">
        <v>14</v>
      </c>
      <c r="E4" s="380"/>
      <c r="F4" s="5">
        <v>0</v>
      </c>
    </row>
    <row r="5" spans="1:12" ht="18" customHeight="1">
      <c r="A5" s="262"/>
      <c r="B5" s="262"/>
      <c r="C5" s="264"/>
      <c r="D5" s="263"/>
      <c r="E5" s="263" t="str">
        <f>'Running Hours'!$C3</f>
        <v>Date updated:</v>
      </c>
      <c r="F5" s="147">
        <f>'Running Hours'!$D3</f>
        <v>44590</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4641</v>
      </c>
      <c r="B8" s="11" t="s">
        <v>4642</v>
      </c>
      <c r="C8" s="11" t="s">
        <v>4643</v>
      </c>
      <c r="D8" s="11" t="s">
        <v>3</v>
      </c>
      <c r="E8" s="12">
        <v>43130</v>
      </c>
      <c r="F8" s="12">
        <v>44459</v>
      </c>
      <c r="G8" s="63"/>
      <c r="H8" s="14">
        <f t="shared" ref="H8:H22" si="0">DATE(YEAR(F8),MONTH(F8)+6,DAY(F8)-1)</f>
        <v>44639</v>
      </c>
      <c r="I8" s="15">
        <f t="shared" ref="I8:I22" ca="1" si="1">IF(ISBLANK(H8),"",H8-DATE(YEAR(NOW()),MONTH(NOW()),DAY(NOW())))</f>
        <v>47</v>
      </c>
      <c r="J8" s="16" t="str">
        <f t="shared" ref="J8:J22" ca="1" si="2">IF(I8="","",IF(I8&lt;0,"OVERDUE","NOT DUE"))</f>
        <v>NOT DUE</v>
      </c>
      <c r="K8" s="203" t="s">
        <v>4644</v>
      </c>
      <c r="L8" s="69"/>
    </row>
    <row r="9" spans="1:12" ht="25.5">
      <c r="A9" s="11" t="s">
        <v>4645</v>
      </c>
      <c r="B9" s="11" t="s">
        <v>4642</v>
      </c>
      <c r="C9" s="11" t="s">
        <v>4646</v>
      </c>
      <c r="D9" s="11" t="s">
        <v>3</v>
      </c>
      <c r="E9" s="12">
        <v>43130</v>
      </c>
      <c r="F9" s="12">
        <v>44459</v>
      </c>
      <c r="G9" s="63"/>
      <c r="H9" s="14">
        <f t="shared" si="0"/>
        <v>44639</v>
      </c>
      <c r="I9" s="15">
        <f t="shared" ca="1" si="1"/>
        <v>47</v>
      </c>
      <c r="J9" s="16" t="str">
        <f t="shared" ca="1" si="2"/>
        <v>NOT DUE</v>
      </c>
      <c r="K9" s="203" t="s">
        <v>4647</v>
      </c>
      <c r="L9" s="69"/>
    </row>
    <row r="10" spans="1:12" ht="25.5">
      <c r="A10" s="11" t="s">
        <v>4648</v>
      </c>
      <c r="B10" s="11" t="s">
        <v>4642</v>
      </c>
      <c r="C10" s="17" t="s">
        <v>4649</v>
      </c>
      <c r="D10" s="11" t="s">
        <v>3</v>
      </c>
      <c r="E10" s="12">
        <v>43130</v>
      </c>
      <c r="F10" s="12">
        <v>44459</v>
      </c>
      <c r="G10" s="63"/>
      <c r="H10" s="14">
        <f t="shared" si="0"/>
        <v>44639</v>
      </c>
      <c r="I10" s="15">
        <f t="shared" ca="1" si="1"/>
        <v>47</v>
      </c>
      <c r="J10" s="16" t="str">
        <f t="shared" ca="1" si="2"/>
        <v>NOT DUE</v>
      </c>
      <c r="K10" s="203" t="s">
        <v>4650</v>
      </c>
      <c r="L10" s="69"/>
    </row>
    <row r="11" spans="1:12" ht="25.5">
      <c r="A11" s="11" t="s">
        <v>4651</v>
      </c>
      <c r="B11" s="11" t="s">
        <v>4642</v>
      </c>
      <c r="C11" s="17" t="s">
        <v>4652</v>
      </c>
      <c r="D11" s="11" t="s">
        <v>3</v>
      </c>
      <c r="E11" s="12">
        <v>43130</v>
      </c>
      <c r="F11" s="12">
        <v>44459</v>
      </c>
      <c r="G11" s="63"/>
      <c r="H11" s="14">
        <f t="shared" si="0"/>
        <v>44639</v>
      </c>
      <c r="I11" s="15">
        <f t="shared" ca="1" si="1"/>
        <v>47</v>
      </c>
      <c r="J11" s="16" t="str">
        <f t="shared" ca="1" si="2"/>
        <v>NOT DUE</v>
      </c>
      <c r="K11" s="203" t="s">
        <v>4653</v>
      </c>
      <c r="L11" s="69"/>
    </row>
    <row r="12" spans="1:12" ht="25.5">
      <c r="A12" s="11" t="s">
        <v>4654</v>
      </c>
      <c r="B12" s="11" t="s">
        <v>4642</v>
      </c>
      <c r="C12" s="17" t="s">
        <v>4655</v>
      </c>
      <c r="D12" s="11" t="s">
        <v>3</v>
      </c>
      <c r="E12" s="12">
        <v>43130</v>
      </c>
      <c r="F12" s="12">
        <v>44459</v>
      </c>
      <c r="G12" s="63"/>
      <c r="H12" s="14">
        <f t="shared" si="0"/>
        <v>44639</v>
      </c>
      <c r="I12" s="15">
        <f t="shared" ca="1" si="1"/>
        <v>47</v>
      </c>
      <c r="J12" s="16" t="str">
        <f t="shared" ca="1" si="2"/>
        <v>NOT DUE</v>
      </c>
      <c r="K12" s="203" t="s">
        <v>4656</v>
      </c>
      <c r="L12" s="69"/>
    </row>
    <row r="13" spans="1:12" ht="25.5">
      <c r="A13" s="11" t="s">
        <v>4657</v>
      </c>
      <c r="B13" s="11" t="s">
        <v>4642</v>
      </c>
      <c r="C13" s="17" t="s">
        <v>4658</v>
      </c>
      <c r="D13" s="11" t="s">
        <v>3</v>
      </c>
      <c r="E13" s="12">
        <v>43130</v>
      </c>
      <c r="F13" s="12">
        <v>44459</v>
      </c>
      <c r="G13" s="63"/>
      <c r="H13" s="14">
        <f t="shared" si="0"/>
        <v>44639</v>
      </c>
      <c r="I13" s="15">
        <f t="shared" ca="1" si="1"/>
        <v>47</v>
      </c>
      <c r="J13" s="16" t="str">
        <f t="shared" ca="1" si="2"/>
        <v>NOT DUE</v>
      </c>
      <c r="K13" s="203" t="s">
        <v>4659</v>
      </c>
      <c r="L13" s="69"/>
    </row>
    <row r="14" spans="1:12" ht="24">
      <c r="A14" s="11" t="s">
        <v>4660</v>
      </c>
      <c r="B14" s="11" t="s">
        <v>4642</v>
      </c>
      <c r="C14" s="17" t="s">
        <v>4661</v>
      </c>
      <c r="D14" s="11" t="s">
        <v>3</v>
      </c>
      <c r="E14" s="12">
        <v>43130</v>
      </c>
      <c r="F14" s="12">
        <v>44537</v>
      </c>
      <c r="G14" s="63"/>
      <c r="H14" s="14">
        <f t="shared" si="0"/>
        <v>44718</v>
      </c>
      <c r="I14" s="18">
        <f t="shared" ca="1" si="1"/>
        <v>126</v>
      </c>
      <c r="J14" s="16" t="str">
        <f t="shared" ca="1" si="2"/>
        <v>NOT DUE</v>
      </c>
      <c r="K14" s="204" t="s">
        <v>4662</v>
      </c>
      <c r="L14" s="69"/>
    </row>
    <row r="15" spans="1:12" ht="24">
      <c r="A15" s="11" t="s">
        <v>4663</v>
      </c>
      <c r="B15" s="11" t="s">
        <v>4642</v>
      </c>
      <c r="C15" s="11" t="s">
        <v>4664</v>
      </c>
      <c r="D15" s="11" t="s">
        <v>3</v>
      </c>
      <c r="E15" s="12">
        <v>43130</v>
      </c>
      <c r="F15" s="12">
        <v>44544</v>
      </c>
      <c r="G15" s="63"/>
      <c r="H15" s="14">
        <f t="shared" si="0"/>
        <v>44725</v>
      </c>
      <c r="I15" s="15">
        <f t="shared" ca="1" si="1"/>
        <v>133</v>
      </c>
      <c r="J15" s="16" t="str">
        <f t="shared" ca="1" si="2"/>
        <v>NOT DUE</v>
      </c>
      <c r="K15" s="204" t="s">
        <v>4665</v>
      </c>
      <c r="L15" s="69"/>
    </row>
    <row r="16" spans="1:12" ht="24">
      <c r="A16" s="11" t="s">
        <v>4666</v>
      </c>
      <c r="B16" s="11" t="s">
        <v>4642</v>
      </c>
      <c r="C16" s="11" t="s">
        <v>4667</v>
      </c>
      <c r="D16" s="11" t="s">
        <v>3</v>
      </c>
      <c r="E16" s="12">
        <v>43130</v>
      </c>
      <c r="F16" s="12">
        <v>44538</v>
      </c>
      <c r="G16" s="63"/>
      <c r="H16" s="14">
        <f t="shared" si="0"/>
        <v>44719</v>
      </c>
      <c r="I16" s="15">
        <f t="shared" ca="1" si="1"/>
        <v>127</v>
      </c>
      <c r="J16" s="16" t="str">
        <f t="shared" ca="1" si="2"/>
        <v>NOT DUE</v>
      </c>
      <c r="K16" s="204" t="s">
        <v>4668</v>
      </c>
      <c r="L16" s="69"/>
    </row>
    <row r="17" spans="1:12" ht="24">
      <c r="A17" s="11" t="s">
        <v>4669</v>
      </c>
      <c r="B17" s="11" t="s">
        <v>4642</v>
      </c>
      <c r="C17" s="11" t="s">
        <v>4670</v>
      </c>
      <c r="D17" s="11" t="s">
        <v>3</v>
      </c>
      <c r="E17" s="12">
        <v>43130</v>
      </c>
      <c r="F17" s="12">
        <v>44538</v>
      </c>
      <c r="G17" s="63"/>
      <c r="H17" s="14">
        <f t="shared" si="0"/>
        <v>44719</v>
      </c>
      <c r="I17" s="15">
        <f t="shared" ca="1" si="1"/>
        <v>127</v>
      </c>
      <c r="J17" s="16" t="str">
        <f t="shared" ca="1" si="2"/>
        <v>NOT DUE</v>
      </c>
      <c r="K17" s="204" t="s">
        <v>4671</v>
      </c>
      <c r="L17" s="69"/>
    </row>
    <row r="18" spans="1:12" ht="24">
      <c r="A18" s="11" t="s">
        <v>4672</v>
      </c>
      <c r="B18" s="11" t="s">
        <v>4642</v>
      </c>
      <c r="C18" s="11" t="s">
        <v>4673</v>
      </c>
      <c r="D18" s="11" t="s">
        <v>3</v>
      </c>
      <c r="E18" s="12">
        <v>43130</v>
      </c>
      <c r="F18" s="12">
        <v>44538</v>
      </c>
      <c r="G18" s="63"/>
      <c r="H18" s="14">
        <f t="shared" si="0"/>
        <v>44719</v>
      </c>
      <c r="I18" s="15">
        <f t="shared" ca="1" si="1"/>
        <v>127</v>
      </c>
      <c r="J18" s="16" t="str">
        <f t="shared" ca="1" si="2"/>
        <v>NOT DUE</v>
      </c>
      <c r="K18" s="204" t="s">
        <v>4674</v>
      </c>
      <c r="L18" s="69"/>
    </row>
    <row r="19" spans="1:12" ht="25.5">
      <c r="A19" s="11" t="s">
        <v>4675</v>
      </c>
      <c r="B19" s="11" t="s">
        <v>4642</v>
      </c>
      <c r="C19" s="202" t="s">
        <v>4676</v>
      </c>
      <c r="D19" s="11" t="s">
        <v>3</v>
      </c>
      <c r="E19" s="12">
        <v>43130</v>
      </c>
      <c r="F19" s="12">
        <v>44538</v>
      </c>
      <c r="G19" s="63"/>
      <c r="H19" s="14">
        <f t="shared" si="0"/>
        <v>44719</v>
      </c>
      <c r="I19" s="15">
        <f t="shared" ca="1" si="1"/>
        <v>127</v>
      </c>
      <c r="J19" s="16" t="str">
        <f t="shared" ca="1" si="2"/>
        <v>NOT DUE</v>
      </c>
      <c r="K19" s="203" t="s">
        <v>4677</v>
      </c>
      <c r="L19" s="69"/>
    </row>
    <row r="20" spans="1:12" ht="25.5">
      <c r="A20" s="11" t="s">
        <v>4678</v>
      </c>
      <c r="B20" s="11" t="s">
        <v>4642</v>
      </c>
      <c r="C20" s="202" t="s">
        <v>4679</v>
      </c>
      <c r="D20" s="11" t="s">
        <v>3</v>
      </c>
      <c r="E20" s="12">
        <v>43130</v>
      </c>
      <c r="F20" s="12">
        <v>44538</v>
      </c>
      <c r="G20" s="63"/>
      <c r="H20" s="14">
        <f t="shared" si="0"/>
        <v>44719</v>
      </c>
      <c r="I20" s="15">
        <f t="shared" ca="1" si="1"/>
        <v>127</v>
      </c>
      <c r="J20" s="16" t="str">
        <f t="shared" ca="1" si="2"/>
        <v>NOT DUE</v>
      </c>
      <c r="K20" s="203" t="s">
        <v>4680</v>
      </c>
      <c r="L20" s="69"/>
    </row>
    <row r="21" spans="1:12" ht="25.5">
      <c r="A21" s="11" t="s">
        <v>4681</v>
      </c>
      <c r="B21" s="11" t="s">
        <v>4642</v>
      </c>
      <c r="C21" s="11" t="s">
        <v>4682</v>
      </c>
      <c r="D21" s="11" t="s">
        <v>3</v>
      </c>
      <c r="E21" s="12">
        <v>43130</v>
      </c>
      <c r="F21" s="12">
        <v>44538</v>
      </c>
      <c r="G21" s="63"/>
      <c r="H21" s="14">
        <f t="shared" si="0"/>
        <v>44719</v>
      </c>
      <c r="I21" s="15">
        <f t="shared" ca="1" si="1"/>
        <v>127</v>
      </c>
      <c r="J21" s="16" t="str">
        <f t="shared" ca="1" si="2"/>
        <v>NOT DUE</v>
      </c>
      <c r="K21" s="203" t="s">
        <v>4683</v>
      </c>
      <c r="L21" s="69"/>
    </row>
    <row r="22" spans="1:12" ht="38.25">
      <c r="A22" s="11" t="s">
        <v>5225</v>
      </c>
      <c r="B22" s="17" t="s">
        <v>4664</v>
      </c>
      <c r="C22" s="17" t="s">
        <v>4664</v>
      </c>
      <c r="D22" s="11" t="s">
        <v>3</v>
      </c>
      <c r="E22" s="12">
        <v>42348</v>
      </c>
      <c r="F22" s="12">
        <v>44544</v>
      </c>
      <c r="G22" s="63"/>
      <c r="H22" s="14">
        <f t="shared" si="0"/>
        <v>44725</v>
      </c>
      <c r="I22" s="15">
        <f t="shared" ca="1" si="1"/>
        <v>133</v>
      </c>
      <c r="J22" s="16" t="str">
        <f t="shared" ca="1" si="2"/>
        <v>NOT DUE</v>
      </c>
      <c r="K22" s="17" t="s">
        <v>45</v>
      </c>
      <c r="L22" s="69"/>
    </row>
    <row r="23" spans="1:12">
      <c r="B23" s="38"/>
      <c r="C23" s="47"/>
      <c r="D23" s="47"/>
    </row>
    <row r="24" spans="1:12">
      <c r="B24" s="38"/>
      <c r="D24" s="47"/>
      <c r="H24" s="160"/>
    </row>
    <row r="25" spans="1:12">
      <c r="D25" s="47"/>
    </row>
    <row r="26" spans="1:12">
      <c r="B26" t="s">
        <v>4634</v>
      </c>
      <c r="D26" s="47" t="s">
        <v>4635</v>
      </c>
      <c r="E26" t="s">
        <v>5257</v>
      </c>
      <c r="G26" t="s">
        <v>4636</v>
      </c>
    </row>
    <row r="27" spans="1:12">
      <c r="C27" s="223" t="s">
        <v>5377</v>
      </c>
      <c r="D27" s="47"/>
      <c r="E27" t="s">
        <v>5370</v>
      </c>
      <c r="H27" s="461" t="s">
        <v>5295</v>
      </c>
      <c r="I27" s="461"/>
      <c r="J27" s="461"/>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85" zoomScaleNormal="85" workbookViewId="0">
      <selection activeCell="I10" sqref="I10"/>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COLMENA",'[7]List of Vessels'!B2,IF(C1="GL IGUAZU",'[7]List of Vessels'!B3,IF(C1="GL LA PAZ",'[7]List of Vessels'!B4,IF(C1="GL PIRAPO",'[7]List of Vessels'!B5,IF(C1="VALIANT SPRING",'[7]List of Vessels'!B6,IF(C1="VALIANT SUMMER",'[7]List of Vessels'!B7,""))))))</f>
        <v>NK 160240</v>
      </c>
    </row>
    <row r="2" spans="1:12" ht="19.5" customHeight="1">
      <c r="A2" s="379" t="s">
        <v>8</v>
      </c>
      <c r="B2" s="379"/>
      <c r="C2" s="1" t="str">
        <f>IF(C1="GL COLMENA",'[7]List of Vessels'!D2,IF(C1="GL IGUAZU",'[7]List of Vessels'!D3,IF(C1="GL LA PAZ",'[7]List of Vessels'!D4,IF(C1="GL PIRAPO",'[7]List of Vessels'!D5,IF(C1="VALIANT SPRING",'[7]List of Vessels'!D6,IF(C1="VALIANT SUMMER",'[7]List of Vessels'!D7,""))))))</f>
        <v>SINGAPORE</v>
      </c>
      <c r="D2" s="380" t="s">
        <v>9</v>
      </c>
      <c r="E2" s="380"/>
      <c r="F2" s="2">
        <f>IF(C1="GL COLMENA",'[7]List of Vessels'!C2,IF(C1="GL IGUAZU",'[7]List of Vessels'!C3,IF(C1="GL LA PAZ",'[7]List of Vessels'!C4,IF(C1="GL PIRAPO",'[7]List of Vessels'!C5,IF(C1="VALIANT SPRING",'[7]List of Vessels'!C6,IF(C1="VALIANT SUMMER",'[7]List of Vessels'!C7,""))))))</f>
        <v>9731195</v>
      </c>
    </row>
    <row r="3" spans="1:12" ht="19.5" customHeight="1">
      <c r="A3" s="379" t="s">
        <v>4639</v>
      </c>
      <c r="B3" s="379"/>
      <c r="C3" s="3"/>
      <c r="D3" s="380" t="s">
        <v>12</v>
      </c>
      <c r="E3" s="380"/>
      <c r="F3" s="4" t="s">
        <v>4901</v>
      </c>
    </row>
    <row r="4" spans="1:12" ht="18" customHeight="1">
      <c r="A4" s="379" t="s">
        <v>13</v>
      </c>
      <c r="B4" s="379"/>
      <c r="C4" s="3" t="s">
        <v>4902</v>
      </c>
      <c r="D4" s="380" t="s">
        <v>14</v>
      </c>
      <c r="E4" s="380"/>
      <c r="F4" s="5">
        <f>'Running Hours'!B5</f>
        <v>32303.3</v>
      </c>
    </row>
    <row r="5" spans="1:12" ht="18" customHeight="1">
      <c r="A5" s="269"/>
      <c r="B5" s="269"/>
      <c r="C5" s="271"/>
      <c r="D5" s="270"/>
      <c r="E5" s="270" t="str">
        <f>'[8]Running Hours'!$C5</f>
        <v>Date updated:</v>
      </c>
      <c r="F5" s="147">
        <f>'Running Hours'!$D3</f>
        <v>44590</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4903</v>
      </c>
      <c r="B8" s="11" t="s">
        <v>4904</v>
      </c>
      <c r="C8" s="17" t="s">
        <v>4905</v>
      </c>
      <c r="D8" s="11" t="s">
        <v>2138</v>
      </c>
      <c r="E8" s="64">
        <v>43279</v>
      </c>
      <c r="F8" s="12">
        <v>44415</v>
      </c>
      <c r="G8" s="26">
        <v>29642</v>
      </c>
      <c r="H8" s="14">
        <f t="shared" ref="H8:H71" si="0">DATE(YEAR(F8)+5,MONTH(F8),DAY(F8)-1)</f>
        <v>46240</v>
      </c>
      <c r="I8" s="15">
        <f t="shared" ref="I8:I10" ca="1" si="1">IF(ISBLANK(H8),"",H8-DATE(YEAR(NOW()),MONTH(NOW()),DAY(NOW())))</f>
        <v>1648</v>
      </c>
      <c r="J8" s="16" t="str">
        <f ca="1">IF(I8="","",IF(I8&lt;0,"OVERDUE","NOT DUE"))</f>
        <v>NOT DUE</v>
      </c>
      <c r="K8" s="17" t="s">
        <v>4906</v>
      </c>
      <c r="L8" s="69"/>
    </row>
    <row r="9" spans="1:12" ht="60.75" customHeight="1">
      <c r="A9" s="11" t="s">
        <v>4907</v>
      </c>
      <c r="B9" s="11" t="s">
        <v>4908</v>
      </c>
      <c r="C9" s="17" t="s">
        <v>4909</v>
      </c>
      <c r="D9" s="11" t="s">
        <v>2138</v>
      </c>
      <c r="E9" s="64">
        <v>43279</v>
      </c>
      <c r="F9" s="12">
        <v>44242</v>
      </c>
      <c r="G9" s="26">
        <v>28987</v>
      </c>
      <c r="H9" s="14">
        <f t="shared" si="0"/>
        <v>46067</v>
      </c>
      <c r="I9" s="15">
        <f t="shared" ca="1" si="1"/>
        <v>1475</v>
      </c>
      <c r="J9" s="16" t="str">
        <f t="shared" ref="J9:J72" ca="1" si="2">IF(I9="","",IF(I9&lt;0,"OVERDUE","NOT DUE"))</f>
        <v>NOT DUE</v>
      </c>
      <c r="K9" s="17" t="s">
        <v>4906</v>
      </c>
      <c r="L9" s="69"/>
    </row>
    <row r="10" spans="1:12" ht="60.75" customHeight="1">
      <c r="A10" s="11" t="s">
        <v>4910</v>
      </c>
      <c r="B10" s="11" t="s">
        <v>4911</v>
      </c>
      <c r="C10" s="17" t="s">
        <v>4912</v>
      </c>
      <c r="D10" s="11" t="s">
        <v>2138</v>
      </c>
      <c r="E10" s="64">
        <v>43279</v>
      </c>
      <c r="F10" s="12">
        <v>44411</v>
      </c>
      <c r="G10" s="26">
        <v>29642</v>
      </c>
      <c r="H10" s="14">
        <f t="shared" si="0"/>
        <v>46236</v>
      </c>
      <c r="I10" s="15">
        <f t="shared" ca="1" si="1"/>
        <v>1644</v>
      </c>
      <c r="J10" s="16" t="str">
        <f t="shared" ca="1" si="2"/>
        <v>NOT DUE</v>
      </c>
      <c r="K10" s="17" t="s">
        <v>4906</v>
      </c>
      <c r="L10" s="69"/>
    </row>
    <row r="11" spans="1:12" ht="60.75" customHeight="1">
      <c r="A11" s="11" t="s">
        <v>4913</v>
      </c>
      <c r="B11" s="11" t="s">
        <v>4914</v>
      </c>
      <c r="C11" s="17" t="s">
        <v>4915</v>
      </c>
      <c r="D11" s="11" t="s">
        <v>2138</v>
      </c>
      <c r="E11" s="64">
        <v>43279</v>
      </c>
      <c r="F11" s="12">
        <v>44420</v>
      </c>
      <c r="G11" s="26">
        <v>29642</v>
      </c>
      <c r="H11" s="14">
        <f t="shared" si="0"/>
        <v>46245</v>
      </c>
      <c r="I11" s="15">
        <f ca="1">IF(ISBLANK(H11),"",H11-DATE(YEAR(NOW()),MONTH(NOW()),DAY(NOW())))</f>
        <v>1653</v>
      </c>
      <c r="J11" s="16" t="str">
        <f t="shared" ca="1" si="2"/>
        <v>NOT DUE</v>
      </c>
      <c r="K11" s="17" t="s">
        <v>4906</v>
      </c>
      <c r="L11" s="69"/>
    </row>
    <row r="12" spans="1:12" ht="60.75" customHeight="1">
      <c r="A12" s="11" t="s">
        <v>4916</v>
      </c>
      <c r="B12" s="11" t="s">
        <v>4917</v>
      </c>
      <c r="C12" s="17" t="s">
        <v>4918</v>
      </c>
      <c r="D12" s="11" t="s">
        <v>2138</v>
      </c>
      <c r="E12" s="64">
        <v>43279</v>
      </c>
      <c r="F12" s="12">
        <v>44420</v>
      </c>
      <c r="G12" s="26">
        <v>29642</v>
      </c>
      <c r="H12" s="14">
        <f t="shared" si="0"/>
        <v>46245</v>
      </c>
      <c r="I12" s="15">
        <f t="shared" ref="I12:I75" ca="1" si="3">IF(ISBLANK(H12),"",H12-DATE(YEAR(NOW()),MONTH(NOW()),DAY(NOW())))</f>
        <v>1653</v>
      </c>
      <c r="J12" s="16" t="str">
        <f t="shared" ca="1" si="2"/>
        <v>NOT DUE</v>
      </c>
      <c r="K12" s="17" t="s">
        <v>4906</v>
      </c>
      <c r="L12" s="69"/>
    </row>
    <row r="13" spans="1:12" ht="60.75" customHeight="1">
      <c r="A13" s="11" t="s">
        <v>4919</v>
      </c>
      <c r="B13" s="11" t="s">
        <v>4920</v>
      </c>
      <c r="C13" s="17" t="s">
        <v>4921</v>
      </c>
      <c r="D13" s="11" t="s">
        <v>2138</v>
      </c>
      <c r="E13" s="64">
        <v>43279</v>
      </c>
      <c r="F13" s="12">
        <v>44415</v>
      </c>
      <c r="G13" s="26">
        <v>29642</v>
      </c>
      <c r="H13" s="14">
        <f t="shared" si="0"/>
        <v>46240</v>
      </c>
      <c r="I13" s="15">
        <f t="shared" ca="1" si="3"/>
        <v>1648</v>
      </c>
      <c r="J13" s="16" t="str">
        <f t="shared" ca="1" si="2"/>
        <v>NOT DUE</v>
      </c>
      <c r="K13" s="17" t="s">
        <v>4906</v>
      </c>
      <c r="L13" s="69"/>
    </row>
    <row r="14" spans="1:12" ht="60.75" customHeight="1">
      <c r="A14" s="11" t="s">
        <v>4922</v>
      </c>
      <c r="B14" s="11" t="s">
        <v>4923</v>
      </c>
      <c r="C14" s="17" t="s">
        <v>4924</v>
      </c>
      <c r="D14" s="11" t="s">
        <v>2138</v>
      </c>
      <c r="E14" s="64">
        <v>43279</v>
      </c>
      <c r="F14" s="12">
        <v>44314</v>
      </c>
      <c r="G14" s="26">
        <v>28591</v>
      </c>
      <c r="H14" s="14">
        <f t="shared" si="0"/>
        <v>46139</v>
      </c>
      <c r="I14" s="18">
        <f ca="1">IF(ISBLANK(H14),"",H14-DATE(YEAR(NOW()),MONTH(NOW()),DAY(NOW())))</f>
        <v>1547</v>
      </c>
      <c r="J14" s="16" t="str">
        <f t="shared" ca="1" si="2"/>
        <v>NOT DUE</v>
      </c>
      <c r="K14" s="17" t="s">
        <v>4906</v>
      </c>
      <c r="L14" s="69"/>
    </row>
    <row r="15" spans="1:12" ht="60.75" customHeight="1">
      <c r="A15" s="11" t="s">
        <v>4925</v>
      </c>
      <c r="B15" s="11" t="s">
        <v>4926</v>
      </c>
      <c r="C15" s="17" t="s">
        <v>4927</v>
      </c>
      <c r="D15" s="11" t="s">
        <v>2138</v>
      </c>
      <c r="E15" s="64">
        <v>43279</v>
      </c>
      <c r="F15" s="12">
        <v>44314</v>
      </c>
      <c r="G15" s="26">
        <v>28591</v>
      </c>
      <c r="H15" s="14">
        <f t="shared" si="0"/>
        <v>46139</v>
      </c>
      <c r="I15" s="15">
        <f t="shared" ca="1" si="3"/>
        <v>1547</v>
      </c>
      <c r="J15" s="16" t="str">
        <f t="shared" ca="1" si="2"/>
        <v>NOT DUE</v>
      </c>
      <c r="K15" s="17" t="s">
        <v>4906</v>
      </c>
      <c r="L15" s="69"/>
    </row>
    <row r="16" spans="1:12" ht="60.75" customHeight="1">
      <c r="A16" s="11" t="s">
        <v>4928</v>
      </c>
      <c r="B16" s="11" t="s">
        <v>4929</v>
      </c>
      <c r="C16" s="17" t="s">
        <v>4930</v>
      </c>
      <c r="D16" s="11" t="s">
        <v>2138</v>
      </c>
      <c r="E16" s="64">
        <v>43279</v>
      </c>
      <c r="F16" s="12">
        <v>44315</v>
      </c>
      <c r="G16" s="26">
        <v>28591</v>
      </c>
      <c r="H16" s="14">
        <f t="shared" si="0"/>
        <v>46140</v>
      </c>
      <c r="I16" s="15">
        <f t="shared" ca="1" si="3"/>
        <v>1548</v>
      </c>
      <c r="J16" s="16" t="str">
        <f t="shared" ca="1" si="2"/>
        <v>NOT DUE</v>
      </c>
      <c r="K16" s="17" t="s">
        <v>4906</v>
      </c>
      <c r="L16" s="69"/>
    </row>
    <row r="17" spans="1:12" ht="60.75" customHeight="1">
      <c r="A17" s="11" t="s">
        <v>4931</v>
      </c>
      <c r="B17" s="11" t="s">
        <v>4932</v>
      </c>
      <c r="C17" s="17" t="s">
        <v>4933</v>
      </c>
      <c r="D17" s="11" t="s">
        <v>2138</v>
      </c>
      <c r="E17" s="64">
        <v>43279</v>
      </c>
      <c r="F17" s="12">
        <v>44315</v>
      </c>
      <c r="G17" s="26">
        <v>28591</v>
      </c>
      <c r="H17" s="14">
        <f t="shared" si="0"/>
        <v>46140</v>
      </c>
      <c r="I17" s="15">
        <f t="shared" ca="1" si="3"/>
        <v>1548</v>
      </c>
      <c r="J17" s="16" t="str">
        <f t="shared" ca="1" si="2"/>
        <v>NOT DUE</v>
      </c>
      <c r="K17" s="17" t="s">
        <v>4906</v>
      </c>
      <c r="L17" s="69"/>
    </row>
    <row r="18" spans="1:12" ht="60.75" customHeight="1">
      <c r="A18" s="11" t="s">
        <v>4934</v>
      </c>
      <c r="B18" s="11" t="s">
        <v>4935</v>
      </c>
      <c r="C18" s="17" t="s">
        <v>4936</v>
      </c>
      <c r="D18" s="11" t="s">
        <v>2138</v>
      </c>
      <c r="E18" s="64">
        <v>43279</v>
      </c>
      <c r="F18" s="12">
        <v>44316</v>
      </c>
      <c r="G18" s="26">
        <v>28591</v>
      </c>
      <c r="H18" s="14">
        <f t="shared" si="0"/>
        <v>46141</v>
      </c>
      <c r="I18" s="15">
        <f t="shared" ca="1" si="3"/>
        <v>1549</v>
      </c>
      <c r="J18" s="16" t="str">
        <f t="shared" ca="1" si="2"/>
        <v>NOT DUE</v>
      </c>
      <c r="K18" s="17" t="s">
        <v>4906</v>
      </c>
      <c r="L18" s="69"/>
    </row>
    <row r="19" spans="1:12" ht="60.75" customHeight="1">
      <c r="A19" s="11" t="s">
        <v>4937</v>
      </c>
      <c r="B19" s="11" t="s">
        <v>4938</v>
      </c>
      <c r="C19" s="17" t="s">
        <v>4939</v>
      </c>
      <c r="D19" s="11" t="s">
        <v>2138</v>
      </c>
      <c r="E19" s="64">
        <v>43279</v>
      </c>
      <c r="F19" s="12">
        <v>44316</v>
      </c>
      <c r="G19" s="26">
        <v>28591</v>
      </c>
      <c r="H19" s="14">
        <f t="shared" si="0"/>
        <v>46141</v>
      </c>
      <c r="I19" s="15">
        <f t="shared" ca="1" si="3"/>
        <v>1549</v>
      </c>
      <c r="J19" s="16" t="str">
        <f t="shared" ca="1" si="2"/>
        <v>NOT DUE</v>
      </c>
      <c r="K19" s="17" t="s">
        <v>4906</v>
      </c>
      <c r="L19" s="69"/>
    </row>
    <row r="20" spans="1:12" ht="60.75" customHeight="1">
      <c r="A20" s="11" t="s">
        <v>4940</v>
      </c>
      <c r="B20" s="11" t="s">
        <v>4941</v>
      </c>
      <c r="C20" s="17" t="s">
        <v>4942</v>
      </c>
      <c r="D20" s="11" t="s">
        <v>2138</v>
      </c>
      <c r="E20" s="64">
        <v>43279</v>
      </c>
      <c r="F20" s="12">
        <v>43757</v>
      </c>
      <c r="G20" s="26">
        <v>19038.099999999999</v>
      </c>
      <c r="H20" s="14">
        <f t="shared" si="0"/>
        <v>45583</v>
      </c>
      <c r="I20" s="15">
        <f t="shared" ca="1" si="3"/>
        <v>991</v>
      </c>
      <c r="J20" s="16" t="str">
        <f t="shared" ca="1" si="2"/>
        <v>NOT DUE</v>
      </c>
      <c r="K20" s="17" t="s">
        <v>4906</v>
      </c>
      <c r="L20" s="69"/>
    </row>
    <row r="21" spans="1:12" ht="60.75" customHeight="1">
      <c r="A21" s="11" t="s">
        <v>4943</v>
      </c>
      <c r="B21" s="11" t="s">
        <v>4944</v>
      </c>
      <c r="C21" s="17" t="s">
        <v>4945</v>
      </c>
      <c r="D21" s="11" t="s">
        <v>2138</v>
      </c>
      <c r="E21" s="64">
        <v>43279</v>
      </c>
      <c r="F21" s="12">
        <v>43758</v>
      </c>
      <c r="G21" s="26">
        <v>19038.099999999999</v>
      </c>
      <c r="H21" s="14">
        <f t="shared" si="0"/>
        <v>45584</v>
      </c>
      <c r="I21" s="15">
        <f t="shared" ca="1" si="3"/>
        <v>992</v>
      </c>
      <c r="J21" s="16" t="str">
        <f t="shared" ca="1" si="2"/>
        <v>NOT DUE</v>
      </c>
      <c r="K21" s="17" t="s">
        <v>4906</v>
      </c>
      <c r="L21" s="69"/>
    </row>
    <row r="22" spans="1:12" ht="60.75" customHeight="1">
      <c r="A22" s="11" t="s">
        <v>4946</v>
      </c>
      <c r="B22" s="11" t="s">
        <v>4947</v>
      </c>
      <c r="C22" s="17" t="s">
        <v>4948</v>
      </c>
      <c r="D22" s="11" t="s">
        <v>2138</v>
      </c>
      <c r="E22" s="64">
        <v>43279</v>
      </c>
      <c r="F22" s="12">
        <v>44330</v>
      </c>
      <c r="G22" s="26">
        <v>28591</v>
      </c>
      <c r="H22" s="14">
        <f t="shared" si="0"/>
        <v>46155</v>
      </c>
      <c r="I22" s="15">
        <f t="shared" ca="1" si="3"/>
        <v>1563</v>
      </c>
      <c r="J22" s="16" t="str">
        <f t="shared" ca="1" si="2"/>
        <v>NOT DUE</v>
      </c>
      <c r="K22" s="17" t="s">
        <v>4906</v>
      </c>
      <c r="L22" s="69"/>
    </row>
    <row r="23" spans="1:12" ht="60.75" customHeight="1">
      <c r="A23" s="11" t="s">
        <v>4949</v>
      </c>
      <c r="B23" s="11" t="s">
        <v>4950</v>
      </c>
      <c r="C23" s="17" t="s">
        <v>4951</v>
      </c>
      <c r="D23" s="11" t="s">
        <v>2138</v>
      </c>
      <c r="E23" s="64">
        <v>43279</v>
      </c>
      <c r="F23" s="12">
        <v>44330</v>
      </c>
      <c r="G23" s="26">
        <v>28591</v>
      </c>
      <c r="H23" s="14">
        <f t="shared" si="0"/>
        <v>46155</v>
      </c>
      <c r="I23" s="15">
        <f t="shared" ca="1" si="3"/>
        <v>1563</v>
      </c>
      <c r="J23" s="16" t="str">
        <f t="shared" ca="1" si="2"/>
        <v>NOT DUE</v>
      </c>
      <c r="K23" s="17" t="s">
        <v>4906</v>
      </c>
      <c r="L23" s="69"/>
    </row>
    <row r="24" spans="1:12" ht="60.75" customHeight="1">
      <c r="A24" s="11" t="s">
        <v>4952</v>
      </c>
      <c r="B24" s="11" t="s">
        <v>4953</v>
      </c>
      <c r="C24" s="17" t="s">
        <v>4954</v>
      </c>
      <c r="D24" s="11" t="s">
        <v>2138</v>
      </c>
      <c r="E24" s="64">
        <v>43279</v>
      </c>
      <c r="F24" s="12">
        <v>44331</v>
      </c>
      <c r="G24" s="26">
        <v>28591</v>
      </c>
      <c r="H24" s="14">
        <f t="shared" si="0"/>
        <v>46156</v>
      </c>
      <c r="I24" s="15">
        <f t="shared" ca="1" si="3"/>
        <v>1564</v>
      </c>
      <c r="J24" s="16" t="str">
        <f t="shared" ca="1" si="2"/>
        <v>NOT DUE</v>
      </c>
      <c r="K24" s="17" t="s">
        <v>4906</v>
      </c>
      <c r="L24" s="69"/>
    </row>
    <row r="25" spans="1:12" ht="60.75" customHeight="1">
      <c r="A25" s="11" t="s">
        <v>4955</v>
      </c>
      <c r="B25" s="11" t="s">
        <v>4956</v>
      </c>
      <c r="C25" s="17" t="s">
        <v>4957</v>
      </c>
      <c r="D25" s="11" t="s">
        <v>2138</v>
      </c>
      <c r="E25" s="64">
        <v>43279</v>
      </c>
      <c r="F25" s="12">
        <v>44331</v>
      </c>
      <c r="G25" s="26">
        <v>28591</v>
      </c>
      <c r="H25" s="14">
        <f t="shared" si="0"/>
        <v>46156</v>
      </c>
      <c r="I25" s="15">
        <f t="shared" ca="1" si="3"/>
        <v>1564</v>
      </c>
      <c r="J25" s="16" t="str">
        <f t="shared" ca="1" si="2"/>
        <v>NOT DUE</v>
      </c>
      <c r="K25" s="17" t="s">
        <v>4906</v>
      </c>
      <c r="L25" s="69"/>
    </row>
    <row r="26" spans="1:12" ht="60.75" customHeight="1">
      <c r="A26" s="11" t="s">
        <v>4958</v>
      </c>
      <c r="B26" s="11" t="s">
        <v>4959</v>
      </c>
      <c r="C26" s="17" t="s">
        <v>4960</v>
      </c>
      <c r="D26" s="11" t="s">
        <v>2138</v>
      </c>
      <c r="E26" s="64">
        <v>43279</v>
      </c>
      <c r="F26" s="12">
        <v>43710</v>
      </c>
      <c r="G26" s="26">
        <v>18247.099999999999</v>
      </c>
      <c r="H26" s="14">
        <f t="shared" si="0"/>
        <v>45536</v>
      </c>
      <c r="I26" s="15">
        <f t="shared" ca="1" si="3"/>
        <v>944</v>
      </c>
      <c r="J26" s="16" t="str">
        <f t="shared" ca="1" si="2"/>
        <v>NOT DUE</v>
      </c>
      <c r="K26" s="17" t="s">
        <v>4906</v>
      </c>
      <c r="L26" s="69"/>
    </row>
    <row r="27" spans="1:12" ht="60.75" customHeight="1">
      <c r="A27" s="11" t="s">
        <v>4961</v>
      </c>
      <c r="B27" s="11" t="s">
        <v>4962</v>
      </c>
      <c r="C27" s="17" t="s">
        <v>4963</v>
      </c>
      <c r="D27" s="11" t="s">
        <v>2138</v>
      </c>
      <c r="E27" s="64">
        <v>43279</v>
      </c>
      <c r="F27" s="12">
        <v>43710</v>
      </c>
      <c r="G27" s="26">
        <v>18247.099999999999</v>
      </c>
      <c r="H27" s="14">
        <f t="shared" si="0"/>
        <v>45536</v>
      </c>
      <c r="I27" s="15">
        <f t="shared" ca="1" si="3"/>
        <v>944</v>
      </c>
      <c r="J27" s="16" t="str">
        <f t="shared" ca="1" si="2"/>
        <v>NOT DUE</v>
      </c>
      <c r="K27" s="17" t="s">
        <v>4906</v>
      </c>
      <c r="L27" s="69"/>
    </row>
    <row r="28" spans="1:12" ht="60.75" customHeight="1">
      <c r="A28" s="11" t="s">
        <v>4964</v>
      </c>
      <c r="B28" s="11" t="s">
        <v>4965</v>
      </c>
      <c r="C28" s="17" t="s">
        <v>4966</v>
      </c>
      <c r="D28" s="11" t="s">
        <v>2138</v>
      </c>
      <c r="E28" s="64">
        <v>43279</v>
      </c>
      <c r="F28" s="12">
        <v>43710</v>
      </c>
      <c r="G28" s="26">
        <v>18247.099999999999</v>
      </c>
      <c r="H28" s="14">
        <f t="shared" si="0"/>
        <v>45536</v>
      </c>
      <c r="I28" s="15">
        <f t="shared" ca="1" si="3"/>
        <v>944</v>
      </c>
      <c r="J28" s="16" t="str">
        <f t="shared" ca="1" si="2"/>
        <v>NOT DUE</v>
      </c>
      <c r="K28" s="17" t="s">
        <v>4906</v>
      </c>
      <c r="L28" s="69"/>
    </row>
    <row r="29" spans="1:12" ht="60.75" customHeight="1">
      <c r="A29" s="11" t="s">
        <v>4967</v>
      </c>
      <c r="B29" s="11" t="s">
        <v>4968</v>
      </c>
      <c r="C29" s="17" t="s">
        <v>4969</v>
      </c>
      <c r="D29" s="11" t="s">
        <v>2138</v>
      </c>
      <c r="E29" s="64">
        <v>43279</v>
      </c>
      <c r="F29" s="12">
        <v>43710</v>
      </c>
      <c r="G29" s="26">
        <v>18247.099999999999</v>
      </c>
      <c r="H29" s="14">
        <f t="shared" si="0"/>
        <v>45536</v>
      </c>
      <c r="I29" s="15">
        <f t="shared" ca="1" si="3"/>
        <v>944</v>
      </c>
      <c r="J29" s="16" t="str">
        <f t="shared" ca="1" si="2"/>
        <v>NOT DUE</v>
      </c>
      <c r="K29" s="17" t="s">
        <v>4906</v>
      </c>
      <c r="L29" s="69"/>
    </row>
    <row r="30" spans="1:12" ht="60.75" customHeight="1">
      <c r="A30" s="11" t="s">
        <v>4970</v>
      </c>
      <c r="B30" s="11" t="s">
        <v>4971</v>
      </c>
      <c r="C30" s="17" t="s">
        <v>4972</v>
      </c>
      <c r="D30" s="11" t="s">
        <v>2138</v>
      </c>
      <c r="E30" s="64">
        <v>43279</v>
      </c>
      <c r="F30" s="12">
        <v>43710</v>
      </c>
      <c r="G30" s="26">
        <v>18247.099999999999</v>
      </c>
      <c r="H30" s="14">
        <f t="shared" si="0"/>
        <v>45536</v>
      </c>
      <c r="I30" s="15">
        <f t="shared" ca="1" si="3"/>
        <v>944</v>
      </c>
      <c r="J30" s="16" t="str">
        <f t="shared" ca="1" si="2"/>
        <v>NOT DUE</v>
      </c>
      <c r="K30" s="17" t="s">
        <v>4906</v>
      </c>
      <c r="L30" s="69"/>
    </row>
    <row r="31" spans="1:12" ht="60.75" customHeight="1">
      <c r="A31" s="11" t="s">
        <v>4973</v>
      </c>
      <c r="B31" s="11" t="s">
        <v>4974</v>
      </c>
      <c r="C31" s="17" t="s">
        <v>4975</v>
      </c>
      <c r="D31" s="11" t="s">
        <v>2138</v>
      </c>
      <c r="E31" s="64">
        <v>43279</v>
      </c>
      <c r="F31" s="12">
        <v>43710</v>
      </c>
      <c r="G31" s="26">
        <v>18247.099999999999</v>
      </c>
      <c r="H31" s="14">
        <f t="shared" si="0"/>
        <v>45536</v>
      </c>
      <c r="I31" s="15">
        <f t="shared" ca="1" si="3"/>
        <v>944</v>
      </c>
      <c r="J31" s="16" t="str">
        <f t="shared" ca="1" si="2"/>
        <v>NOT DUE</v>
      </c>
      <c r="K31" s="17" t="s">
        <v>4906</v>
      </c>
      <c r="L31" s="69"/>
    </row>
    <row r="32" spans="1:12" ht="60.75" customHeight="1">
      <c r="A32" s="11" t="s">
        <v>4976</v>
      </c>
      <c r="B32" s="11" t="s">
        <v>4977</v>
      </c>
      <c r="C32" s="17" t="s">
        <v>4978</v>
      </c>
      <c r="D32" s="11" t="s">
        <v>2138</v>
      </c>
      <c r="E32" s="64">
        <v>43279</v>
      </c>
      <c r="F32" s="12">
        <v>43710</v>
      </c>
      <c r="G32" s="26">
        <v>18247.099999999999</v>
      </c>
      <c r="H32" s="14">
        <f t="shared" si="0"/>
        <v>45536</v>
      </c>
      <c r="I32" s="15">
        <f t="shared" ca="1" si="3"/>
        <v>944</v>
      </c>
      <c r="J32" s="16" t="str">
        <f t="shared" ca="1" si="2"/>
        <v>NOT DUE</v>
      </c>
      <c r="K32" s="17" t="s">
        <v>4906</v>
      </c>
      <c r="L32" s="69"/>
    </row>
    <row r="33" spans="1:12" ht="60.75" customHeight="1">
      <c r="A33" s="11" t="s">
        <v>4979</v>
      </c>
      <c r="B33" s="11" t="s">
        <v>4980</v>
      </c>
      <c r="C33" s="17" t="s">
        <v>4981</v>
      </c>
      <c r="D33" s="11" t="s">
        <v>2138</v>
      </c>
      <c r="E33" s="64">
        <v>43279</v>
      </c>
      <c r="F33" s="12">
        <v>43710</v>
      </c>
      <c r="G33" s="26">
        <v>18247.099999999999</v>
      </c>
      <c r="H33" s="14">
        <f t="shared" si="0"/>
        <v>45536</v>
      </c>
      <c r="I33" s="15">
        <f t="shared" ca="1" si="3"/>
        <v>944</v>
      </c>
      <c r="J33" s="16" t="str">
        <f t="shared" ca="1" si="2"/>
        <v>NOT DUE</v>
      </c>
      <c r="K33" s="17" t="s">
        <v>4906</v>
      </c>
      <c r="L33" s="69"/>
    </row>
    <row r="34" spans="1:12" ht="60.75" customHeight="1">
      <c r="A34" s="11" t="s">
        <v>4982</v>
      </c>
      <c r="B34" s="11" t="s">
        <v>4983</v>
      </c>
      <c r="C34" s="17" t="s">
        <v>4984</v>
      </c>
      <c r="D34" s="11" t="s">
        <v>2138</v>
      </c>
      <c r="E34" s="64">
        <v>43279</v>
      </c>
      <c r="F34" s="12">
        <v>44329</v>
      </c>
      <c r="G34" s="13">
        <v>0</v>
      </c>
      <c r="H34" s="14">
        <f t="shared" si="0"/>
        <v>46154</v>
      </c>
      <c r="I34" s="15">
        <f t="shared" ca="1" si="3"/>
        <v>1562</v>
      </c>
      <c r="J34" s="16" t="str">
        <f t="shared" ca="1" si="2"/>
        <v>NOT DUE</v>
      </c>
      <c r="K34" s="17" t="s">
        <v>4906</v>
      </c>
      <c r="L34" s="69"/>
    </row>
    <row r="35" spans="1:12" ht="60.75" customHeight="1">
      <c r="A35" s="11" t="s">
        <v>4985</v>
      </c>
      <c r="B35" s="11" t="s">
        <v>4986</v>
      </c>
      <c r="C35" s="17" t="s">
        <v>4987</v>
      </c>
      <c r="D35" s="11" t="s">
        <v>2138</v>
      </c>
      <c r="E35" s="64">
        <v>43279</v>
      </c>
      <c r="F35" s="12">
        <v>44417</v>
      </c>
      <c r="G35" s="13">
        <v>29652</v>
      </c>
      <c r="H35" s="14">
        <f t="shared" si="0"/>
        <v>46242</v>
      </c>
      <c r="I35" s="15">
        <f t="shared" ca="1" si="3"/>
        <v>1650</v>
      </c>
      <c r="J35" s="16" t="str">
        <f t="shared" ca="1" si="2"/>
        <v>NOT DUE</v>
      </c>
      <c r="K35" s="17" t="s">
        <v>4906</v>
      </c>
      <c r="L35" s="69"/>
    </row>
    <row r="36" spans="1:12" ht="60.75" customHeight="1">
      <c r="A36" s="11" t="s">
        <v>4988</v>
      </c>
      <c r="B36" s="11" t="s">
        <v>4989</v>
      </c>
      <c r="C36" s="17" t="s">
        <v>4990</v>
      </c>
      <c r="D36" s="11" t="s">
        <v>2138</v>
      </c>
      <c r="E36" s="64">
        <v>43279</v>
      </c>
      <c r="F36" s="12">
        <v>44421</v>
      </c>
      <c r="G36" s="13">
        <v>29652</v>
      </c>
      <c r="H36" s="14">
        <f t="shared" si="0"/>
        <v>46246</v>
      </c>
      <c r="I36" s="15">
        <f t="shared" ca="1" si="3"/>
        <v>1654</v>
      </c>
      <c r="J36" s="16" t="str">
        <f t="shared" ca="1" si="2"/>
        <v>NOT DUE</v>
      </c>
      <c r="K36" s="17" t="s">
        <v>4906</v>
      </c>
      <c r="L36" s="69"/>
    </row>
    <row r="37" spans="1:12" ht="60.75" customHeight="1">
      <c r="A37" s="11" t="s">
        <v>4991</v>
      </c>
      <c r="B37" s="11" t="s">
        <v>4992</v>
      </c>
      <c r="C37" s="17" t="s">
        <v>4993</v>
      </c>
      <c r="D37" s="11" t="s">
        <v>2138</v>
      </c>
      <c r="E37" s="64">
        <v>43279</v>
      </c>
      <c r="F37" s="12">
        <v>44416</v>
      </c>
      <c r="G37" s="13">
        <v>0</v>
      </c>
      <c r="H37" s="14">
        <f t="shared" si="0"/>
        <v>46241</v>
      </c>
      <c r="I37" s="15">
        <f t="shared" ca="1" si="3"/>
        <v>1649</v>
      </c>
      <c r="J37" s="16" t="str">
        <f t="shared" ca="1" si="2"/>
        <v>NOT DUE</v>
      </c>
      <c r="K37" s="17" t="s">
        <v>4906</v>
      </c>
      <c r="L37" s="69"/>
    </row>
    <row r="38" spans="1:12" ht="60.75" customHeight="1">
      <c r="A38" s="11" t="s">
        <v>4994</v>
      </c>
      <c r="B38" s="11" t="s">
        <v>4995</v>
      </c>
      <c r="C38" s="17" t="s">
        <v>4996</v>
      </c>
      <c r="D38" s="11" t="s">
        <v>2138</v>
      </c>
      <c r="E38" s="64">
        <v>43279</v>
      </c>
      <c r="F38" s="12">
        <v>44416</v>
      </c>
      <c r="G38" s="13">
        <v>0</v>
      </c>
      <c r="H38" s="14">
        <f t="shared" si="0"/>
        <v>46241</v>
      </c>
      <c r="I38" s="15">
        <f t="shared" ca="1" si="3"/>
        <v>1649</v>
      </c>
      <c r="J38" s="16" t="str">
        <f t="shared" ca="1" si="2"/>
        <v>NOT DUE</v>
      </c>
      <c r="K38" s="17" t="s">
        <v>4906</v>
      </c>
      <c r="L38" s="69"/>
    </row>
    <row r="39" spans="1:12" ht="60.75" customHeight="1">
      <c r="A39" s="11" t="s">
        <v>4997</v>
      </c>
      <c r="B39" s="11" t="s">
        <v>4998</v>
      </c>
      <c r="C39" s="17" t="s">
        <v>4999</v>
      </c>
      <c r="D39" s="11" t="s">
        <v>2138</v>
      </c>
      <c r="E39" s="64">
        <v>43279</v>
      </c>
      <c r="F39" s="12">
        <v>44419</v>
      </c>
      <c r="G39" s="13">
        <v>0</v>
      </c>
      <c r="H39" s="14">
        <f t="shared" si="0"/>
        <v>46244</v>
      </c>
      <c r="I39" s="15">
        <f t="shared" ca="1" si="3"/>
        <v>1652</v>
      </c>
      <c r="J39" s="16" t="str">
        <f t="shared" ca="1" si="2"/>
        <v>NOT DUE</v>
      </c>
      <c r="K39" s="17" t="s">
        <v>4906</v>
      </c>
      <c r="L39" s="69"/>
    </row>
    <row r="40" spans="1:12" ht="60.75" customHeight="1">
      <c r="A40" s="11" t="s">
        <v>5000</v>
      </c>
      <c r="B40" s="11" t="s">
        <v>5001</v>
      </c>
      <c r="C40" s="17" t="s">
        <v>5002</v>
      </c>
      <c r="D40" s="11" t="s">
        <v>2138</v>
      </c>
      <c r="E40" s="64">
        <v>43279</v>
      </c>
      <c r="F40" s="12">
        <v>44419</v>
      </c>
      <c r="G40" s="13">
        <v>0</v>
      </c>
      <c r="H40" s="14">
        <f t="shared" si="0"/>
        <v>46244</v>
      </c>
      <c r="I40" s="15">
        <f t="shared" ca="1" si="3"/>
        <v>1652</v>
      </c>
      <c r="J40" s="16" t="str">
        <f t="shared" ca="1" si="2"/>
        <v>NOT DUE</v>
      </c>
      <c r="K40" s="17" t="s">
        <v>4906</v>
      </c>
      <c r="L40" s="69"/>
    </row>
    <row r="41" spans="1:12" ht="60.75" customHeight="1">
      <c r="A41" s="11" t="s">
        <v>5003</v>
      </c>
      <c r="B41" s="11" t="s">
        <v>5004</v>
      </c>
      <c r="C41" s="17" t="s">
        <v>5005</v>
      </c>
      <c r="D41" s="11" t="s">
        <v>2138</v>
      </c>
      <c r="E41" s="64">
        <v>43279</v>
      </c>
      <c r="F41" s="12">
        <v>44419</v>
      </c>
      <c r="G41" s="13">
        <v>0</v>
      </c>
      <c r="H41" s="14">
        <f t="shared" si="0"/>
        <v>46244</v>
      </c>
      <c r="I41" s="15">
        <f t="shared" ca="1" si="3"/>
        <v>1652</v>
      </c>
      <c r="J41" s="16" t="str">
        <f t="shared" ca="1" si="2"/>
        <v>NOT DUE</v>
      </c>
      <c r="K41" s="17" t="s">
        <v>4906</v>
      </c>
      <c r="L41" s="69"/>
    </row>
    <row r="42" spans="1:12" ht="60.75" customHeight="1">
      <c r="A42" s="11" t="s">
        <v>5006</v>
      </c>
      <c r="B42" s="11" t="s">
        <v>5007</v>
      </c>
      <c r="C42" s="17" t="s">
        <v>5008</v>
      </c>
      <c r="D42" s="11" t="s">
        <v>2138</v>
      </c>
      <c r="E42" s="64">
        <v>43279</v>
      </c>
      <c r="F42" s="12">
        <v>44407</v>
      </c>
      <c r="G42" s="13">
        <v>0</v>
      </c>
      <c r="H42" s="14">
        <f t="shared" si="0"/>
        <v>46232</v>
      </c>
      <c r="I42" s="15">
        <f t="shared" ca="1" si="3"/>
        <v>1640</v>
      </c>
      <c r="J42" s="16" t="str">
        <f t="shared" ca="1" si="2"/>
        <v>NOT DUE</v>
      </c>
      <c r="K42" s="17" t="s">
        <v>4906</v>
      </c>
      <c r="L42" s="69"/>
    </row>
    <row r="43" spans="1:12" ht="60.75" customHeight="1">
      <c r="A43" s="11" t="s">
        <v>5009</v>
      </c>
      <c r="B43" s="11" t="s">
        <v>5010</v>
      </c>
      <c r="C43" s="17" t="s">
        <v>5011</v>
      </c>
      <c r="D43" s="11" t="s">
        <v>2138</v>
      </c>
      <c r="E43" s="64">
        <v>43279</v>
      </c>
      <c r="F43" s="12">
        <v>44407</v>
      </c>
      <c r="G43" s="13">
        <v>0</v>
      </c>
      <c r="H43" s="14">
        <f t="shared" si="0"/>
        <v>46232</v>
      </c>
      <c r="I43" s="15">
        <f t="shared" ca="1" si="3"/>
        <v>1640</v>
      </c>
      <c r="J43" s="16" t="str">
        <f t="shared" ca="1" si="2"/>
        <v>NOT DUE</v>
      </c>
      <c r="K43" s="17" t="s">
        <v>4906</v>
      </c>
      <c r="L43" s="69"/>
    </row>
    <row r="44" spans="1:12" ht="60.75" customHeight="1">
      <c r="A44" s="11" t="s">
        <v>5012</v>
      </c>
      <c r="B44" s="11" t="s">
        <v>5013</v>
      </c>
      <c r="C44" s="17" t="s">
        <v>5014</v>
      </c>
      <c r="D44" s="11" t="s">
        <v>2138</v>
      </c>
      <c r="E44" s="64">
        <v>43279</v>
      </c>
      <c r="F44" s="12">
        <v>44419</v>
      </c>
      <c r="G44" s="13">
        <v>0</v>
      </c>
      <c r="H44" s="14">
        <f t="shared" si="0"/>
        <v>46244</v>
      </c>
      <c r="I44" s="15">
        <f t="shared" ca="1" si="3"/>
        <v>1652</v>
      </c>
      <c r="J44" s="16" t="str">
        <f t="shared" ca="1" si="2"/>
        <v>NOT DUE</v>
      </c>
      <c r="K44" s="17" t="s">
        <v>4906</v>
      </c>
      <c r="L44" s="69"/>
    </row>
    <row r="45" spans="1:12" ht="60.75" customHeight="1">
      <c r="A45" s="11" t="s">
        <v>5015</v>
      </c>
      <c r="B45" s="11" t="s">
        <v>5016</v>
      </c>
      <c r="C45" s="17" t="s">
        <v>5017</v>
      </c>
      <c r="D45" s="11" t="s">
        <v>2138</v>
      </c>
      <c r="E45" s="64">
        <v>43279</v>
      </c>
      <c r="F45" s="12">
        <v>44413</v>
      </c>
      <c r="G45" s="13">
        <v>29652</v>
      </c>
      <c r="H45" s="14">
        <f t="shared" si="0"/>
        <v>46238</v>
      </c>
      <c r="I45" s="15">
        <f t="shared" ca="1" si="3"/>
        <v>1646</v>
      </c>
      <c r="J45" s="16" t="str">
        <f t="shared" ca="1" si="2"/>
        <v>NOT DUE</v>
      </c>
      <c r="K45" s="17" t="s">
        <v>4906</v>
      </c>
      <c r="L45" s="69"/>
    </row>
    <row r="46" spans="1:12" ht="60.75" customHeight="1">
      <c r="A46" s="11" t="s">
        <v>5018</v>
      </c>
      <c r="B46" s="11" t="s">
        <v>5019</v>
      </c>
      <c r="C46" s="17" t="s">
        <v>5017</v>
      </c>
      <c r="D46" s="11" t="s">
        <v>2138</v>
      </c>
      <c r="E46" s="64">
        <v>43279</v>
      </c>
      <c r="F46" s="12">
        <v>44413</v>
      </c>
      <c r="G46" s="13">
        <v>29652</v>
      </c>
      <c r="H46" s="14">
        <f t="shared" si="0"/>
        <v>46238</v>
      </c>
      <c r="I46" s="15">
        <f t="shared" ca="1" si="3"/>
        <v>1646</v>
      </c>
      <c r="J46" s="16" t="str">
        <f t="shared" ca="1" si="2"/>
        <v>NOT DUE</v>
      </c>
      <c r="K46" s="17" t="s">
        <v>4906</v>
      </c>
      <c r="L46" s="69"/>
    </row>
    <row r="47" spans="1:12" ht="60.75" customHeight="1">
      <c r="A47" s="11" t="s">
        <v>5020</v>
      </c>
      <c r="B47" s="11" t="s">
        <v>5021</v>
      </c>
      <c r="C47" s="17" t="s">
        <v>5022</v>
      </c>
      <c r="D47" s="11" t="s">
        <v>2138</v>
      </c>
      <c r="E47" s="64">
        <v>43279</v>
      </c>
      <c r="F47" s="12">
        <v>43781</v>
      </c>
      <c r="G47" s="13">
        <v>13670</v>
      </c>
      <c r="H47" s="14">
        <f t="shared" si="0"/>
        <v>45607</v>
      </c>
      <c r="I47" s="15">
        <f t="shared" ca="1" si="3"/>
        <v>1015</v>
      </c>
      <c r="J47" s="16" t="str">
        <f t="shared" ca="1" si="2"/>
        <v>NOT DUE</v>
      </c>
      <c r="K47" s="17" t="s">
        <v>4906</v>
      </c>
      <c r="L47" s="69"/>
    </row>
    <row r="48" spans="1:12" ht="60.75" customHeight="1">
      <c r="A48" s="11" t="s">
        <v>5023</v>
      </c>
      <c r="B48" s="11" t="s">
        <v>5024</v>
      </c>
      <c r="C48" s="17" t="s">
        <v>5025</v>
      </c>
      <c r="D48" s="11" t="s">
        <v>2138</v>
      </c>
      <c r="E48" s="64">
        <v>43279</v>
      </c>
      <c r="F48" s="12">
        <v>44165</v>
      </c>
      <c r="G48" s="13">
        <v>15842</v>
      </c>
      <c r="H48" s="14">
        <f t="shared" si="0"/>
        <v>45990</v>
      </c>
      <c r="I48" s="15">
        <f t="shared" ca="1" si="3"/>
        <v>1398</v>
      </c>
      <c r="J48" s="16" t="str">
        <f t="shared" ca="1" si="2"/>
        <v>NOT DUE</v>
      </c>
      <c r="K48" s="17" t="s">
        <v>4906</v>
      </c>
      <c r="L48" s="69"/>
    </row>
    <row r="49" spans="1:12" ht="60.75" customHeight="1">
      <c r="A49" s="11" t="s">
        <v>5026</v>
      </c>
      <c r="B49" s="11" t="s">
        <v>5027</v>
      </c>
      <c r="C49" s="17" t="s">
        <v>5028</v>
      </c>
      <c r="D49" s="11" t="s">
        <v>2138</v>
      </c>
      <c r="E49" s="64">
        <v>43279</v>
      </c>
      <c r="F49" s="12">
        <v>44351</v>
      </c>
      <c r="G49" s="13">
        <v>14948</v>
      </c>
      <c r="H49" s="14">
        <f t="shared" si="0"/>
        <v>46176</v>
      </c>
      <c r="I49" s="15">
        <f t="shared" ca="1" si="3"/>
        <v>1584</v>
      </c>
      <c r="J49" s="16" t="str">
        <f t="shared" ca="1" si="2"/>
        <v>NOT DUE</v>
      </c>
      <c r="K49" s="17" t="s">
        <v>4906</v>
      </c>
      <c r="L49" s="69"/>
    </row>
    <row r="50" spans="1:12" ht="60.75" customHeight="1">
      <c r="A50" s="11" t="s">
        <v>5029</v>
      </c>
      <c r="B50" s="11" t="s">
        <v>5030</v>
      </c>
      <c r="C50" s="17" t="s">
        <v>5031</v>
      </c>
      <c r="D50" s="11" t="s">
        <v>2138</v>
      </c>
      <c r="E50" s="64">
        <v>43279</v>
      </c>
      <c r="F50" s="12">
        <v>43960</v>
      </c>
      <c r="G50" s="13">
        <v>0</v>
      </c>
      <c r="H50" s="14">
        <f t="shared" si="0"/>
        <v>45785</v>
      </c>
      <c r="I50" s="15">
        <f t="shared" ca="1" si="3"/>
        <v>1193</v>
      </c>
      <c r="J50" s="16" t="str">
        <f t="shared" ca="1" si="2"/>
        <v>NOT DUE</v>
      </c>
      <c r="K50" s="17" t="s">
        <v>4906</v>
      </c>
      <c r="L50" s="69"/>
    </row>
    <row r="51" spans="1:12" ht="60.75" customHeight="1">
      <c r="A51" s="11" t="s">
        <v>5032</v>
      </c>
      <c r="B51" s="11" t="s">
        <v>5033</v>
      </c>
      <c r="C51" s="17" t="s">
        <v>5034</v>
      </c>
      <c r="D51" s="11" t="s">
        <v>2138</v>
      </c>
      <c r="E51" s="64">
        <v>43279</v>
      </c>
      <c r="F51" s="12">
        <v>44329</v>
      </c>
      <c r="G51" s="13">
        <v>0</v>
      </c>
      <c r="H51" s="14">
        <f t="shared" si="0"/>
        <v>46154</v>
      </c>
      <c r="I51" s="15">
        <f t="shared" ca="1" si="3"/>
        <v>1562</v>
      </c>
      <c r="J51" s="16" t="str">
        <f t="shared" ca="1" si="2"/>
        <v>NOT DUE</v>
      </c>
      <c r="K51" s="17" t="s">
        <v>4906</v>
      </c>
      <c r="L51" s="69"/>
    </row>
    <row r="52" spans="1:12" ht="60.75" customHeight="1">
      <c r="A52" s="11" t="s">
        <v>5035</v>
      </c>
      <c r="B52" s="11" t="s">
        <v>5036</v>
      </c>
      <c r="C52" s="17" t="s">
        <v>5037</v>
      </c>
      <c r="D52" s="11" t="s">
        <v>2138</v>
      </c>
      <c r="E52" s="64">
        <v>43279</v>
      </c>
      <c r="F52" s="12">
        <v>43970</v>
      </c>
      <c r="G52" s="13">
        <v>0</v>
      </c>
      <c r="H52" s="14">
        <f t="shared" si="0"/>
        <v>45795</v>
      </c>
      <c r="I52" s="15">
        <f t="shared" ca="1" si="3"/>
        <v>1203</v>
      </c>
      <c r="J52" s="16" t="str">
        <f t="shared" ca="1" si="2"/>
        <v>NOT DUE</v>
      </c>
      <c r="K52" s="17" t="s">
        <v>4906</v>
      </c>
      <c r="L52" s="69"/>
    </row>
    <row r="53" spans="1:12" ht="60.75" customHeight="1">
      <c r="A53" s="11" t="s">
        <v>5038</v>
      </c>
      <c r="B53" s="11" t="s">
        <v>5039</v>
      </c>
      <c r="C53" s="17" t="s">
        <v>5040</v>
      </c>
      <c r="D53" s="11" t="s">
        <v>2138</v>
      </c>
      <c r="E53" s="64">
        <v>43279</v>
      </c>
      <c r="F53" s="12">
        <v>43970</v>
      </c>
      <c r="G53" s="13">
        <v>0</v>
      </c>
      <c r="H53" s="14">
        <f t="shared" si="0"/>
        <v>45795</v>
      </c>
      <c r="I53" s="15">
        <f t="shared" ca="1" si="3"/>
        <v>1203</v>
      </c>
      <c r="J53" s="16" t="str">
        <f t="shared" ca="1" si="2"/>
        <v>NOT DUE</v>
      </c>
      <c r="K53" s="17" t="s">
        <v>4906</v>
      </c>
      <c r="L53" s="69"/>
    </row>
    <row r="54" spans="1:12" ht="60.75" customHeight="1">
      <c r="A54" s="11" t="s">
        <v>5041</v>
      </c>
      <c r="B54" s="11" t="s">
        <v>5042</v>
      </c>
      <c r="C54" s="17" t="s">
        <v>5043</v>
      </c>
      <c r="D54" s="11" t="s">
        <v>2138</v>
      </c>
      <c r="E54" s="64">
        <v>43279</v>
      </c>
      <c r="F54" s="12">
        <v>44330</v>
      </c>
      <c r="G54" s="13">
        <v>0</v>
      </c>
      <c r="H54" s="14">
        <f t="shared" si="0"/>
        <v>46155</v>
      </c>
      <c r="I54" s="15">
        <f t="shared" ca="1" si="3"/>
        <v>1563</v>
      </c>
      <c r="J54" s="16" t="str">
        <f t="shared" ca="1" si="2"/>
        <v>NOT DUE</v>
      </c>
      <c r="K54" s="17" t="s">
        <v>4906</v>
      </c>
      <c r="L54" s="69"/>
    </row>
    <row r="55" spans="1:12" ht="60.75" customHeight="1">
      <c r="A55" s="11" t="s">
        <v>5044</v>
      </c>
      <c r="B55" s="11" t="s">
        <v>5045</v>
      </c>
      <c r="C55" s="17" t="s">
        <v>5046</v>
      </c>
      <c r="D55" s="11" t="s">
        <v>2138</v>
      </c>
      <c r="E55" s="64">
        <v>43279</v>
      </c>
      <c r="F55" s="12">
        <v>43949</v>
      </c>
      <c r="G55" s="13">
        <v>0</v>
      </c>
      <c r="H55" s="14">
        <f t="shared" si="0"/>
        <v>45774</v>
      </c>
      <c r="I55" s="15">
        <f t="shared" ca="1" si="3"/>
        <v>1182</v>
      </c>
      <c r="J55" s="16" t="str">
        <f t="shared" ca="1" si="2"/>
        <v>NOT DUE</v>
      </c>
      <c r="K55" s="17" t="s">
        <v>4906</v>
      </c>
      <c r="L55" s="69"/>
    </row>
    <row r="56" spans="1:12" ht="60.75" customHeight="1">
      <c r="A56" s="11" t="s">
        <v>5047</v>
      </c>
      <c r="B56" s="11" t="s">
        <v>5048</v>
      </c>
      <c r="C56" s="17" t="s">
        <v>5049</v>
      </c>
      <c r="D56" s="11" t="s">
        <v>2138</v>
      </c>
      <c r="E56" s="64">
        <v>43279</v>
      </c>
      <c r="F56" s="12">
        <v>44014</v>
      </c>
      <c r="G56" s="13">
        <v>0</v>
      </c>
      <c r="H56" s="14">
        <f t="shared" si="0"/>
        <v>45839</v>
      </c>
      <c r="I56" s="15">
        <f t="shared" ca="1" si="3"/>
        <v>1247</v>
      </c>
      <c r="J56" s="16" t="str">
        <f t="shared" ca="1" si="2"/>
        <v>NOT DUE</v>
      </c>
      <c r="K56" s="17" t="s">
        <v>4906</v>
      </c>
      <c r="L56" s="69"/>
    </row>
    <row r="57" spans="1:12" ht="60.75" customHeight="1">
      <c r="A57" s="11" t="s">
        <v>5050</v>
      </c>
      <c r="B57" s="11" t="s">
        <v>5051</v>
      </c>
      <c r="C57" s="17" t="s">
        <v>5052</v>
      </c>
      <c r="D57" s="11" t="s">
        <v>2138</v>
      </c>
      <c r="E57" s="64">
        <v>43279</v>
      </c>
      <c r="F57" s="12">
        <v>43960</v>
      </c>
      <c r="G57" s="13">
        <v>0</v>
      </c>
      <c r="H57" s="14">
        <f t="shared" si="0"/>
        <v>45785</v>
      </c>
      <c r="I57" s="15">
        <f t="shared" ca="1" si="3"/>
        <v>1193</v>
      </c>
      <c r="J57" s="16" t="str">
        <f t="shared" ca="1" si="2"/>
        <v>NOT DUE</v>
      </c>
      <c r="K57" s="17" t="s">
        <v>4906</v>
      </c>
      <c r="L57" s="69"/>
    </row>
    <row r="58" spans="1:12" ht="60.75" customHeight="1">
      <c r="A58" s="11" t="s">
        <v>5053</v>
      </c>
      <c r="B58" s="11" t="s">
        <v>5054</v>
      </c>
      <c r="C58" s="17" t="s">
        <v>5055</v>
      </c>
      <c r="D58" s="11" t="s">
        <v>2138</v>
      </c>
      <c r="E58" s="64">
        <v>43279</v>
      </c>
      <c r="F58" s="12">
        <v>43960</v>
      </c>
      <c r="G58" s="13">
        <v>0</v>
      </c>
      <c r="H58" s="14">
        <f t="shared" si="0"/>
        <v>45785</v>
      </c>
      <c r="I58" s="15">
        <f t="shared" ca="1" si="3"/>
        <v>1193</v>
      </c>
      <c r="J58" s="16" t="str">
        <f t="shared" ca="1" si="2"/>
        <v>NOT DUE</v>
      </c>
      <c r="K58" s="17" t="s">
        <v>4906</v>
      </c>
      <c r="L58" s="69"/>
    </row>
    <row r="59" spans="1:12" ht="60.75" customHeight="1">
      <c r="A59" s="11" t="s">
        <v>5056</v>
      </c>
      <c r="B59" s="11" t="s">
        <v>5057</v>
      </c>
      <c r="C59" s="17" t="s">
        <v>5058</v>
      </c>
      <c r="D59" s="11" t="s">
        <v>2138</v>
      </c>
      <c r="E59" s="64">
        <v>43279</v>
      </c>
      <c r="F59" s="12">
        <v>43960</v>
      </c>
      <c r="G59" s="13">
        <v>0</v>
      </c>
      <c r="H59" s="14">
        <f t="shared" si="0"/>
        <v>45785</v>
      </c>
      <c r="I59" s="15">
        <f t="shared" ca="1" si="3"/>
        <v>1193</v>
      </c>
      <c r="J59" s="16" t="str">
        <f t="shared" ca="1" si="2"/>
        <v>NOT DUE</v>
      </c>
      <c r="K59" s="17" t="s">
        <v>4906</v>
      </c>
      <c r="L59" s="69"/>
    </row>
    <row r="60" spans="1:12" ht="60.75" customHeight="1">
      <c r="A60" s="11" t="s">
        <v>5059</v>
      </c>
      <c r="B60" s="11" t="s">
        <v>5060</v>
      </c>
      <c r="C60" s="17" t="s">
        <v>5061</v>
      </c>
      <c r="D60" s="11" t="s">
        <v>2138</v>
      </c>
      <c r="E60" s="64">
        <v>43279</v>
      </c>
      <c r="F60" s="12">
        <v>43960</v>
      </c>
      <c r="G60" s="13">
        <v>0</v>
      </c>
      <c r="H60" s="14">
        <f t="shared" si="0"/>
        <v>45785</v>
      </c>
      <c r="I60" s="15">
        <f t="shared" ca="1" si="3"/>
        <v>1193</v>
      </c>
      <c r="J60" s="16" t="str">
        <f t="shared" ca="1" si="2"/>
        <v>NOT DUE</v>
      </c>
      <c r="K60" s="17" t="s">
        <v>4906</v>
      </c>
      <c r="L60" s="69"/>
    </row>
    <row r="61" spans="1:12" ht="60.75" customHeight="1">
      <c r="A61" s="11" t="s">
        <v>5062</v>
      </c>
      <c r="B61" s="11" t="s">
        <v>5063</v>
      </c>
      <c r="C61" s="17" t="s">
        <v>5064</v>
      </c>
      <c r="D61" s="11" t="s">
        <v>2138</v>
      </c>
      <c r="E61" s="64">
        <v>43279</v>
      </c>
      <c r="F61" s="12">
        <v>43979</v>
      </c>
      <c r="G61" s="13">
        <v>0</v>
      </c>
      <c r="H61" s="14">
        <f t="shared" si="0"/>
        <v>45804</v>
      </c>
      <c r="I61" s="15">
        <f t="shared" ca="1" si="3"/>
        <v>1212</v>
      </c>
      <c r="J61" s="16" t="str">
        <f t="shared" ca="1" si="2"/>
        <v>NOT DUE</v>
      </c>
      <c r="K61" s="17" t="s">
        <v>4906</v>
      </c>
      <c r="L61" s="69"/>
    </row>
    <row r="62" spans="1:12" ht="60.75" customHeight="1">
      <c r="A62" s="11" t="s">
        <v>5065</v>
      </c>
      <c r="B62" s="11" t="s">
        <v>5066</v>
      </c>
      <c r="C62" s="17" t="s">
        <v>5067</v>
      </c>
      <c r="D62" s="11" t="s">
        <v>2138</v>
      </c>
      <c r="E62" s="64">
        <v>43279</v>
      </c>
      <c r="F62" s="12">
        <v>43979</v>
      </c>
      <c r="G62" s="13">
        <v>0</v>
      </c>
      <c r="H62" s="14">
        <f t="shared" si="0"/>
        <v>45804</v>
      </c>
      <c r="I62" s="15">
        <f t="shared" ca="1" si="3"/>
        <v>1212</v>
      </c>
      <c r="J62" s="16" t="str">
        <f t="shared" ca="1" si="2"/>
        <v>NOT DUE</v>
      </c>
      <c r="K62" s="17" t="s">
        <v>4906</v>
      </c>
      <c r="L62" s="69"/>
    </row>
    <row r="63" spans="1:12" ht="60.75" customHeight="1">
      <c r="A63" s="11" t="s">
        <v>5068</v>
      </c>
      <c r="B63" s="11" t="s">
        <v>5069</v>
      </c>
      <c r="C63" s="17" t="s">
        <v>5070</v>
      </c>
      <c r="D63" s="11" t="s">
        <v>2138</v>
      </c>
      <c r="E63" s="64">
        <v>43279</v>
      </c>
      <c r="F63" s="12">
        <v>43312</v>
      </c>
      <c r="G63" s="13">
        <v>0</v>
      </c>
      <c r="H63" s="14">
        <f t="shared" si="0"/>
        <v>45137</v>
      </c>
      <c r="I63" s="15">
        <f t="shared" ca="1" si="3"/>
        <v>545</v>
      </c>
      <c r="J63" s="16" t="str">
        <f t="shared" ca="1" si="2"/>
        <v>NOT DUE</v>
      </c>
      <c r="K63" s="17" t="s">
        <v>4906</v>
      </c>
      <c r="L63" s="69"/>
    </row>
    <row r="64" spans="1:12" ht="60.75" customHeight="1">
      <c r="A64" s="11" t="s">
        <v>5071</v>
      </c>
      <c r="B64" s="11" t="s">
        <v>5072</v>
      </c>
      <c r="C64" s="17" t="s">
        <v>5073</v>
      </c>
      <c r="D64" s="11" t="s">
        <v>2138</v>
      </c>
      <c r="E64" s="64">
        <v>43279</v>
      </c>
      <c r="F64" s="12">
        <v>44398</v>
      </c>
      <c r="G64" s="13">
        <v>0</v>
      </c>
      <c r="H64" s="14">
        <f t="shared" si="0"/>
        <v>46223</v>
      </c>
      <c r="I64" s="15">
        <f t="shared" ca="1" si="3"/>
        <v>1631</v>
      </c>
      <c r="J64" s="16" t="str">
        <f t="shared" ca="1" si="2"/>
        <v>NOT DUE</v>
      </c>
      <c r="K64" s="17" t="s">
        <v>4906</v>
      </c>
      <c r="L64" s="69"/>
    </row>
    <row r="65" spans="1:12" ht="60.75" customHeight="1">
      <c r="A65" s="11" t="s">
        <v>5074</v>
      </c>
      <c r="B65" s="11" t="s">
        <v>5075</v>
      </c>
      <c r="C65" s="17" t="s">
        <v>5076</v>
      </c>
      <c r="D65" s="11" t="s">
        <v>2138</v>
      </c>
      <c r="E65" s="64">
        <v>43279</v>
      </c>
      <c r="F65" s="12">
        <v>44312</v>
      </c>
      <c r="G65" s="13">
        <v>0</v>
      </c>
      <c r="H65" s="14">
        <f t="shared" si="0"/>
        <v>46137</v>
      </c>
      <c r="I65" s="15">
        <f t="shared" ca="1" si="3"/>
        <v>1545</v>
      </c>
      <c r="J65" s="16" t="str">
        <f t="shared" ca="1" si="2"/>
        <v>NOT DUE</v>
      </c>
      <c r="K65" s="17" t="s">
        <v>4906</v>
      </c>
      <c r="L65" s="69"/>
    </row>
    <row r="66" spans="1:12" s="353" customFormat="1" ht="60.75" customHeight="1">
      <c r="A66" s="345" t="s">
        <v>5077</v>
      </c>
      <c r="B66" s="345" t="s">
        <v>5078</v>
      </c>
      <c r="C66" s="346" t="s">
        <v>5079</v>
      </c>
      <c r="D66" s="345" t="s">
        <v>2138</v>
      </c>
      <c r="E66" s="347">
        <v>43280</v>
      </c>
      <c r="F66" s="347">
        <v>43496</v>
      </c>
      <c r="G66" s="348">
        <v>0</v>
      </c>
      <c r="H66" s="349">
        <f t="shared" si="0"/>
        <v>45321</v>
      </c>
      <c r="I66" s="350">
        <f t="shared" ca="1" si="3"/>
        <v>729</v>
      </c>
      <c r="J66" s="351" t="str">
        <f t="shared" ca="1" si="2"/>
        <v>NOT DUE</v>
      </c>
      <c r="K66" s="346" t="s">
        <v>4906</v>
      </c>
      <c r="L66" s="352"/>
    </row>
    <row r="67" spans="1:12" ht="60.75" customHeight="1">
      <c r="A67" s="11" t="s">
        <v>5080</v>
      </c>
      <c r="B67" s="11" t="s">
        <v>5081</v>
      </c>
      <c r="C67" s="17" t="s">
        <v>5082</v>
      </c>
      <c r="D67" s="11" t="s">
        <v>2138</v>
      </c>
      <c r="E67" s="64">
        <v>43279</v>
      </c>
      <c r="F67" s="12">
        <v>44014</v>
      </c>
      <c r="G67" s="13">
        <v>0</v>
      </c>
      <c r="H67" s="14">
        <f t="shared" si="0"/>
        <v>45839</v>
      </c>
      <c r="I67" s="15">
        <f t="shared" ca="1" si="3"/>
        <v>1247</v>
      </c>
      <c r="J67" s="16" t="str">
        <f t="shared" ca="1" si="2"/>
        <v>NOT DUE</v>
      </c>
      <c r="K67" s="17" t="s">
        <v>4906</v>
      </c>
      <c r="L67" s="69"/>
    </row>
    <row r="68" spans="1:12" ht="60.75" customHeight="1">
      <c r="A68" s="11" t="s">
        <v>5083</v>
      </c>
      <c r="B68" s="11" t="s">
        <v>5084</v>
      </c>
      <c r="C68" s="17" t="s">
        <v>5085</v>
      </c>
      <c r="D68" s="11" t="s">
        <v>2138</v>
      </c>
      <c r="E68" s="64">
        <v>43279</v>
      </c>
      <c r="F68" s="12">
        <v>43960</v>
      </c>
      <c r="G68" s="13">
        <v>0</v>
      </c>
      <c r="H68" s="14">
        <f t="shared" si="0"/>
        <v>45785</v>
      </c>
      <c r="I68" s="15">
        <f t="shared" ca="1" si="3"/>
        <v>1193</v>
      </c>
      <c r="J68" s="16" t="str">
        <f t="shared" ca="1" si="2"/>
        <v>NOT DUE</v>
      </c>
      <c r="K68" s="17" t="s">
        <v>4906</v>
      </c>
      <c r="L68" s="69"/>
    </row>
    <row r="69" spans="1:12" ht="60.75" customHeight="1">
      <c r="A69" s="11" t="s">
        <v>5086</v>
      </c>
      <c r="B69" s="11" t="s">
        <v>5087</v>
      </c>
      <c r="C69" s="17" t="s">
        <v>5088</v>
      </c>
      <c r="D69" s="11" t="s">
        <v>2138</v>
      </c>
      <c r="E69" s="64">
        <v>43279</v>
      </c>
      <c r="F69" s="12">
        <v>44247</v>
      </c>
      <c r="G69" s="13">
        <v>0</v>
      </c>
      <c r="H69" s="14">
        <f t="shared" si="0"/>
        <v>46072</v>
      </c>
      <c r="I69" s="15">
        <f t="shared" ca="1" si="3"/>
        <v>1480</v>
      </c>
      <c r="J69" s="16" t="str">
        <f t="shared" ca="1" si="2"/>
        <v>NOT DUE</v>
      </c>
      <c r="K69" s="17" t="s">
        <v>4906</v>
      </c>
      <c r="L69" s="69"/>
    </row>
    <row r="70" spans="1:12" ht="60.75" customHeight="1">
      <c r="A70" s="11" t="s">
        <v>5089</v>
      </c>
      <c r="B70" s="11" t="s">
        <v>5090</v>
      </c>
      <c r="C70" s="17" t="s">
        <v>5091</v>
      </c>
      <c r="D70" s="11" t="s">
        <v>2138</v>
      </c>
      <c r="E70" s="64">
        <v>43279</v>
      </c>
      <c r="F70" s="12">
        <v>44221</v>
      </c>
      <c r="G70" s="13">
        <v>0</v>
      </c>
      <c r="H70" s="14">
        <f t="shared" si="0"/>
        <v>46046</v>
      </c>
      <c r="I70" s="15">
        <f t="shared" ca="1" si="3"/>
        <v>1454</v>
      </c>
      <c r="J70" s="16" t="str">
        <f t="shared" ca="1" si="2"/>
        <v>NOT DUE</v>
      </c>
      <c r="K70" s="17" t="s">
        <v>4906</v>
      </c>
      <c r="L70" s="69"/>
    </row>
    <row r="71" spans="1:12" ht="60.75" customHeight="1">
      <c r="A71" s="11" t="s">
        <v>5092</v>
      </c>
      <c r="B71" s="11" t="s">
        <v>5093</v>
      </c>
      <c r="C71" s="17" t="s">
        <v>5094</v>
      </c>
      <c r="D71" s="11" t="s">
        <v>2138</v>
      </c>
      <c r="E71" s="64">
        <v>43279</v>
      </c>
      <c r="F71" s="12">
        <v>44313</v>
      </c>
      <c r="G71" s="13">
        <v>0</v>
      </c>
      <c r="H71" s="14">
        <f t="shared" si="0"/>
        <v>46138</v>
      </c>
      <c r="I71" s="15">
        <f t="shared" ca="1" si="3"/>
        <v>1546</v>
      </c>
      <c r="J71" s="16" t="str">
        <f t="shared" ca="1" si="2"/>
        <v>NOT DUE</v>
      </c>
      <c r="K71" s="17" t="s">
        <v>4906</v>
      </c>
      <c r="L71" s="69"/>
    </row>
    <row r="72" spans="1:12" ht="60.75" customHeight="1">
      <c r="A72" s="11" t="s">
        <v>5095</v>
      </c>
      <c r="B72" s="11" t="s">
        <v>5096</v>
      </c>
      <c r="C72" s="17" t="s">
        <v>5097</v>
      </c>
      <c r="D72" s="11" t="s">
        <v>2138</v>
      </c>
      <c r="E72" s="64">
        <v>43279</v>
      </c>
      <c r="F72" s="12">
        <v>44268</v>
      </c>
      <c r="G72" s="13">
        <v>0</v>
      </c>
      <c r="H72" s="14">
        <f t="shared" ref="H72:H99" si="4">DATE(YEAR(F72)+5,MONTH(F72),DAY(F72)-1)</f>
        <v>46093</v>
      </c>
      <c r="I72" s="15">
        <f t="shared" ca="1" si="3"/>
        <v>1501</v>
      </c>
      <c r="J72" s="16" t="str">
        <f t="shared" ca="1" si="2"/>
        <v>NOT DUE</v>
      </c>
      <c r="K72" s="17" t="s">
        <v>4906</v>
      </c>
      <c r="L72" s="69"/>
    </row>
    <row r="73" spans="1:12" ht="60.75" customHeight="1">
      <c r="A73" s="11" t="s">
        <v>5098</v>
      </c>
      <c r="B73" s="11" t="s">
        <v>5099</v>
      </c>
      <c r="C73" s="17" t="s">
        <v>5100</v>
      </c>
      <c r="D73" s="11" t="s">
        <v>2138</v>
      </c>
      <c r="E73" s="64">
        <v>43279</v>
      </c>
      <c r="F73" s="12">
        <v>44319</v>
      </c>
      <c r="G73" s="13">
        <v>0</v>
      </c>
      <c r="H73" s="14">
        <f t="shared" si="4"/>
        <v>46144</v>
      </c>
      <c r="I73" s="15">
        <f t="shared" ca="1" si="3"/>
        <v>1552</v>
      </c>
      <c r="J73" s="16" t="str">
        <f t="shared" ref="J73:J99" ca="1" si="5">IF(I73="","",IF(I73&lt;0,"OVERDUE","NOT DUE"))</f>
        <v>NOT DUE</v>
      </c>
      <c r="K73" s="17" t="s">
        <v>4906</v>
      </c>
      <c r="L73" s="69"/>
    </row>
    <row r="74" spans="1:12" ht="60.75" customHeight="1">
      <c r="A74" s="11" t="s">
        <v>5101</v>
      </c>
      <c r="B74" s="11" t="s">
        <v>5102</v>
      </c>
      <c r="C74" s="17" t="s">
        <v>5103</v>
      </c>
      <c r="D74" s="11" t="s">
        <v>2138</v>
      </c>
      <c r="E74" s="64">
        <v>43279</v>
      </c>
      <c r="F74" s="12">
        <v>44215</v>
      </c>
      <c r="G74" s="13">
        <v>0</v>
      </c>
      <c r="H74" s="14">
        <f t="shared" si="4"/>
        <v>46040</v>
      </c>
      <c r="I74" s="15">
        <f t="shared" ca="1" si="3"/>
        <v>1448</v>
      </c>
      <c r="J74" s="16" t="str">
        <f t="shared" ca="1" si="5"/>
        <v>NOT DUE</v>
      </c>
      <c r="K74" s="17" t="s">
        <v>4906</v>
      </c>
      <c r="L74" s="69"/>
    </row>
    <row r="75" spans="1:12" ht="60.75" customHeight="1">
      <c r="A75" s="11" t="s">
        <v>5104</v>
      </c>
      <c r="B75" s="11" t="s">
        <v>5105</v>
      </c>
      <c r="C75" s="17" t="s">
        <v>5106</v>
      </c>
      <c r="D75" s="11" t="s">
        <v>2138</v>
      </c>
      <c r="E75" s="64">
        <v>43279</v>
      </c>
      <c r="F75" s="12">
        <v>44413</v>
      </c>
      <c r="G75" s="13">
        <v>0</v>
      </c>
      <c r="H75" s="14">
        <f t="shared" si="4"/>
        <v>46238</v>
      </c>
      <c r="I75" s="15">
        <f t="shared" ca="1" si="3"/>
        <v>1646</v>
      </c>
      <c r="J75" s="16" t="str">
        <f t="shared" ca="1" si="5"/>
        <v>NOT DUE</v>
      </c>
      <c r="K75" s="17" t="s">
        <v>4906</v>
      </c>
      <c r="L75" s="69"/>
    </row>
    <row r="76" spans="1:12" ht="60.75" customHeight="1">
      <c r="A76" s="11" t="s">
        <v>5107</v>
      </c>
      <c r="B76" s="11" t="s">
        <v>5108</v>
      </c>
      <c r="C76" s="17" t="s">
        <v>5109</v>
      </c>
      <c r="D76" s="11" t="s">
        <v>2138</v>
      </c>
      <c r="E76" s="64">
        <v>43279</v>
      </c>
      <c r="F76" s="12">
        <v>42551</v>
      </c>
      <c r="G76" s="13">
        <v>0</v>
      </c>
      <c r="H76" s="14">
        <f t="shared" si="4"/>
        <v>44376</v>
      </c>
      <c r="I76" s="15">
        <f t="shared" ref="I76:I99" ca="1" si="6">IF(ISBLANK(H76),"",H76-DATE(YEAR(NOW()),MONTH(NOW()),DAY(NOW())))</f>
        <v>-216</v>
      </c>
      <c r="J76" s="16" t="str">
        <f t="shared" ca="1" si="5"/>
        <v>OVERDUE</v>
      </c>
      <c r="K76" s="17" t="s">
        <v>4906</v>
      </c>
      <c r="L76" s="69"/>
    </row>
    <row r="77" spans="1:12" ht="60.75" customHeight="1">
      <c r="A77" s="11" t="s">
        <v>5110</v>
      </c>
      <c r="B77" s="11" t="s">
        <v>5111</v>
      </c>
      <c r="C77" s="17" t="s">
        <v>5112</v>
      </c>
      <c r="D77" s="11" t="s">
        <v>2138</v>
      </c>
      <c r="E77" s="64">
        <v>43279</v>
      </c>
      <c r="F77" s="12">
        <v>42551</v>
      </c>
      <c r="G77" s="13">
        <v>0</v>
      </c>
      <c r="H77" s="14">
        <f t="shared" si="4"/>
        <v>44376</v>
      </c>
      <c r="I77" s="15">
        <f t="shared" ca="1" si="6"/>
        <v>-216</v>
      </c>
      <c r="J77" s="16" t="str">
        <f t="shared" ca="1" si="5"/>
        <v>OVERDUE</v>
      </c>
      <c r="K77" s="17" t="s">
        <v>4906</v>
      </c>
      <c r="L77" s="69"/>
    </row>
    <row r="78" spans="1:12" ht="60.75" customHeight="1">
      <c r="A78" s="11" t="s">
        <v>5113</v>
      </c>
      <c r="B78" s="11" t="s">
        <v>5114</v>
      </c>
      <c r="C78" s="17" t="s">
        <v>5115</v>
      </c>
      <c r="D78" s="11" t="s">
        <v>2138</v>
      </c>
      <c r="E78" s="64">
        <v>43279</v>
      </c>
      <c r="F78" s="12">
        <v>42551</v>
      </c>
      <c r="G78" s="13">
        <v>0</v>
      </c>
      <c r="H78" s="14">
        <f t="shared" si="4"/>
        <v>44376</v>
      </c>
      <c r="I78" s="15">
        <f t="shared" ca="1" si="6"/>
        <v>-216</v>
      </c>
      <c r="J78" s="16" t="str">
        <f t="shared" ca="1" si="5"/>
        <v>OVERDUE</v>
      </c>
      <c r="K78" s="17" t="s">
        <v>4906</v>
      </c>
      <c r="L78" s="69"/>
    </row>
    <row r="79" spans="1:12" ht="60.75" customHeight="1">
      <c r="A79" s="11" t="s">
        <v>5116</v>
      </c>
      <c r="B79" s="11" t="s">
        <v>5117</v>
      </c>
      <c r="C79" s="17" t="s">
        <v>5118</v>
      </c>
      <c r="D79" s="11" t="s">
        <v>2138</v>
      </c>
      <c r="E79" s="64">
        <v>43279</v>
      </c>
      <c r="F79" s="12">
        <v>42551</v>
      </c>
      <c r="G79" s="13">
        <v>0</v>
      </c>
      <c r="H79" s="14">
        <f t="shared" si="4"/>
        <v>44376</v>
      </c>
      <c r="I79" s="15">
        <f t="shared" ca="1" si="6"/>
        <v>-216</v>
      </c>
      <c r="J79" s="16" t="str">
        <f t="shared" ca="1" si="5"/>
        <v>OVERDUE</v>
      </c>
      <c r="K79" s="17" t="s">
        <v>4906</v>
      </c>
      <c r="L79" s="69"/>
    </row>
    <row r="80" spans="1:12" ht="60.75" customHeight="1">
      <c r="A80" s="11" t="s">
        <v>5119</v>
      </c>
      <c r="B80" s="11" t="s">
        <v>5120</v>
      </c>
      <c r="C80" s="17" t="s">
        <v>5121</v>
      </c>
      <c r="D80" s="11" t="s">
        <v>2138</v>
      </c>
      <c r="E80" s="64">
        <v>43279</v>
      </c>
      <c r="F80" s="12">
        <v>42551</v>
      </c>
      <c r="G80" s="13">
        <v>0</v>
      </c>
      <c r="H80" s="14">
        <f t="shared" si="4"/>
        <v>44376</v>
      </c>
      <c r="I80" s="15">
        <f t="shared" ca="1" si="6"/>
        <v>-216</v>
      </c>
      <c r="J80" s="16" t="str">
        <f t="shared" ca="1" si="5"/>
        <v>OVERDUE</v>
      </c>
      <c r="K80" s="17" t="s">
        <v>4906</v>
      </c>
      <c r="L80" s="69"/>
    </row>
    <row r="81" spans="1:12" ht="60.75" customHeight="1">
      <c r="A81" s="11" t="s">
        <v>5122</v>
      </c>
      <c r="B81" s="11" t="s">
        <v>5123</v>
      </c>
      <c r="C81" s="17" t="s">
        <v>5124</v>
      </c>
      <c r="D81" s="11" t="s">
        <v>2138</v>
      </c>
      <c r="E81" s="64">
        <v>43279</v>
      </c>
      <c r="F81" s="12">
        <v>42551</v>
      </c>
      <c r="G81" s="13">
        <v>0</v>
      </c>
      <c r="H81" s="14">
        <f t="shared" si="4"/>
        <v>44376</v>
      </c>
      <c r="I81" s="15">
        <f t="shared" ca="1" si="6"/>
        <v>-216</v>
      </c>
      <c r="J81" s="16" t="str">
        <f t="shared" ca="1" si="5"/>
        <v>OVERDUE</v>
      </c>
      <c r="K81" s="17" t="s">
        <v>4906</v>
      </c>
      <c r="L81" s="69"/>
    </row>
    <row r="82" spans="1:12" ht="60.75" customHeight="1">
      <c r="A82" s="11" t="s">
        <v>5125</v>
      </c>
      <c r="B82" s="11" t="s">
        <v>5126</v>
      </c>
      <c r="C82" s="17" t="s">
        <v>5127</v>
      </c>
      <c r="D82" s="11" t="s">
        <v>2138</v>
      </c>
      <c r="E82" s="64">
        <v>43279</v>
      </c>
      <c r="F82" s="233">
        <v>44334</v>
      </c>
      <c r="G82" s="13">
        <v>0</v>
      </c>
      <c r="H82" s="14">
        <f t="shared" si="4"/>
        <v>46159</v>
      </c>
      <c r="I82" s="15">
        <f t="shared" ca="1" si="6"/>
        <v>1567</v>
      </c>
      <c r="J82" s="16" t="str">
        <f t="shared" ca="1" si="5"/>
        <v>NOT DUE</v>
      </c>
      <c r="K82" s="17" t="s">
        <v>4906</v>
      </c>
      <c r="L82" s="69"/>
    </row>
    <row r="83" spans="1:12" ht="60.75" customHeight="1">
      <c r="A83" s="11" t="s">
        <v>5128</v>
      </c>
      <c r="B83" s="11" t="s">
        <v>5129</v>
      </c>
      <c r="C83" s="17" t="s">
        <v>5130</v>
      </c>
      <c r="D83" s="11" t="s">
        <v>2138</v>
      </c>
      <c r="E83" s="64">
        <v>43279</v>
      </c>
      <c r="F83" s="12">
        <v>42551</v>
      </c>
      <c r="G83" s="13">
        <v>0</v>
      </c>
      <c r="H83" s="14">
        <f t="shared" si="4"/>
        <v>44376</v>
      </c>
      <c r="I83" s="15">
        <f t="shared" ca="1" si="6"/>
        <v>-216</v>
      </c>
      <c r="J83" s="16" t="str">
        <f t="shared" ca="1" si="5"/>
        <v>OVERDUE</v>
      </c>
      <c r="K83" s="17" t="s">
        <v>4906</v>
      </c>
      <c r="L83" s="69"/>
    </row>
    <row r="84" spans="1:12" ht="60.75" customHeight="1">
      <c r="A84" s="11" t="s">
        <v>5131</v>
      </c>
      <c r="B84" s="11" t="s">
        <v>5132</v>
      </c>
      <c r="C84" s="17" t="s">
        <v>5133</v>
      </c>
      <c r="D84" s="11" t="s">
        <v>2138</v>
      </c>
      <c r="E84" s="64">
        <v>43279</v>
      </c>
      <c r="F84" s="12">
        <v>42551</v>
      </c>
      <c r="G84" s="13">
        <v>0</v>
      </c>
      <c r="H84" s="14">
        <f t="shared" si="4"/>
        <v>44376</v>
      </c>
      <c r="I84" s="15">
        <f t="shared" ca="1" si="6"/>
        <v>-216</v>
      </c>
      <c r="J84" s="16" t="str">
        <f t="shared" ca="1" si="5"/>
        <v>OVERDUE</v>
      </c>
      <c r="K84" s="17" t="s">
        <v>4906</v>
      </c>
      <c r="L84" s="69"/>
    </row>
    <row r="85" spans="1:12" ht="60.75" customHeight="1">
      <c r="A85" s="11" t="s">
        <v>5134</v>
      </c>
      <c r="B85" s="11" t="s">
        <v>5135</v>
      </c>
      <c r="C85" s="17" t="s">
        <v>5136</v>
      </c>
      <c r="D85" s="11" t="s">
        <v>2138</v>
      </c>
      <c r="E85" s="64">
        <v>43279</v>
      </c>
      <c r="F85" s="12">
        <v>44313</v>
      </c>
      <c r="G85" s="13">
        <v>0</v>
      </c>
      <c r="H85" s="14">
        <f t="shared" si="4"/>
        <v>46138</v>
      </c>
      <c r="I85" s="15">
        <f t="shared" ca="1" si="6"/>
        <v>1546</v>
      </c>
      <c r="J85" s="16" t="str">
        <f t="shared" ca="1" si="5"/>
        <v>NOT DUE</v>
      </c>
      <c r="K85" s="17" t="s">
        <v>4906</v>
      </c>
      <c r="L85" s="69"/>
    </row>
    <row r="86" spans="1:12" ht="60.75" customHeight="1">
      <c r="A86" s="11" t="s">
        <v>5137</v>
      </c>
      <c r="B86" s="11" t="s">
        <v>5138</v>
      </c>
      <c r="C86" s="17" t="s">
        <v>5139</v>
      </c>
      <c r="D86" s="11" t="s">
        <v>2138</v>
      </c>
      <c r="E86" s="64">
        <v>43279</v>
      </c>
      <c r="F86" s="12">
        <v>44313</v>
      </c>
      <c r="G86" s="13">
        <v>0</v>
      </c>
      <c r="H86" s="14">
        <f t="shared" si="4"/>
        <v>46138</v>
      </c>
      <c r="I86" s="15">
        <f t="shared" ca="1" si="6"/>
        <v>1546</v>
      </c>
      <c r="J86" s="16" t="str">
        <f t="shared" ca="1" si="5"/>
        <v>NOT DUE</v>
      </c>
      <c r="K86" s="17" t="s">
        <v>4906</v>
      </c>
      <c r="L86" s="69"/>
    </row>
    <row r="87" spans="1:12" ht="60.75" customHeight="1">
      <c r="A87" s="11" t="s">
        <v>5140</v>
      </c>
      <c r="B87" s="11" t="s">
        <v>5141</v>
      </c>
      <c r="C87" s="17" t="s">
        <v>5142</v>
      </c>
      <c r="D87" s="11" t="s">
        <v>2138</v>
      </c>
      <c r="E87" s="64">
        <v>43279</v>
      </c>
      <c r="F87" s="12">
        <v>43977</v>
      </c>
      <c r="G87" s="13">
        <v>0</v>
      </c>
      <c r="H87" s="14">
        <f t="shared" si="4"/>
        <v>45802</v>
      </c>
      <c r="I87" s="15">
        <f t="shared" ca="1" si="6"/>
        <v>1210</v>
      </c>
      <c r="J87" s="16" t="str">
        <f t="shared" ca="1" si="5"/>
        <v>NOT DUE</v>
      </c>
      <c r="K87" s="17" t="s">
        <v>4906</v>
      </c>
      <c r="L87" s="69"/>
    </row>
    <row r="88" spans="1:12" ht="60.75" customHeight="1">
      <c r="A88" s="11" t="s">
        <v>5143</v>
      </c>
      <c r="B88" s="11" t="s">
        <v>5144</v>
      </c>
      <c r="C88" s="17" t="s">
        <v>5145</v>
      </c>
      <c r="D88" s="11" t="s">
        <v>2138</v>
      </c>
      <c r="E88" s="64">
        <v>43279</v>
      </c>
      <c r="F88" s="12">
        <v>43973</v>
      </c>
      <c r="G88" s="13">
        <v>0</v>
      </c>
      <c r="H88" s="14">
        <f t="shared" si="4"/>
        <v>45798</v>
      </c>
      <c r="I88" s="15">
        <f t="shared" ca="1" si="6"/>
        <v>1206</v>
      </c>
      <c r="J88" s="16" t="str">
        <f t="shared" ca="1" si="5"/>
        <v>NOT DUE</v>
      </c>
      <c r="K88" s="17" t="s">
        <v>4906</v>
      </c>
      <c r="L88" s="69"/>
    </row>
    <row r="89" spans="1:12" ht="60.75" customHeight="1">
      <c r="A89" s="11" t="s">
        <v>5146</v>
      </c>
      <c r="B89" s="11" t="s">
        <v>5147</v>
      </c>
      <c r="C89" s="17" t="s">
        <v>5148</v>
      </c>
      <c r="D89" s="11" t="s">
        <v>2138</v>
      </c>
      <c r="E89" s="64">
        <v>43279</v>
      </c>
      <c r="F89" s="12">
        <v>43973</v>
      </c>
      <c r="G89" s="13">
        <v>0</v>
      </c>
      <c r="H89" s="14">
        <f t="shared" si="4"/>
        <v>45798</v>
      </c>
      <c r="I89" s="15">
        <f t="shared" ca="1" si="6"/>
        <v>1206</v>
      </c>
      <c r="J89" s="16" t="str">
        <f t="shared" ca="1" si="5"/>
        <v>NOT DUE</v>
      </c>
      <c r="K89" s="17" t="s">
        <v>4906</v>
      </c>
      <c r="L89" s="69"/>
    </row>
    <row r="90" spans="1:12" ht="60.75" customHeight="1">
      <c r="A90" s="11" t="s">
        <v>5149</v>
      </c>
      <c r="B90" s="11" t="s">
        <v>5150</v>
      </c>
      <c r="C90" s="17" t="s">
        <v>5151</v>
      </c>
      <c r="D90" s="11" t="s">
        <v>2138</v>
      </c>
      <c r="E90" s="64">
        <v>43279</v>
      </c>
      <c r="F90" s="12">
        <v>43969</v>
      </c>
      <c r="G90" s="13">
        <v>0</v>
      </c>
      <c r="H90" s="14">
        <f t="shared" si="4"/>
        <v>45794</v>
      </c>
      <c r="I90" s="15">
        <f t="shared" ca="1" si="6"/>
        <v>1202</v>
      </c>
      <c r="J90" s="16" t="str">
        <f t="shared" ca="1" si="5"/>
        <v>NOT DUE</v>
      </c>
      <c r="K90" s="17" t="s">
        <v>4906</v>
      </c>
      <c r="L90" s="69"/>
    </row>
    <row r="91" spans="1:12" ht="60.75" customHeight="1">
      <c r="A91" s="11" t="s">
        <v>5152</v>
      </c>
      <c r="B91" s="11" t="s">
        <v>5153</v>
      </c>
      <c r="C91" s="17" t="s">
        <v>5154</v>
      </c>
      <c r="D91" s="11" t="s">
        <v>2138</v>
      </c>
      <c r="E91" s="64">
        <v>43279</v>
      </c>
      <c r="F91" s="12">
        <v>43969</v>
      </c>
      <c r="G91" s="13">
        <v>0</v>
      </c>
      <c r="H91" s="14">
        <f t="shared" si="4"/>
        <v>45794</v>
      </c>
      <c r="I91" s="15">
        <f t="shared" ca="1" si="6"/>
        <v>1202</v>
      </c>
      <c r="J91" s="16" t="str">
        <f t="shared" ca="1" si="5"/>
        <v>NOT DUE</v>
      </c>
      <c r="K91" s="17" t="s">
        <v>4906</v>
      </c>
      <c r="L91" s="69"/>
    </row>
    <row r="92" spans="1:12" ht="60.75" customHeight="1">
      <c r="A92" s="11" t="s">
        <v>5155</v>
      </c>
      <c r="B92" s="11" t="s">
        <v>5156</v>
      </c>
      <c r="C92" s="17" t="s">
        <v>5157</v>
      </c>
      <c r="D92" s="11" t="s">
        <v>2138</v>
      </c>
      <c r="E92" s="64">
        <v>43279</v>
      </c>
      <c r="F92" s="12">
        <v>43960</v>
      </c>
      <c r="G92" s="13">
        <v>0</v>
      </c>
      <c r="H92" s="14">
        <f t="shared" si="4"/>
        <v>45785</v>
      </c>
      <c r="I92" s="15">
        <f t="shared" ca="1" si="6"/>
        <v>1193</v>
      </c>
      <c r="J92" s="16" t="str">
        <f t="shared" ca="1" si="5"/>
        <v>NOT DUE</v>
      </c>
      <c r="K92" s="17" t="s">
        <v>4906</v>
      </c>
      <c r="L92" s="69"/>
    </row>
    <row r="93" spans="1:12" ht="60.75" customHeight="1">
      <c r="A93" s="11" t="s">
        <v>5158</v>
      </c>
      <c r="B93" s="11" t="s">
        <v>5159</v>
      </c>
      <c r="C93" s="17" t="s">
        <v>5160</v>
      </c>
      <c r="D93" s="11" t="s">
        <v>2138</v>
      </c>
      <c r="E93" s="64">
        <v>43279</v>
      </c>
      <c r="F93" s="12">
        <v>43960</v>
      </c>
      <c r="G93" s="13">
        <v>0</v>
      </c>
      <c r="H93" s="14">
        <f t="shared" si="4"/>
        <v>45785</v>
      </c>
      <c r="I93" s="15">
        <f t="shared" ca="1" si="6"/>
        <v>1193</v>
      </c>
      <c r="J93" s="16" t="str">
        <f t="shared" ca="1" si="5"/>
        <v>NOT DUE</v>
      </c>
      <c r="K93" s="17" t="s">
        <v>4906</v>
      </c>
      <c r="L93" s="69"/>
    </row>
    <row r="94" spans="1:12" ht="60.75" customHeight="1">
      <c r="A94" s="11" t="s">
        <v>5161</v>
      </c>
      <c r="B94" s="11" t="s">
        <v>5162</v>
      </c>
      <c r="C94" s="17" t="s">
        <v>5163</v>
      </c>
      <c r="D94" s="11" t="s">
        <v>2138</v>
      </c>
      <c r="E94" s="64">
        <v>43279</v>
      </c>
      <c r="F94" s="12">
        <v>44001</v>
      </c>
      <c r="G94" s="13">
        <v>0</v>
      </c>
      <c r="H94" s="14">
        <f t="shared" si="4"/>
        <v>45826</v>
      </c>
      <c r="I94" s="15">
        <f t="shared" ca="1" si="6"/>
        <v>1234</v>
      </c>
      <c r="J94" s="16" t="str">
        <f t="shared" ca="1" si="5"/>
        <v>NOT DUE</v>
      </c>
      <c r="K94" s="17" t="s">
        <v>4906</v>
      </c>
      <c r="L94" s="69"/>
    </row>
    <row r="95" spans="1:12" ht="60.75" customHeight="1">
      <c r="A95" s="11" t="s">
        <v>5164</v>
      </c>
      <c r="B95" s="11" t="s">
        <v>5165</v>
      </c>
      <c r="C95" s="17" t="s">
        <v>5166</v>
      </c>
      <c r="D95" s="11" t="s">
        <v>2138</v>
      </c>
      <c r="E95" s="64">
        <v>43279</v>
      </c>
      <c r="F95" s="12">
        <v>44001</v>
      </c>
      <c r="G95" s="13">
        <v>0</v>
      </c>
      <c r="H95" s="14">
        <f t="shared" si="4"/>
        <v>45826</v>
      </c>
      <c r="I95" s="15">
        <f t="shared" ca="1" si="6"/>
        <v>1234</v>
      </c>
      <c r="J95" s="16" t="str">
        <f t="shared" ca="1" si="5"/>
        <v>NOT DUE</v>
      </c>
      <c r="K95" s="17" t="s">
        <v>4906</v>
      </c>
      <c r="L95" s="69"/>
    </row>
    <row r="96" spans="1:12" ht="60.75" customHeight="1">
      <c r="A96" s="11" t="s">
        <v>5167</v>
      </c>
      <c r="B96" s="11" t="s">
        <v>5168</v>
      </c>
      <c r="C96" s="17" t="s">
        <v>5169</v>
      </c>
      <c r="D96" s="11" t="s">
        <v>2138</v>
      </c>
      <c r="E96" s="64">
        <v>43279</v>
      </c>
      <c r="F96" s="12">
        <v>44001</v>
      </c>
      <c r="G96" s="13">
        <v>0</v>
      </c>
      <c r="H96" s="14">
        <f t="shared" si="4"/>
        <v>45826</v>
      </c>
      <c r="I96" s="15">
        <f t="shared" ca="1" si="6"/>
        <v>1234</v>
      </c>
      <c r="J96" s="16" t="str">
        <f t="shared" ca="1" si="5"/>
        <v>NOT DUE</v>
      </c>
      <c r="K96" s="17" t="s">
        <v>4906</v>
      </c>
      <c r="L96" s="69"/>
    </row>
    <row r="97" spans="1:12" ht="60.75" customHeight="1">
      <c r="A97" s="11" t="s">
        <v>5170</v>
      </c>
      <c r="B97" s="11" t="s">
        <v>5171</v>
      </c>
      <c r="C97" s="17" t="s">
        <v>5172</v>
      </c>
      <c r="D97" s="11" t="s">
        <v>2138</v>
      </c>
      <c r="E97" s="64">
        <v>43279</v>
      </c>
      <c r="F97" s="12">
        <v>44001</v>
      </c>
      <c r="G97" s="13">
        <v>0</v>
      </c>
      <c r="H97" s="14">
        <f t="shared" si="4"/>
        <v>45826</v>
      </c>
      <c r="I97" s="15">
        <f t="shared" ca="1" si="6"/>
        <v>1234</v>
      </c>
      <c r="J97" s="16" t="str">
        <f t="shared" ca="1" si="5"/>
        <v>NOT DUE</v>
      </c>
      <c r="K97" s="17" t="s">
        <v>4906</v>
      </c>
      <c r="L97" s="69"/>
    </row>
    <row r="98" spans="1:12" ht="60.75" customHeight="1">
      <c r="A98" s="11" t="s">
        <v>5173</v>
      </c>
      <c r="B98" s="11" t="s">
        <v>5174</v>
      </c>
      <c r="C98" s="17" t="s">
        <v>5175</v>
      </c>
      <c r="D98" s="11" t="s">
        <v>2138</v>
      </c>
      <c r="E98" s="64">
        <v>43279</v>
      </c>
      <c r="F98" s="12">
        <v>44001</v>
      </c>
      <c r="G98" s="13">
        <v>0</v>
      </c>
      <c r="H98" s="14">
        <f t="shared" si="4"/>
        <v>45826</v>
      </c>
      <c r="I98" s="15">
        <f t="shared" ca="1" si="6"/>
        <v>1234</v>
      </c>
      <c r="J98" s="16" t="str">
        <f t="shared" ca="1" si="5"/>
        <v>NOT DUE</v>
      </c>
      <c r="K98" s="17" t="s">
        <v>4906</v>
      </c>
      <c r="L98" s="69"/>
    </row>
    <row r="99" spans="1:12" ht="60.75" customHeight="1">
      <c r="A99" s="11" t="s">
        <v>5176</v>
      </c>
      <c r="B99" s="11" t="s">
        <v>5177</v>
      </c>
      <c r="C99" s="17" t="s">
        <v>5178</v>
      </c>
      <c r="D99" s="11" t="s">
        <v>2138</v>
      </c>
      <c r="E99" s="64">
        <v>43279</v>
      </c>
      <c r="F99" s="12">
        <v>44001</v>
      </c>
      <c r="G99" s="13">
        <v>0</v>
      </c>
      <c r="H99" s="14">
        <f t="shared" si="4"/>
        <v>45826</v>
      </c>
      <c r="I99" s="15">
        <f t="shared" ca="1" si="6"/>
        <v>1234</v>
      </c>
      <c r="J99" s="16" t="str">
        <f t="shared" ca="1" si="5"/>
        <v>NOT DUE</v>
      </c>
      <c r="K99" s="17" t="s">
        <v>4906</v>
      </c>
      <c r="L99" s="69"/>
    </row>
    <row r="101" spans="1:12">
      <c r="A101" s="268"/>
      <c r="C101" s="38"/>
      <c r="D101" s="47"/>
    </row>
    <row r="102" spans="1:12">
      <c r="A102" s="268"/>
      <c r="C102" s="38"/>
      <c r="D102" s="47"/>
    </row>
    <row r="103" spans="1:12">
      <c r="A103" s="268"/>
      <c r="C103" s="38"/>
      <c r="D103" s="47"/>
    </row>
    <row r="104" spans="1:12">
      <c r="A104" s="268"/>
      <c r="B104" s="272" t="s">
        <v>4634</v>
      </c>
      <c r="C104" s="38"/>
      <c r="D104" s="47" t="s">
        <v>4635</v>
      </c>
      <c r="E104" t="s">
        <v>5257</v>
      </c>
      <c r="G104" t="s">
        <v>4636</v>
      </c>
    </row>
    <row r="105" spans="1:12">
      <c r="A105" s="268"/>
      <c r="C105" s="223" t="s">
        <v>5377</v>
      </c>
      <c r="D105" s="47"/>
      <c r="E105" t="s">
        <v>5370</v>
      </c>
      <c r="H105" s="461" t="s">
        <v>5295</v>
      </c>
      <c r="I105" s="461"/>
      <c r="J105" s="461"/>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-24303.3</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-16303.3</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-24303.3</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-24303.3</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-24303.3</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-24303.3</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-24303.3</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-24303.3</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-24303.3</v>
      </c>
      <c r="J22" s="16" t="str">
        <f t="shared" si="2"/>
        <v>OVERDUE</v>
      </c>
      <c r="K22" s="32"/>
      <c r="L22" s="19"/>
    </row>
  </sheetData>
  <conditionalFormatting sqref="J1:J3">
    <cfRule type="cellIs" dxfId="232" priority="6" operator="equal">
      <formula>"overdue"</formula>
    </cfRule>
  </conditionalFormatting>
  <conditionalFormatting sqref="J1:J3">
    <cfRule type="cellIs" dxfId="231" priority="5" operator="equal">
      <formula>"DUE"</formula>
    </cfRule>
  </conditionalFormatting>
  <conditionalFormatting sqref="J5:J15">
    <cfRule type="cellIs" dxfId="230" priority="4" operator="equal">
      <formula>"overdue"</formula>
    </cfRule>
  </conditionalFormatting>
  <conditionalFormatting sqref="J5:J15">
    <cfRule type="cellIs" dxfId="229" priority="3" operator="equal">
      <formula>"DUE"</formula>
    </cfRule>
  </conditionalFormatting>
  <conditionalFormatting sqref="J17:J22">
    <cfRule type="cellIs" dxfId="228" priority="2" operator="equal">
      <formula>"overdue"</formula>
    </cfRule>
  </conditionalFormatting>
  <conditionalFormatting sqref="J17:J22">
    <cfRule type="cellIs" dxfId="227"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F25" sqref="F25"/>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7"/>
    </row>
    <row r="2" spans="1:15">
      <c r="A2" s="117" t="s">
        <v>3674</v>
      </c>
      <c r="B2" s="117" t="s">
        <v>3682</v>
      </c>
      <c r="C2" s="117" t="s">
        <v>3683</v>
      </c>
      <c r="D2" s="117" t="s">
        <v>5293</v>
      </c>
      <c r="E2" s="117" t="s">
        <v>2472</v>
      </c>
      <c r="F2" s="117" t="s">
        <v>59</v>
      </c>
    </row>
    <row r="3" spans="1:15" s="38" customFormat="1">
      <c r="A3" s="118">
        <v>1</v>
      </c>
      <c r="B3" s="142" t="s">
        <v>4578</v>
      </c>
      <c r="C3" s="142" t="s">
        <v>5301</v>
      </c>
      <c r="D3" s="142" t="s">
        <v>5294</v>
      </c>
      <c r="E3" s="12">
        <v>44420</v>
      </c>
      <c r="F3" s="308" t="s">
        <v>5289</v>
      </c>
      <c r="G3" s="38" t="s">
        <v>5302</v>
      </c>
    </row>
    <row r="4" spans="1:15" s="38" customFormat="1">
      <c r="A4" s="118">
        <v>2</v>
      </c>
      <c r="B4" s="142" t="s">
        <v>4578</v>
      </c>
      <c r="C4" s="305" t="s">
        <v>5303</v>
      </c>
      <c r="D4" s="142" t="s">
        <v>5294</v>
      </c>
      <c r="E4" s="12">
        <v>44420</v>
      </c>
      <c r="F4" s="308" t="s">
        <v>5289</v>
      </c>
      <c r="G4" s="333" t="s">
        <v>5302</v>
      </c>
      <c r="H4" s="303"/>
      <c r="I4" s="303"/>
      <c r="J4" s="303"/>
    </row>
    <row r="5" spans="1:15" s="38" customFormat="1">
      <c r="A5" s="118">
        <v>3</v>
      </c>
      <c r="B5" s="142" t="s">
        <v>4578</v>
      </c>
      <c r="C5" s="305" t="s">
        <v>5304</v>
      </c>
      <c r="D5" s="142" t="s">
        <v>5294</v>
      </c>
      <c r="E5" s="12">
        <v>44420</v>
      </c>
      <c r="F5" s="308" t="s">
        <v>5289</v>
      </c>
      <c r="G5" s="38" t="s">
        <v>5302</v>
      </c>
    </row>
    <row r="6" spans="1:15" s="38" customFormat="1">
      <c r="A6" s="118">
        <v>4</v>
      </c>
      <c r="B6" s="142" t="s">
        <v>4578</v>
      </c>
      <c r="C6" s="305" t="s">
        <v>5305</v>
      </c>
      <c r="D6" s="142" t="s">
        <v>5294</v>
      </c>
      <c r="E6" s="150">
        <v>44273</v>
      </c>
      <c r="F6" s="309" t="s">
        <v>5289</v>
      </c>
      <c r="G6" s="334" t="s">
        <v>5299</v>
      </c>
    </row>
    <row r="7" spans="1:15" s="38" customFormat="1">
      <c r="A7" s="118">
        <v>5</v>
      </c>
      <c r="B7" s="142" t="s">
        <v>4578</v>
      </c>
      <c r="C7" s="142" t="s">
        <v>5306</v>
      </c>
      <c r="D7" s="142" t="s">
        <v>5294</v>
      </c>
      <c r="E7" s="12">
        <v>44420</v>
      </c>
      <c r="F7" s="308" t="s">
        <v>5289</v>
      </c>
      <c r="G7" s="38" t="s">
        <v>5302</v>
      </c>
    </row>
    <row r="8" spans="1:15" s="38" customFormat="1">
      <c r="A8" s="118">
        <v>6</v>
      </c>
      <c r="B8" s="142" t="s">
        <v>4578</v>
      </c>
      <c r="C8" s="142" t="s">
        <v>5307</v>
      </c>
      <c r="D8" s="142" t="s">
        <v>5294</v>
      </c>
      <c r="E8" s="12">
        <v>44420</v>
      </c>
      <c r="F8" s="308" t="s">
        <v>5289</v>
      </c>
      <c r="G8" s="38" t="s">
        <v>5302</v>
      </c>
    </row>
    <row r="9" spans="1:15" s="38" customFormat="1">
      <c r="A9" s="336" t="s">
        <v>5300</v>
      </c>
      <c r="B9" s="142" t="s">
        <v>4578</v>
      </c>
      <c r="C9" s="305" t="s">
        <v>5308</v>
      </c>
      <c r="D9" s="323" t="s">
        <v>5309</v>
      </c>
      <c r="E9" s="310"/>
      <c r="F9" s="308" t="s">
        <v>5310</v>
      </c>
      <c r="G9" s="440" t="s">
        <v>5311</v>
      </c>
      <c r="H9" s="441"/>
      <c r="I9" s="441"/>
      <c r="J9" s="441"/>
      <c r="K9" s="441"/>
      <c r="L9" s="441"/>
    </row>
    <row r="10" spans="1:15" s="38" customFormat="1">
      <c r="A10" s="336" t="s">
        <v>5300</v>
      </c>
      <c r="B10" s="142" t="s">
        <v>4578</v>
      </c>
      <c r="C10" s="305" t="s">
        <v>5312</v>
      </c>
      <c r="D10" s="323" t="s">
        <v>5309</v>
      </c>
      <c r="E10" s="306"/>
      <c r="F10" s="307" t="s">
        <v>5313</v>
      </c>
      <c r="G10" s="440" t="s">
        <v>5311</v>
      </c>
      <c r="H10" s="441"/>
      <c r="I10" s="441"/>
      <c r="J10" s="441"/>
      <c r="K10" s="441"/>
      <c r="L10" s="441"/>
    </row>
    <row r="11" spans="1:15" s="38" customFormat="1">
      <c r="A11" s="336" t="s">
        <v>5300</v>
      </c>
      <c r="B11" s="142" t="s">
        <v>4578</v>
      </c>
      <c r="C11" s="305" t="s">
        <v>5314</v>
      </c>
      <c r="D11" s="323" t="s">
        <v>5309</v>
      </c>
      <c r="E11" s="150"/>
      <c r="F11" s="309" t="s">
        <v>5315</v>
      </c>
      <c r="G11" s="438" t="s">
        <v>5311</v>
      </c>
      <c r="H11" s="439"/>
      <c r="I11" s="439"/>
      <c r="J11" s="439"/>
    </row>
    <row r="12" spans="1:15" s="38" customFormat="1">
      <c r="A12" s="336" t="s">
        <v>5300</v>
      </c>
      <c r="B12" s="142" t="s">
        <v>4578</v>
      </c>
      <c r="C12" s="329" t="s">
        <v>5316</v>
      </c>
      <c r="D12" s="323" t="s">
        <v>5309</v>
      </c>
      <c r="E12" s="323"/>
      <c r="F12" s="325" t="s">
        <v>5317</v>
      </c>
      <c r="G12" s="440" t="s">
        <v>5311</v>
      </c>
      <c r="H12" s="441"/>
      <c r="I12" s="441"/>
      <c r="J12" s="441"/>
      <c r="K12" s="441"/>
      <c r="L12" s="441"/>
    </row>
    <row r="13" spans="1:15" s="38" customFormat="1">
      <c r="A13" s="322"/>
      <c r="B13" s="329"/>
      <c r="C13" s="329"/>
      <c r="D13" s="323"/>
      <c r="E13" s="323"/>
      <c r="F13" s="324"/>
      <c r="G13" s="326"/>
      <c r="H13" s="321"/>
      <c r="I13" s="321"/>
      <c r="J13" s="321"/>
    </row>
    <row r="14" spans="1:15" s="38" customFormat="1" ht="31.5" customHeight="1">
      <c r="A14" s="338" t="s">
        <v>5318</v>
      </c>
      <c r="B14" s="339" t="s">
        <v>4578</v>
      </c>
      <c r="C14" s="339" t="s">
        <v>5319</v>
      </c>
      <c r="D14" s="339" t="s">
        <v>5309</v>
      </c>
      <c r="E14" s="340"/>
      <c r="F14" s="341"/>
      <c r="G14" s="442" t="s">
        <v>5320</v>
      </c>
      <c r="H14" s="443"/>
      <c r="I14" s="443"/>
      <c r="J14" s="443"/>
      <c r="K14" s="443"/>
      <c r="L14" s="443"/>
      <c r="M14" s="342"/>
      <c r="N14" s="342"/>
      <c r="O14" s="342"/>
    </row>
    <row r="15" spans="1:15" s="38" customFormat="1">
      <c r="A15" s="322"/>
      <c r="B15" s="329"/>
      <c r="C15" s="329"/>
      <c r="D15" s="323"/>
      <c r="E15" s="323"/>
      <c r="F15" s="324"/>
      <c r="G15" s="326"/>
      <c r="H15" s="321"/>
      <c r="I15" s="321"/>
      <c r="J15" s="321"/>
    </row>
    <row r="16" spans="1:15">
      <c r="A16" s="118"/>
      <c r="B16" s="142"/>
      <c r="C16" s="142"/>
      <c r="D16" s="323"/>
      <c r="E16" s="12"/>
      <c r="F16" s="309"/>
      <c r="G16" s="304"/>
      <c r="H16" s="303"/>
      <c r="I16" s="303"/>
      <c r="J16" s="303"/>
    </row>
    <row r="17" spans="1:10" ht="30" customHeight="1">
      <c r="A17" s="332"/>
      <c r="B17" s="330"/>
      <c r="C17" s="330"/>
      <c r="D17" s="147"/>
      <c r="E17" s="331"/>
      <c r="F17" s="335"/>
      <c r="G17" s="304"/>
      <c r="H17" s="303"/>
      <c r="I17" s="303"/>
      <c r="J17" s="303"/>
    </row>
    <row r="18" spans="1:10">
      <c r="B18" t="s">
        <v>4634</v>
      </c>
      <c r="E18" s="47"/>
      <c r="H18" t="s">
        <v>4636</v>
      </c>
    </row>
    <row r="19" spans="1:10">
      <c r="E19" s="47" t="s">
        <v>4635</v>
      </c>
      <c r="F19" t="s">
        <v>5257</v>
      </c>
      <c r="H19" s="216"/>
      <c r="I19" s="216"/>
      <c r="J19" s="216"/>
    </row>
    <row r="20" spans="1:10">
      <c r="B20" s="389" t="s">
        <v>5338</v>
      </c>
      <c r="C20" s="389"/>
      <c r="E20" s="47"/>
      <c r="F20" t="s">
        <v>5370</v>
      </c>
      <c r="H20" s="436" t="s">
        <v>5292</v>
      </c>
      <c r="I20" s="436"/>
      <c r="J20" s="436"/>
    </row>
    <row r="21" spans="1:10">
      <c r="E21" s="47"/>
      <c r="H21" s="436"/>
      <c r="I21" s="436"/>
      <c r="J21" s="436"/>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N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A104" sqref="A104:A114"/>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59" t="s">
        <v>3710</v>
      </c>
      <c r="H2" s="459"/>
      <c r="I2" s="459"/>
    </row>
    <row r="3" spans="1:13" ht="6" customHeight="1" thickBot="1"/>
    <row r="4" spans="1:13" ht="35.25" customHeight="1" thickBot="1">
      <c r="A4" s="122" t="s">
        <v>3686</v>
      </c>
      <c r="B4" s="123" t="s">
        <v>3688</v>
      </c>
      <c r="C4" s="123" t="s">
        <v>3687</v>
      </c>
      <c r="D4" s="240" t="s">
        <v>3709</v>
      </c>
      <c r="E4" s="124" t="s">
        <v>59</v>
      </c>
      <c r="G4" s="125" t="s">
        <v>3686</v>
      </c>
      <c r="H4" s="126" t="s">
        <v>3714</v>
      </c>
    </row>
    <row r="5" spans="1:13" ht="15" customHeight="1">
      <c r="A5" s="453">
        <v>1</v>
      </c>
      <c r="B5" s="120" t="s">
        <v>3698</v>
      </c>
      <c r="C5" s="120" t="s">
        <v>3699</v>
      </c>
      <c r="D5" s="243">
        <v>2014</v>
      </c>
      <c r="E5" s="128" t="s">
        <v>5215</v>
      </c>
      <c r="G5" s="370">
        <v>15</v>
      </c>
      <c r="H5" s="205" t="s">
        <v>5396</v>
      </c>
    </row>
    <row r="6" spans="1:13" ht="15" customHeight="1">
      <c r="A6" s="454"/>
      <c r="B6" s="16" t="s">
        <v>3706</v>
      </c>
      <c r="C6" s="16" t="s">
        <v>3707</v>
      </c>
      <c r="D6" s="243">
        <v>2014</v>
      </c>
      <c r="E6" s="327" t="s">
        <v>5215</v>
      </c>
      <c r="G6" s="370">
        <v>5</v>
      </c>
      <c r="H6" s="205" t="s">
        <v>5396</v>
      </c>
    </row>
    <row r="7" spans="1:13" ht="15" customHeight="1">
      <c r="A7" s="454"/>
      <c r="B7" s="16" t="s">
        <v>3689</v>
      </c>
      <c r="C7" s="39" t="s">
        <v>3713</v>
      </c>
      <c r="D7" s="243">
        <v>2014</v>
      </c>
      <c r="E7" s="129"/>
      <c r="G7" s="370">
        <v>23</v>
      </c>
      <c r="H7" s="205" t="s">
        <v>5397</v>
      </c>
    </row>
    <row r="8" spans="1:13" ht="15" customHeight="1">
      <c r="A8" s="454"/>
      <c r="B8" s="16" t="s">
        <v>3690</v>
      </c>
      <c r="C8" s="16" t="s">
        <v>3694</v>
      </c>
      <c r="D8" s="243">
        <v>2014</v>
      </c>
      <c r="E8" s="129"/>
      <c r="G8" s="370">
        <v>10</v>
      </c>
      <c r="H8" s="205" t="s">
        <v>5398</v>
      </c>
      <c r="J8" t="s">
        <v>5394</v>
      </c>
    </row>
    <row r="9" spans="1:13" ht="15" customHeight="1">
      <c r="A9" s="454"/>
      <c r="B9" s="16" t="s">
        <v>3691</v>
      </c>
      <c r="C9" s="16" t="s">
        <v>3695</v>
      </c>
      <c r="D9" s="243">
        <v>2014</v>
      </c>
      <c r="E9" s="129"/>
      <c r="G9" s="370">
        <v>21</v>
      </c>
      <c r="H9" s="205" t="s">
        <v>5399</v>
      </c>
      <c r="J9" t="s">
        <v>5408</v>
      </c>
    </row>
    <row r="10" spans="1:13" ht="15" customHeight="1">
      <c r="A10" s="454"/>
      <c r="B10" s="16" t="s">
        <v>3692</v>
      </c>
      <c r="C10" s="16" t="s">
        <v>3696</v>
      </c>
      <c r="D10" s="243">
        <v>2014</v>
      </c>
      <c r="E10" s="129"/>
      <c r="G10" s="370">
        <v>12</v>
      </c>
      <c r="H10" s="205" t="s">
        <v>5400</v>
      </c>
      <c r="J10" t="s">
        <v>5413</v>
      </c>
    </row>
    <row r="11" spans="1:13" ht="15" customHeight="1">
      <c r="A11" s="454"/>
      <c r="B11" s="16" t="s">
        <v>3693</v>
      </c>
      <c r="C11" s="16" t="s">
        <v>3697</v>
      </c>
      <c r="D11" s="243">
        <v>2014</v>
      </c>
      <c r="E11" s="129" t="s">
        <v>5215</v>
      </c>
      <c r="G11" s="366">
        <v>19</v>
      </c>
      <c r="H11" s="205" t="s">
        <v>5395</v>
      </c>
      <c r="J11" t="s">
        <v>5409</v>
      </c>
      <c r="L11">
        <v>353</v>
      </c>
    </row>
    <row r="12" spans="1:13" ht="15" customHeight="1">
      <c r="A12" s="454"/>
      <c r="B12" s="16" t="s">
        <v>3700</v>
      </c>
      <c r="C12" s="16" t="s">
        <v>3701</v>
      </c>
      <c r="D12" s="243">
        <v>2014</v>
      </c>
      <c r="E12" s="129"/>
      <c r="G12" s="366">
        <v>18</v>
      </c>
      <c r="H12" s="205" t="s">
        <v>5401</v>
      </c>
    </row>
    <row r="13" spans="1:13" ht="15" customHeight="1">
      <c r="A13" s="454"/>
      <c r="B13" s="16" t="s">
        <v>3702</v>
      </c>
      <c r="C13" s="16" t="s">
        <v>3703</v>
      </c>
      <c r="D13" s="243">
        <v>2014</v>
      </c>
      <c r="E13" s="129" t="s">
        <v>5215</v>
      </c>
      <c r="G13" s="366">
        <v>9</v>
      </c>
      <c r="H13" s="205" t="s">
        <v>5404</v>
      </c>
      <c r="K13" s="207" t="s">
        <v>4721</v>
      </c>
      <c r="L13" s="207"/>
      <c r="M13" s="207"/>
    </row>
    <row r="14" spans="1:13" ht="15" customHeight="1">
      <c r="A14" s="454"/>
      <c r="B14" s="16" t="s">
        <v>3704</v>
      </c>
      <c r="C14" s="16" t="s">
        <v>3705</v>
      </c>
      <c r="D14" s="243">
        <v>2014</v>
      </c>
      <c r="E14" s="129" t="s">
        <v>5215</v>
      </c>
      <c r="G14" s="366">
        <v>8</v>
      </c>
      <c r="H14" s="205" t="s">
        <v>5405</v>
      </c>
      <c r="K14" s="207"/>
      <c r="L14" s="207"/>
      <c r="M14" s="207"/>
    </row>
    <row r="15" spans="1:13" ht="15" customHeight="1" thickBot="1">
      <c r="A15" s="455"/>
      <c r="B15" s="121" t="s">
        <v>3708</v>
      </c>
      <c r="C15" s="121" t="s">
        <v>3697</v>
      </c>
      <c r="D15" s="243">
        <v>2014</v>
      </c>
      <c r="E15" s="130" t="s">
        <v>5215</v>
      </c>
      <c r="G15" s="366">
        <v>7</v>
      </c>
      <c r="H15" s="205" t="s">
        <v>5402</v>
      </c>
      <c r="K15" s="207" t="s">
        <v>4722</v>
      </c>
      <c r="L15" s="207"/>
      <c r="M15" s="207"/>
    </row>
    <row r="16" spans="1:13" ht="15" customHeight="1">
      <c r="A16" s="453">
        <v>2</v>
      </c>
      <c r="B16" s="120" t="s">
        <v>3698</v>
      </c>
      <c r="C16" s="120" t="s">
        <v>3699</v>
      </c>
      <c r="D16" s="143">
        <v>16533</v>
      </c>
      <c r="E16" s="344"/>
      <c r="G16" s="366">
        <v>25</v>
      </c>
      <c r="H16" s="205" t="s">
        <v>5403</v>
      </c>
      <c r="K16" s="207" t="s">
        <v>4723</v>
      </c>
      <c r="L16" s="207"/>
      <c r="M16" s="207"/>
    </row>
    <row r="17" spans="1:14" ht="15" customHeight="1">
      <c r="A17" s="454"/>
      <c r="B17" s="16" t="s">
        <v>3706</v>
      </c>
      <c r="C17" s="16" t="s">
        <v>3707</v>
      </c>
      <c r="D17" s="242">
        <v>16533</v>
      </c>
      <c r="E17" s="129"/>
      <c r="G17" s="367">
        <v>1</v>
      </c>
      <c r="H17" s="281" t="s">
        <v>3715</v>
      </c>
    </row>
    <row r="18" spans="1:14" ht="15" customHeight="1">
      <c r="A18" s="454"/>
      <c r="B18" s="16" t="s">
        <v>3689</v>
      </c>
      <c r="C18" s="39" t="s">
        <v>3713</v>
      </c>
      <c r="D18" s="242">
        <v>0</v>
      </c>
      <c r="E18" s="129"/>
      <c r="G18" s="367">
        <v>2</v>
      </c>
      <c r="H18" s="281" t="s">
        <v>3715</v>
      </c>
      <c r="J18" t="s">
        <v>5414</v>
      </c>
    </row>
    <row r="19" spans="1:14" ht="15" customHeight="1">
      <c r="A19" s="454"/>
      <c r="B19" s="16" t="s">
        <v>3690</v>
      </c>
      <c r="C19" s="16" t="s">
        <v>3694</v>
      </c>
      <c r="D19" s="242">
        <v>0</v>
      </c>
      <c r="E19" s="129"/>
      <c r="G19" s="367">
        <v>3</v>
      </c>
      <c r="H19" s="281" t="s">
        <v>3715</v>
      </c>
      <c r="J19" t="s">
        <v>5417</v>
      </c>
    </row>
    <row r="20" spans="1:14" ht="15" customHeight="1">
      <c r="A20" s="454"/>
      <c r="B20" s="16" t="s">
        <v>3691</v>
      </c>
      <c r="C20" s="16" t="s">
        <v>3695</v>
      </c>
      <c r="D20" s="242">
        <v>0</v>
      </c>
      <c r="E20" s="129"/>
      <c r="G20" s="367">
        <v>4</v>
      </c>
      <c r="H20" s="281" t="s">
        <v>3715</v>
      </c>
      <c r="J20" t="s">
        <v>5418</v>
      </c>
    </row>
    <row r="21" spans="1:14" ht="15" customHeight="1">
      <c r="A21" s="454"/>
      <c r="B21" s="16" t="s">
        <v>3692</v>
      </c>
      <c r="C21" s="16" t="s">
        <v>3696</v>
      </c>
      <c r="D21" s="242">
        <v>0</v>
      </c>
      <c r="E21" s="129"/>
      <c r="G21" s="367">
        <v>6</v>
      </c>
      <c r="H21" s="281" t="s">
        <v>3715</v>
      </c>
    </row>
    <row r="22" spans="1:14" ht="15" customHeight="1">
      <c r="A22" s="454"/>
      <c r="B22" s="16" t="s">
        <v>3693</v>
      </c>
      <c r="C22" s="16" t="s">
        <v>3697</v>
      </c>
      <c r="D22" s="242">
        <v>0</v>
      </c>
      <c r="E22" s="129"/>
      <c r="G22" s="367">
        <v>11</v>
      </c>
      <c r="H22" s="281" t="s">
        <v>3715</v>
      </c>
    </row>
    <row r="23" spans="1:14" ht="15" customHeight="1">
      <c r="A23" s="454"/>
      <c r="B23" s="16" t="s">
        <v>3700</v>
      </c>
      <c r="C23" s="16" t="s">
        <v>3701</v>
      </c>
      <c r="D23" s="242">
        <v>0</v>
      </c>
      <c r="E23" s="129"/>
      <c r="G23" s="367">
        <v>13</v>
      </c>
      <c r="H23" s="281" t="s">
        <v>3715</v>
      </c>
      <c r="J23" t="s">
        <v>5423</v>
      </c>
    </row>
    <row r="24" spans="1:14" ht="15" customHeight="1">
      <c r="A24" s="454"/>
      <c r="B24" s="16" t="s">
        <v>3702</v>
      </c>
      <c r="C24" s="16" t="s">
        <v>3703</v>
      </c>
      <c r="D24" s="242">
        <v>0</v>
      </c>
      <c r="E24" s="129"/>
      <c r="G24" s="367">
        <v>14</v>
      </c>
      <c r="H24" s="281" t="s">
        <v>3715</v>
      </c>
      <c r="J24" t="s">
        <v>5426</v>
      </c>
      <c r="M24" t="s">
        <v>4852</v>
      </c>
      <c r="N24" t="s">
        <v>4852</v>
      </c>
    </row>
    <row r="25" spans="1:14" ht="15" customHeight="1">
      <c r="A25" s="454"/>
      <c r="B25" s="16" t="s">
        <v>3704</v>
      </c>
      <c r="C25" s="16" t="s">
        <v>3705</v>
      </c>
      <c r="D25" s="241">
        <v>16533</v>
      </c>
      <c r="E25" s="129"/>
      <c r="G25" s="367">
        <v>16</v>
      </c>
      <c r="H25" s="281" t="s">
        <v>3715</v>
      </c>
      <c r="J25" t="s">
        <v>5424</v>
      </c>
    </row>
    <row r="26" spans="1:14" ht="15" customHeight="1" thickBot="1">
      <c r="A26" s="455"/>
      <c r="B26" s="121" t="s">
        <v>3708</v>
      </c>
      <c r="C26" s="121" t="s">
        <v>3697</v>
      </c>
      <c r="D26" s="242">
        <v>0</v>
      </c>
      <c r="E26" s="129"/>
      <c r="G26" s="367">
        <v>17</v>
      </c>
      <c r="H26" s="281" t="s">
        <v>3715</v>
      </c>
      <c r="J26" t="s">
        <v>5425</v>
      </c>
    </row>
    <row r="27" spans="1:14" ht="15" customHeight="1">
      <c r="A27" s="453">
        <v>3</v>
      </c>
      <c r="B27" s="120" t="s">
        <v>3698</v>
      </c>
      <c r="C27" s="120" t="s">
        <v>3699</v>
      </c>
      <c r="D27" s="238">
        <v>5267</v>
      </c>
      <c r="E27" s="128"/>
      <c r="G27" s="367">
        <v>20</v>
      </c>
      <c r="H27" s="281" t="s">
        <v>3715</v>
      </c>
    </row>
    <row r="28" spans="1:14" ht="15" customHeight="1">
      <c r="A28" s="454"/>
      <c r="B28" s="16" t="s">
        <v>3706</v>
      </c>
      <c r="C28" s="16" t="s">
        <v>3707</v>
      </c>
      <c r="D28" s="242">
        <v>5267</v>
      </c>
      <c r="E28" s="129"/>
      <c r="G28" s="368">
        <v>22</v>
      </c>
      <c r="H28" s="281" t="s">
        <v>3715</v>
      </c>
    </row>
    <row r="29" spans="1:14" ht="15" customHeight="1">
      <c r="A29" s="454"/>
      <c r="B29" s="16" t="s">
        <v>3689</v>
      </c>
      <c r="C29" s="39" t="s">
        <v>3713</v>
      </c>
      <c r="D29" s="242">
        <v>695</v>
      </c>
      <c r="E29" s="129"/>
      <c r="G29" s="368">
        <v>24</v>
      </c>
      <c r="H29" s="281" t="s">
        <v>3715</v>
      </c>
    </row>
    <row r="30" spans="1:14" ht="15" customHeight="1" thickBot="1">
      <c r="A30" s="454"/>
      <c r="B30" s="16" t="s">
        <v>3690</v>
      </c>
      <c r="C30" s="16" t="s">
        <v>3694</v>
      </c>
      <c r="D30" s="242">
        <v>695</v>
      </c>
      <c r="E30" s="129"/>
      <c r="G30" s="369">
        <v>26</v>
      </c>
      <c r="H30" s="281" t="s">
        <v>3715</v>
      </c>
    </row>
    <row r="31" spans="1:14" ht="15" customHeight="1">
      <c r="A31" s="454"/>
      <c r="B31" s="16" t="s">
        <v>3691</v>
      </c>
      <c r="C31" s="16" t="s">
        <v>3695</v>
      </c>
      <c r="D31" s="242">
        <v>695</v>
      </c>
      <c r="E31" s="129"/>
      <c r="G31" s="368"/>
      <c r="H31" s="205"/>
    </row>
    <row r="32" spans="1:14" ht="15" customHeight="1" thickBot="1">
      <c r="A32" s="454"/>
      <c r="B32" s="16" t="s">
        <v>3692</v>
      </c>
      <c r="C32" s="16" t="s">
        <v>3696</v>
      </c>
      <c r="D32" s="242">
        <v>695</v>
      </c>
      <c r="E32" s="129"/>
      <c r="G32" s="127"/>
      <c r="H32" s="206"/>
    </row>
    <row r="33" spans="1:10" ht="15" customHeight="1">
      <c r="A33" s="454"/>
      <c r="B33" s="16" t="s">
        <v>3693</v>
      </c>
      <c r="C33" s="16" t="s">
        <v>3697</v>
      </c>
      <c r="D33" s="242">
        <v>695</v>
      </c>
      <c r="E33" s="129"/>
      <c r="H33" s="456"/>
      <c r="I33" s="456"/>
      <c r="J33" s="456"/>
    </row>
    <row r="34" spans="1:10" ht="15" customHeight="1">
      <c r="A34" s="454"/>
      <c r="B34" s="16" t="s">
        <v>3700</v>
      </c>
      <c r="C34" s="16" t="s">
        <v>3701</v>
      </c>
      <c r="D34" s="242">
        <v>695</v>
      </c>
      <c r="E34" s="129"/>
    </row>
    <row r="35" spans="1:10" ht="15" customHeight="1">
      <c r="A35" s="454"/>
      <c r="B35" s="16" t="s">
        <v>3702</v>
      </c>
      <c r="C35" s="16" t="s">
        <v>3703</v>
      </c>
      <c r="D35" s="242">
        <v>695</v>
      </c>
      <c r="E35" s="129"/>
    </row>
    <row r="36" spans="1:10" ht="15" customHeight="1">
      <c r="A36" s="454"/>
      <c r="B36" s="16" t="s">
        <v>3704</v>
      </c>
      <c r="C36" s="16" t="s">
        <v>3705</v>
      </c>
      <c r="D36" s="242">
        <v>695</v>
      </c>
      <c r="E36" s="129"/>
    </row>
    <row r="37" spans="1:10" ht="15" customHeight="1" thickBot="1">
      <c r="A37" s="455"/>
      <c r="B37" s="121" t="s">
        <v>3708</v>
      </c>
      <c r="C37" s="121" t="s">
        <v>3697</v>
      </c>
      <c r="D37" s="242">
        <v>695</v>
      </c>
      <c r="E37" s="130"/>
    </row>
    <row r="38" spans="1:10" ht="15.75" thickBot="1">
      <c r="A38" s="453">
        <v>4</v>
      </c>
      <c r="B38" s="120" t="s">
        <v>3698</v>
      </c>
      <c r="C38" s="120" t="s">
        <v>3699</v>
      </c>
      <c r="D38" s="238">
        <v>1742</v>
      </c>
      <c r="E38" s="128" t="s">
        <v>5321</v>
      </c>
    </row>
    <row r="39" spans="1:10" ht="15.75" thickBot="1">
      <c r="A39" s="454"/>
      <c r="B39" s="16" t="s">
        <v>3706</v>
      </c>
      <c r="C39" s="16" t="s">
        <v>3707</v>
      </c>
      <c r="D39" s="238">
        <v>1742</v>
      </c>
      <c r="E39" s="129" t="s">
        <v>5322</v>
      </c>
    </row>
    <row r="40" spans="1:10" ht="15.75" thickBot="1">
      <c r="A40" s="454"/>
      <c r="B40" s="16" t="s">
        <v>3689</v>
      </c>
      <c r="C40" s="39" t="s">
        <v>3713</v>
      </c>
      <c r="D40" s="238">
        <v>1742</v>
      </c>
      <c r="E40" s="129"/>
    </row>
    <row r="41" spans="1:10" ht="15.75" thickBot="1">
      <c r="A41" s="454"/>
      <c r="B41" s="16" t="s">
        <v>3690</v>
      </c>
      <c r="C41" s="16" t="s">
        <v>3694</v>
      </c>
      <c r="D41" s="238">
        <v>1742</v>
      </c>
      <c r="E41" s="129"/>
    </row>
    <row r="42" spans="1:10" ht="15.75" thickBot="1">
      <c r="A42" s="454"/>
      <c r="B42" s="16" t="s">
        <v>3691</v>
      </c>
      <c r="C42" s="16" t="s">
        <v>3695</v>
      </c>
      <c r="D42" s="238">
        <v>1742</v>
      </c>
      <c r="E42" s="129"/>
    </row>
    <row r="43" spans="1:10" ht="15.75" thickBot="1">
      <c r="A43" s="454"/>
      <c r="B43" s="16" t="s">
        <v>3692</v>
      </c>
      <c r="C43" s="16" t="s">
        <v>3696</v>
      </c>
      <c r="D43" s="238">
        <v>1742</v>
      </c>
      <c r="E43" s="129"/>
    </row>
    <row r="44" spans="1:10" ht="15.75" thickBot="1">
      <c r="A44" s="454"/>
      <c r="B44" s="16" t="s">
        <v>3693</v>
      </c>
      <c r="C44" s="16" t="s">
        <v>3697</v>
      </c>
      <c r="D44" s="238">
        <v>1742</v>
      </c>
      <c r="E44" s="129"/>
    </row>
    <row r="45" spans="1:10" ht="15.75" thickBot="1">
      <c r="A45" s="454"/>
      <c r="B45" s="16" t="s">
        <v>3700</v>
      </c>
      <c r="C45" s="16" t="s">
        <v>3701</v>
      </c>
      <c r="D45" s="238">
        <v>1742</v>
      </c>
      <c r="E45" s="129"/>
    </row>
    <row r="46" spans="1:10" ht="15.75" thickBot="1">
      <c r="A46" s="454"/>
      <c r="B46" s="16" t="s">
        <v>3702</v>
      </c>
      <c r="C46" s="16" t="s">
        <v>3703</v>
      </c>
      <c r="D46" s="238">
        <v>1742</v>
      </c>
      <c r="E46" s="129"/>
    </row>
    <row r="47" spans="1:10" ht="15.75" thickBot="1">
      <c r="A47" s="454"/>
      <c r="B47" s="16" t="s">
        <v>3704</v>
      </c>
      <c r="C47" s="16" t="s">
        <v>3705</v>
      </c>
      <c r="D47" s="238">
        <v>1742</v>
      </c>
      <c r="E47" s="129"/>
    </row>
    <row r="48" spans="1:10" ht="15.75" thickBot="1">
      <c r="A48" s="455"/>
      <c r="B48" s="121" t="s">
        <v>3708</v>
      </c>
      <c r="C48" s="121" t="s">
        <v>3697</v>
      </c>
      <c r="D48" s="238">
        <v>1742</v>
      </c>
      <c r="E48" s="130"/>
    </row>
    <row r="49" spans="1:5" ht="15.75" thickBot="1">
      <c r="A49" s="444">
        <v>5</v>
      </c>
      <c r="B49" s="120" t="s">
        <v>3698</v>
      </c>
      <c r="C49" s="120" t="s">
        <v>3699</v>
      </c>
      <c r="D49" s="238">
        <v>2083</v>
      </c>
      <c r="E49" s="128" t="s">
        <v>5321</v>
      </c>
    </row>
    <row r="50" spans="1:5" ht="15.75" thickBot="1">
      <c r="A50" s="445"/>
      <c r="B50" s="16" t="s">
        <v>3706</v>
      </c>
      <c r="C50" s="16" t="s">
        <v>3707</v>
      </c>
      <c r="D50" s="238">
        <v>2083</v>
      </c>
      <c r="E50" s="129" t="s">
        <v>5322</v>
      </c>
    </row>
    <row r="51" spans="1:5" ht="15.75" thickBot="1">
      <c r="A51" s="445"/>
      <c r="B51" s="16" t="s">
        <v>3689</v>
      </c>
      <c r="C51" s="39" t="s">
        <v>3713</v>
      </c>
      <c r="D51" s="238">
        <v>2083</v>
      </c>
      <c r="E51" s="129"/>
    </row>
    <row r="52" spans="1:5" ht="15.75" thickBot="1">
      <c r="A52" s="445"/>
      <c r="B52" s="16" t="s">
        <v>3690</v>
      </c>
      <c r="C52" s="16" t="s">
        <v>3694</v>
      </c>
      <c r="D52" s="238">
        <v>2083</v>
      </c>
      <c r="E52" s="129"/>
    </row>
    <row r="53" spans="1:5" ht="15.75" thickBot="1">
      <c r="A53" s="445"/>
      <c r="B53" s="16" t="s">
        <v>3691</v>
      </c>
      <c r="C53" s="16" t="s">
        <v>3695</v>
      </c>
      <c r="D53" s="238">
        <v>2083</v>
      </c>
      <c r="E53" s="129"/>
    </row>
    <row r="54" spans="1:5" ht="15.75" thickBot="1">
      <c r="A54" s="445"/>
      <c r="B54" s="16" t="s">
        <v>3692</v>
      </c>
      <c r="C54" s="16" t="s">
        <v>3696</v>
      </c>
      <c r="D54" s="238">
        <v>2083</v>
      </c>
      <c r="E54" s="129"/>
    </row>
    <row r="55" spans="1:5" ht="15.75" thickBot="1">
      <c r="A55" s="445"/>
      <c r="B55" s="16" t="s">
        <v>3693</v>
      </c>
      <c r="C55" s="16" t="s">
        <v>3697</v>
      </c>
      <c r="D55" s="238">
        <v>2083</v>
      </c>
      <c r="E55" s="129"/>
    </row>
    <row r="56" spans="1:5" ht="15.75" thickBot="1">
      <c r="A56" s="445"/>
      <c r="B56" s="16" t="s">
        <v>3700</v>
      </c>
      <c r="C56" s="16" t="s">
        <v>3701</v>
      </c>
      <c r="D56" s="238">
        <v>2083</v>
      </c>
      <c r="E56" s="129"/>
    </row>
    <row r="57" spans="1:5" ht="15.75" thickBot="1">
      <c r="A57" s="445"/>
      <c r="B57" s="16" t="s">
        <v>3702</v>
      </c>
      <c r="C57" s="16" t="s">
        <v>3703</v>
      </c>
      <c r="D57" s="238">
        <v>2083</v>
      </c>
      <c r="E57" s="129"/>
    </row>
    <row r="58" spans="1:5" ht="15.75" thickBot="1">
      <c r="A58" s="445"/>
      <c r="B58" s="16" t="s">
        <v>3704</v>
      </c>
      <c r="C58" s="16" t="s">
        <v>3705</v>
      </c>
      <c r="D58" s="238">
        <v>2083</v>
      </c>
      <c r="E58" s="129"/>
    </row>
    <row r="59" spans="1:5" ht="15.75" thickBot="1">
      <c r="A59" s="446"/>
      <c r="B59" s="121" t="s">
        <v>3708</v>
      </c>
      <c r="C59" s="121" t="s">
        <v>3697</v>
      </c>
      <c r="D59" s="238">
        <v>2083</v>
      </c>
      <c r="E59" s="130"/>
    </row>
    <row r="60" spans="1:5" ht="15.75" thickBot="1">
      <c r="A60" s="453">
        <v>6</v>
      </c>
      <c r="B60" s="120" t="s">
        <v>3698</v>
      </c>
      <c r="C60" s="120" t="s">
        <v>3699</v>
      </c>
      <c r="D60" s="238">
        <v>2171</v>
      </c>
      <c r="E60" s="280"/>
    </row>
    <row r="61" spans="1:5" ht="15.75" thickBot="1">
      <c r="A61" s="454"/>
      <c r="B61" s="16" t="s">
        <v>3706</v>
      </c>
      <c r="C61" s="16" t="s">
        <v>3707</v>
      </c>
      <c r="D61" s="238">
        <v>2171</v>
      </c>
      <c r="E61" s="129" t="s">
        <v>5321</v>
      </c>
    </row>
    <row r="62" spans="1:5" ht="15.75" thickBot="1">
      <c r="A62" s="454"/>
      <c r="B62" s="16" t="s">
        <v>3689</v>
      </c>
      <c r="C62" s="39" t="s">
        <v>3713</v>
      </c>
      <c r="D62" s="238">
        <v>2171</v>
      </c>
      <c r="E62" s="129" t="s">
        <v>5322</v>
      </c>
    </row>
    <row r="63" spans="1:5" ht="15.75" thickBot="1">
      <c r="A63" s="454"/>
      <c r="B63" s="16" t="s">
        <v>3690</v>
      </c>
      <c r="C63" s="16" t="s">
        <v>3694</v>
      </c>
      <c r="D63" s="238">
        <v>2171</v>
      </c>
      <c r="E63" s="129"/>
    </row>
    <row r="64" spans="1:5" ht="15.75" thickBot="1">
      <c r="A64" s="454"/>
      <c r="B64" s="16" t="s">
        <v>3691</v>
      </c>
      <c r="C64" s="16" t="s">
        <v>3695</v>
      </c>
      <c r="D64" s="238">
        <v>2171</v>
      </c>
      <c r="E64" s="129"/>
    </row>
    <row r="65" spans="1:8" ht="15.75" thickBot="1">
      <c r="A65" s="454"/>
      <c r="B65" s="16" t="s">
        <v>3692</v>
      </c>
      <c r="C65" s="16" t="s">
        <v>3696</v>
      </c>
      <c r="D65" s="238">
        <v>2171</v>
      </c>
      <c r="E65" s="129"/>
    </row>
    <row r="66" spans="1:8" ht="15.75" thickBot="1">
      <c r="A66" s="454"/>
      <c r="B66" s="16" t="s">
        <v>3693</v>
      </c>
      <c r="C66" s="16" t="s">
        <v>3697</v>
      </c>
      <c r="D66" s="238">
        <v>2171</v>
      </c>
      <c r="E66" s="129"/>
    </row>
    <row r="67" spans="1:8" ht="15.75" thickBot="1">
      <c r="A67" s="454"/>
      <c r="B67" s="16" t="s">
        <v>3700</v>
      </c>
      <c r="C67" s="16" t="s">
        <v>3701</v>
      </c>
      <c r="D67" s="238">
        <v>2171</v>
      </c>
      <c r="E67" s="129"/>
    </row>
    <row r="68" spans="1:8" ht="15.75" thickBot="1">
      <c r="A68" s="454"/>
      <c r="B68" s="16" t="s">
        <v>3702</v>
      </c>
      <c r="C68" s="16" t="s">
        <v>3703</v>
      </c>
      <c r="D68" s="238">
        <v>2171</v>
      </c>
      <c r="E68" s="129"/>
    </row>
    <row r="69" spans="1:8" ht="15.75" thickBot="1">
      <c r="A69" s="454"/>
      <c r="B69" s="16" t="s">
        <v>3704</v>
      </c>
      <c r="C69" s="16" t="s">
        <v>3705</v>
      </c>
      <c r="D69" s="238">
        <v>2171</v>
      </c>
      <c r="E69" s="129"/>
    </row>
    <row r="70" spans="1:8" ht="15.75" thickBot="1">
      <c r="A70" s="455"/>
      <c r="B70" s="121" t="s">
        <v>3708</v>
      </c>
      <c r="C70" s="121" t="s">
        <v>3697</v>
      </c>
      <c r="D70" s="238">
        <v>2171</v>
      </c>
      <c r="E70" s="130"/>
    </row>
    <row r="71" spans="1:8" ht="15.75" thickBot="1">
      <c r="A71" s="444">
        <v>7</v>
      </c>
      <c r="B71" s="120" t="s">
        <v>3698</v>
      </c>
      <c r="C71" s="120" t="s">
        <v>3699</v>
      </c>
      <c r="D71" s="238">
        <v>1742</v>
      </c>
      <c r="E71" s="280"/>
      <c r="F71" s="457"/>
      <c r="G71" s="436"/>
      <c r="H71" s="436"/>
    </row>
    <row r="72" spans="1:8" ht="15.75" thickBot="1">
      <c r="A72" s="445"/>
      <c r="B72" s="16" t="s">
        <v>3706</v>
      </c>
      <c r="C72" s="16" t="s">
        <v>3707</v>
      </c>
      <c r="D72" s="238">
        <v>1742</v>
      </c>
      <c r="E72" s="129" t="s">
        <v>5321</v>
      </c>
    </row>
    <row r="73" spans="1:8" ht="15.75" thickBot="1">
      <c r="A73" s="445"/>
      <c r="B73" s="16" t="s">
        <v>3689</v>
      </c>
      <c r="C73" s="39" t="s">
        <v>3713</v>
      </c>
      <c r="D73" s="238">
        <v>1742</v>
      </c>
      <c r="E73" s="129" t="s">
        <v>5322</v>
      </c>
    </row>
    <row r="74" spans="1:8" ht="15.75" thickBot="1">
      <c r="A74" s="445"/>
      <c r="B74" s="16" t="s">
        <v>3690</v>
      </c>
      <c r="C74" s="16" t="s">
        <v>3694</v>
      </c>
      <c r="D74" s="238">
        <v>1742</v>
      </c>
      <c r="E74" s="129"/>
    </row>
    <row r="75" spans="1:8" ht="15.75" thickBot="1">
      <c r="A75" s="445"/>
      <c r="B75" s="16" t="s">
        <v>3691</v>
      </c>
      <c r="C75" s="16" t="s">
        <v>3695</v>
      </c>
      <c r="D75" s="238">
        <v>1742</v>
      </c>
      <c r="E75" s="129"/>
    </row>
    <row r="76" spans="1:8" ht="15.75" thickBot="1">
      <c r="A76" s="445"/>
      <c r="B76" s="16" t="s">
        <v>3692</v>
      </c>
      <c r="C76" s="16" t="s">
        <v>3696</v>
      </c>
      <c r="D76" s="238">
        <v>1742</v>
      </c>
      <c r="E76" s="129"/>
    </row>
    <row r="77" spans="1:8" ht="15.75" thickBot="1">
      <c r="A77" s="445"/>
      <c r="B77" s="16" t="s">
        <v>3693</v>
      </c>
      <c r="C77" s="16" t="s">
        <v>3697</v>
      </c>
      <c r="D77" s="238">
        <v>1742</v>
      </c>
      <c r="E77" s="129"/>
    </row>
    <row r="78" spans="1:8" ht="15.75" thickBot="1">
      <c r="A78" s="445"/>
      <c r="B78" s="16" t="s">
        <v>3700</v>
      </c>
      <c r="C78" s="16" t="s">
        <v>3701</v>
      </c>
      <c r="D78" s="238">
        <v>1742</v>
      </c>
      <c r="E78" s="129"/>
    </row>
    <row r="79" spans="1:8" ht="15.75" thickBot="1">
      <c r="A79" s="445"/>
      <c r="B79" s="16" t="s">
        <v>3702</v>
      </c>
      <c r="C79" s="16" t="s">
        <v>3703</v>
      </c>
      <c r="D79" s="238">
        <v>1742</v>
      </c>
      <c r="E79" s="129"/>
    </row>
    <row r="80" spans="1:8" ht="15.75" thickBot="1">
      <c r="A80" s="445"/>
      <c r="B80" s="16" t="s">
        <v>3704</v>
      </c>
      <c r="C80" s="16" t="s">
        <v>3705</v>
      </c>
      <c r="D80" s="238">
        <v>1742</v>
      </c>
      <c r="E80" s="129"/>
    </row>
    <row r="81" spans="1:5" ht="15.75" thickBot="1">
      <c r="A81" s="446"/>
      <c r="B81" s="121" t="s">
        <v>3708</v>
      </c>
      <c r="C81" s="121" t="s">
        <v>3697</v>
      </c>
      <c r="D81" s="238">
        <v>1742</v>
      </c>
      <c r="E81" s="129"/>
    </row>
    <row r="82" spans="1:5" ht="15.75" thickBot="1">
      <c r="A82" s="444">
        <v>8</v>
      </c>
      <c r="B82" s="120" t="s">
        <v>3698</v>
      </c>
      <c r="C82" s="120" t="s">
        <v>3699</v>
      </c>
      <c r="D82" s="238">
        <v>2171</v>
      </c>
      <c r="E82" s="128"/>
    </row>
    <row r="83" spans="1:5" ht="15.75" thickBot="1">
      <c r="A83" s="445"/>
      <c r="B83" s="16" t="s">
        <v>3706</v>
      </c>
      <c r="C83" s="16" t="s">
        <v>3707</v>
      </c>
      <c r="D83" s="238">
        <v>2171</v>
      </c>
      <c r="E83" s="129" t="s">
        <v>5321</v>
      </c>
    </row>
    <row r="84" spans="1:5" ht="15.75" thickBot="1">
      <c r="A84" s="445"/>
      <c r="B84" s="16" t="s">
        <v>3689</v>
      </c>
      <c r="C84" s="39" t="s">
        <v>3713</v>
      </c>
      <c r="D84" s="238">
        <v>2171</v>
      </c>
      <c r="E84" s="129" t="s">
        <v>5322</v>
      </c>
    </row>
    <row r="85" spans="1:5" ht="15.75" thickBot="1">
      <c r="A85" s="445"/>
      <c r="B85" s="16" t="s">
        <v>3690</v>
      </c>
      <c r="C85" s="16" t="s">
        <v>3694</v>
      </c>
      <c r="D85" s="238">
        <v>2171</v>
      </c>
      <c r="E85" s="129"/>
    </row>
    <row r="86" spans="1:5" ht="15.75" thickBot="1">
      <c r="A86" s="445"/>
      <c r="B86" s="16" t="s">
        <v>3691</v>
      </c>
      <c r="C86" s="16" t="s">
        <v>3695</v>
      </c>
      <c r="D86" s="238">
        <v>2171</v>
      </c>
      <c r="E86" s="129"/>
    </row>
    <row r="87" spans="1:5" ht="15.75" thickBot="1">
      <c r="A87" s="445"/>
      <c r="B87" s="16" t="s">
        <v>3692</v>
      </c>
      <c r="C87" s="16" t="s">
        <v>3696</v>
      </c>
      <c r="D87" s="238">
        <v>2171</v>
      </c>
      <c r="E87" s="129"/>
    </row>
    <row r="88" spans="1:5" ht="15.75" thickBot="1">
      <c r="A88" s="445"/>
      <c r="B88" s="16" t="s">
        <v>3693</v>
      </c>
      <c r="C88" s="16" t="s">
        <v>3697</v>
      </c>
      <c r="D88" s="238">
        <v>2171</v>
      </c>
      <c r="E88" s="129"/>
    </row>
    <row r="89" spans="1:5" ht="15.75" thickBot="1">
      <c r="A89" s="445"/>
      <c r="B89" s="16" t="s">
        <v>3700</v>
      </c>
      <c r="C89" s="16" t="s">
        <v>3701</v>
      </c>
      <c r="D89" s="238">
        <v>2171</v>
      </c>
      <c r="E89" s="129"/>
    </row>
    <row r="90" spans="1:5" ht="15.75" thickBot="1">
      <c r="A90" s="445"/>
      <c r="B90" s="16" t="s">
        <v>3702</v>
      </c>
      <c r="C90" s="16" t="s">
        <v>3703</v>
      </c>
      <c r="D90" s="238">
        <v>2171</v>
      </c>
      <c r="E90" s="129"/>
    </row>
    <row r="91" spans="1:5" ht="15.75" thickBot="1">
      <c r="A91" s="445"/>
      <c r="B91" s="16" t="s">
        <v>3704</v>
      </c>
      <c r="C91" s="16" t="s">
        <v>3705</v>
      </c>
      <c r="D91" s="238">
        <v>2171</v>
      </c>
      <c r="E91" s="129"/>
    </row>
    <row r="92" spans="1:5" ht="15.75" thickBot="1">
      <c r="A92" s="446"/>
      <c r="B92" s="121" t="s">
        <v>3708</v>
      </c>
      <c r="C92" s="121" t="s">
        <v>3697</v>
      </c>
      <c r="D92" s="238">
        <v>2171</v>
      </c>
      <c r="E92" s="130"/>
    </row>
    <row r="93" spans="1:5">
      <c r="A93" s="444">
        <v>9</v>
      </c>
      <c r="B93" s="120" t="s">
        <v>3698</v>
      </c>
      <c r="C93" s="120" t="s">
        <v>3699</v>
      </c>
      <c r="D93" s="238">
        <v>192</v>
      </c>
      <c r="E93" s="280"/>
    </row>
    <row r="94" spans="1:5" ht="15.75" thickBot="1">
      <c r="A94" s="445"/>
      <c r="B94" s="16" t="s">
        <v>3706</v>
      </c>
      <c r="C94" s="16" t="s">
        <v>3707</v>
      </c>
      <c r="D94" s="242">
        <v>15806</v>
      </c>
      <c r="E94" s="129"/>
    </row>
    <row r="95" spans="1:5" ht="15.75" thickBot="1">
      <c r="A95" s="445"/>
      <c r="B95" s="16" t="s">
        <v>3689</v>
      </c>
      <c r="C95" s="39" t="s">
        <v>3713</v>
      </c>
      <c r="D95" s="238">
        <v>192</v>
      </c>
      <c r="E95" s="129"/>
    </row>
    <row r="96" spans="1:5" ht="15.75" thickBot="1">
      <c r="A96" s="445"/>
      <c r="B96" s="16" t="s">
        <v>3690</v>
      </c>
      <c r="C96" s="16" t="s">
        <v>3694</v>
      </c>
      <c r="D96" s="238">
        <v>192</v>
      </c>
      <c r="E96" s="129"/>
    </row>
    <row r="97" spans="1:5" ht="15.75" thickBot="1">
      <c r="A97" s="445"/>
      <c r="B97" s="16" t="s">
        <v>3691</v>
      </c>
      <c r="C97" s="16" t="s">
        <v>3695</v>
      </c>
      <c r="D97" s="238">
        <v>192</v>
      </c>
      <c r="E97" s="129"/>
    </row>
    <row r="98" spans="1:5" ht="15.75" thickBot="1">
      <c r="A98" s="445"/>
      <c r="B98" s="16" t="s">
        <v>3692</v>
      </c>
      <c r="C98" s="16" t="s">
        <v>3696</v>
      </c>
      <c r="D98" s="238">
        <v>192</v>
      </c>
      <c r="E98" s="129"/>
    </row>
    <row r="99" spans="1:5" ht="15.75" thickBot="1">
      <c r="A99" s="445"/>
      <c r="B99" s="16" t="s">
        <v>3693</v>
      </c>
      <c r="C99" s="16" t="s">
        <v>3697</v>
      </c>
      <c r="D99" s="238">
        <v>192</v>
      </c>
      <c r="E99" s="129"/>
    </row>
    <row r="100" spans="1:5" ht="15.75" thickBot="1">
      <c r="A100" s="445"/>
      <c r="B100" s="16" t="s">
        <v>3700</v>
      </c>
      <c r="C100" s="16" t="s">
        <v>3701</v>
      </c>
      <c r="D100" s="238">
        <v>192</v>
      </c>
      <c r="E100" s="129"/>
    </row>
    <row r="101" spans="1:5" ht="15.75" thickBot="1">
      <c r="A101" s="445"/>
      <c r="B101" s="16" t="s">
        <v>3702</v>
      </c>
      <c r="C101" s="16" t="s">
        <v>3703</v>
      </c>
      <c r="D101" s="238">
        <v>192</v>
      </c>
      <c r="E101" s="129"/>
    </row>
    <row r="102" spans="1:5" ht="15.75" thickBot="1">
      <c r="A102" s="445"/>
      <c r="B102" s="16" t="s">
        <v>3704</v>
      </c>
      <c r="C102" s="16" t="s">
        <v>3705</v>
      </c>
      <c r="D102" s="238">
        <v>192</v>
      </c>
      <c r="E102" s="129"/>
    </row>
    <row r="103" spans="1:5" ht="15.75" thickBot="1">
      <c r="A103" s="446"/>
      <c r="B103" s="121" t="s">
        <v>3708</v>
      </c>
      <c r="C103" s="121" t="s">
        <v>3697</v>
      </c>
      <c r="D103" s="238">
        <v>192</v>
      </c>
      <c r="E103" s="130"/>
    </row>
    <row r="104" spans="1:5">
      <c r="A104" s="444">
        <v>10</v>
      </c>
      <c r="B104" s="120" t="s">
        <v>3698</v>
      </c>
      <c r="C104" s="120" t="s">
        <v>3699</v>
      </c>
      <c r="D104" s="238">
        <v>2902</v>
      </c>
      <c r="E104" s="280"/>
    </row>
    <row r="105" spans="1:5">
      <c r="A105" s="445"/>
      <c r="B105" s="16" t="s">
        <v>3706</v>
      </c>
      <c r="C105" s="16" t="s">
        <v>3707</v>
      </c>
      <c r="D105" s="242">
        <v>3529</v>
      </c>
      <c r="E105" s="129"/>
    </row>
    <row r="106" spans="1:5">
      <c r="A106" s="445"/>
      <c r="B106" s="16" t="s">
        <v>3689</v>
      </c>
      <c r="C106" s="39" t="s">
        <v>3713</v>
      </c>
      <c r="D106" s="242">
        <v>353</v>
      </c>
      <c r="E106" s="129"/>
    </row>
    <row r="107" spans="1:5">
      <c r="A107" s="445"/>
      <c r="B107" s="16" t="s">
        <v>3690</v>
      </c>
      <c r="C107" s="16" t="s">
        <v>3694</v>
      </c>
      <c r="D107" s="242">
        <v>353</v>
      </c>
      <c r="E107" s="129"/>
    </row>
    <row r="108" spans="1:5">
      <c r="A108" s="445"/>
      <c r="B108" s="16" t="s">
        <v>3691</v>
      </c>
      <c r="C108" s="16" t="s">
        <v>3695</v>
      </c>
      <c r="D108" s="242">
        <v>353</v>
      </c>
      <c r="E108" s="129"/>
    </row>
    <row r="109" spans="1:5">
      <c r="A109" s="445"/>
      <c r="B109" s="16" t="s">
        <v>3692</v>
      </c>
      <c r="C109" s="16" t="s">
        <v>3696</v>
      </c>
      <c r="D109" s="242">
        <v>353</v>
      </c>
      <c r="E109" s="129"/>
    </row>
    <row r="110" spans="1:5">
      <c r="A110" s="445"/>
      <c r="B110" s="16" t="s">
        <v>3693</v>
      </c>
      <c r="C110" s="16" t="s">
        <v>3697</v>
      </c>
      <c r="D110" s="242">
        <v>353</v>
      </c>
      <c r="E110" s="129"/>
    </row>
    <row r="111" spans="1:5">
      <c r="A111" s="445"/>
      <c r="B111" s="16" t="s">
        <v>3700</v>
      </c>
      <c r="C111" s="16" t="s">
        <v>3701</v>
      </c>
      <c r="D111" s="242">
        <v>353</v>
      </c>
      <c r="E111" s="129"/>
    </row>
    <row r="112" spans="1:5">
      <c r="A112" s="445"/>
      <c r="B112" s="16" t="s">
        <v>3702</v>
      </c>
      <c r="C112" s="16" t="s">
        <v>3703</v>
      </c>
      <c r="D112" s="242">
        <v>353</v>
      </c>
      <c r="E112" s="129"/>
    </row>
    <row r="113" spans="1:5">
      <c r="A113" s="445"/>
      <c r="B113" s="16" t="s">
        <v>3704</v>
      </c>
      <c r="C113" s="16" t="s">
        <v>3705</v>
      </c>
      <c r="D113" s="242">
        <v>353</v>
      </c>
      <c r="E113" s="129"/>
    </row>
    <row r="114" spans="1:5" ht="15.75" thickBot="1">
      <c r="A114" s="446"/>
      <c r="B114" s="121" t="s">
        <v>3708</v>
      </c>
      <c r="C114" s="121" t="s">
        <v>3697</v>
      </c>
      <c r="D114" s="242">
        <v>353</v>
      </c>
      <c r="E114" s="130"/>
    </row>
    <row r="115" spans="1:5" ht="15.75" thickBot="1">
      <c r="A115" s="453">
        <v>11</v>
      </c>
      <c r="B115" s="120" t="s">
        <v>3698</v>
      </c>
      <c r="C115" s="120" t="s">
        <v>3699</v>
      </c>
      <c r="D115" s="238">
        <v>1742</v>
      </c>
      <c r="E115" s="128"/>
    </row>
    <row r="116" spans="1:5" ht="15.75" thickBot="1">
      <c r="A116" s="454"/>
      <c r="B116" s="16" t="s">
        <v>3706</v>
      </c>
      <c r="C116" s="16" t="s">
        <v>3707</v>
      </c>
      <c r="D116" s="238">
        <v>1742</v>
      </c>
      <c r="E116" s="129" t="s">
        <v>5321</v>
      </c>
    </row>
    <row r="117" spans="1:5" ht="15.75" thickBot="1">
      <c r="A117" s="454"/>
      <c r="B117" s="16" t="s">
        <v>3689</v>
      </c>
      <c r="C117" s="39" t="s">
        <v>3713</v>
      </c>
      <c r="D117" s="238">
        <v>1742</v>
      </c>
      <c r="E117" s="129" t="s">
        <v>5322</v>
      </c>
    </row>
    <row r="118" spans="1:5" ht="15.75" thickBot="1">
      <c r="A118" s="454"/>
      <c r="B118" s="16" t="s">
        <v>3690</v>
      </c>
      <c r="C118" s="16" t="s">
        <v>3694</v>
      </c>
      <c r="D118" s="238">
        <v>1742</v>
      </c>
      <c r="E118" s="129"/>
    </row>
    <row r="119" spans="1:5" ht="15.75" thickBot="1">
      <c r="A119" s="454"/>
      <c r="B119" s="16" t="s">
        <v>3691</v>
      </c>
      <c r="C119" s="16" t="s">
        <v>3695</v>
      </c>
      <c r="D119" s="238">
        <v>1742</v>
      </c>
      <c r="E119" s="129"/>
    </row>
    <row r="120" spans="1:5" ht="15.75" thickBot="1">
      <c r="A120" s="454"/>
      <c r="B120" s="16" t="s">
        <v>3692</v>
      </c>
      <c r="C120" s="16" t="s">
        <v>3696</v>
      </c>
      <c r="D120" s="238">
        <v>1742</v>
      </c>
      <c r="E120" s="129"/>
    </row>
    <row r="121" spans="1:5" ht="15.75" thickBot="1">
      <c r="A121" s="454"/>
      <c r="B121" s="16" t="s">
        <v>3693</v>
      </c>
      <c r="C121" s="208" t="s">
        <v>3697</v>
      </c>
      <c r="D121" s="238">
        <v>1742</v>
      </c>
      <c r="E121" s="129"/>
    </row>
    <row r="122" spans="1:5" ht="15.75" thickBot="1">
      <c r="A122" s="454"/>
      <c r="B122" s="16" t="s">
        <v>3700</v>
      </c>
      <c r="C122" s="208" t="s">
        <v>3701</v>
      </c>
      <c r="D122" s="238">
        <v>1742</v>
      </c>
      <c r="E122" s="129"/>
    </row>
    <row r="123" spans="1:5" ht="15.75" thickBot="1">
      <c r="A123" s="454"/>
      <c r="B123" s="16" t="s">
        <v>3702</v>
      </c>
      <c r="C123" s="208" t="s">
        <v>3703</v>
      </c>
      <c r="D123" s="238">
        <v>1742</v>
      </c>
      <c r="E123" s="129"/>
    </row>
    <row r="124" spans="1:5" ht="15.75" thickBot="1">
      <c r="A124" s="454"/>
      <c r="B124" s="16" t="s">
        <v>3704</v>
      </c>
      <c r="C124" s="208" t="s">
        <v>3705</v>
      </c>
      <c r="D124" s="238">
        <v>1742</v>
      </c>
      <c r="E124" s="129"/>
    </row>
    <row r="125" spans="1:5" ht="15.75" thickBot="1">
      <c r="A125" s="455"/>
      <c r="B125" s="121" t="s">
        <v>3708</v>
      </c>
      <c r="C125" s="121" t="s">
        <v>3697</v>
      </c>
      <c r="D125" s="238">
        <v>1742</v>
      </c>
      <c r="E125" s="130"/>
    </row>
    <row r="126" spans="1:5" ht="15.75" thickBot="1">
      <c r="A126" s="450">
        <v>12</v>
      </c>
      <c r="B126" s="120" t="s">
        <v>3698</v>
      </c>
      <c r="C126" s="120" t="s">
        <v>3699</v>
      </c>
      <c r="D126" s="238">
        <v>7072</v>
      </c>
      <c r="E126" s="128"/>
    </row>
    <row r="127" spans="1:5" ht="15.75" thickBot="1">
      <c r="A127" s="451"/>
      <c r="B127" s="16" t="s">
        <v>3706</v>
      </c>
      <c r="C127" s="16" t="s">
        <v>3707</v>
      </c>
      <c r="D127" s="238">
        <v>7072</v>
      </c>
      <c r="E127" s="129"/>
    </row>
    <row r="128" spans="1:5" ht="15.75" thickBot="1">
      <c r="A128" s="451"/>
      <c r="B128" s="16" t="s">
        <v>3689</v>
      </c>
      <c r="C128" s="39" t="s">
        <v>3713</v>
      </c>
      <c r="D128" s="238">
        <v>7072</v>
      </c>
      <c r="E128" s="129"/>
    </row>
    <row r="129" spans="1:5" ht="15.75" thickBot="1">
      <c r="A129" s="451"/>
      <c r="B129" s="16" t="s">
        <v>3690</v>
      </c>
      <c r="C129" s="16" t="s">
        <v>3694</v>
      </c>
      <c r="D129" s="238">
        <v>7072</v>
      </c>
      <c r="E129" s="129"/>
    </row>
    <row r="130" spans="1:5" ht="15.75" thickBot="1">
      <c r="A130" s="451"/>
      <c r="B130" s="16" t="s">
        <v>3691</v>
      </c>
      <c r="C130" s="16" t="s">
        <v>3695</v>
      </c>
      <c r="D130" s="238">
        <v>7072</v>
      </c>
      <c r="E130" s="129"/>
    </row>
    <row r="131" spans="1:5">
      <c r="A131" s="451"/>
      <c r="B131" s="16" t="s">
        <v>3692</v>
      </c>
      <c r="C131" s="16" t="s">
        <v>3696</v>
      </c>
      <c r="D131" s="238">
        <v>7072</v>
      </c>
      <c r="E131" s="129"/>
    </row>
    <row r="132" spans="1:5" ht="15.75" thickBot="1">
      <c r="A132" s="451"/>
      <c r="B132" s="16" t="s">
        <v>3693</v>
      </c>
      <c r="C132" s="16" t="s">
        <v>3697</v>
      </c>
      <c r="D132" s="242">
        <v>353</v>
      </c>
      <c r="E132" s="129" t="s">
        <v>5215</v>
      </c>
    </row>
    <row r="133" spans="1:5">
      <c r="A133" s="451"/>
      <c r="B133" s="16" t="s">
        <v>3700</v>
      </c>
      <c r="C133" s="16" t="s">
        <v>3701</v>
      </c>
      <c r="D133" s="238">
        <v>7072</v>
      </c>
      <c r="E133" s="129"/>
    </row>
    <row r="134" spans="1:5">
      <c r="A134" s="451"/>
      <c r="B134" s="16" t="s">
        <v>3702</v>
      </c>
      <c r="C134" s="16" t="s">
        <v>3703</v>
      </c>
      <c r="D134" s="242">
        <v>353</v>
      </c>
      <c r="E134" s="129" t="s">
        <v>5215</v>
      </c>
    </row>
    <row r="135" spans="1:5" ht="15.75" thickBot="1">
      <c r="A135" s="451"/>
      <c r="B135" s="16" t="s">
        <v>3704</v>
      </c>
      <c r="C135" s="16" t="s">
        <v>3705</v>
      </c>
      <c r="D135" s="242">
        <v>353</v>
      </c>
      <c r="E135" s="129" t="s">
        <v>5215</v>
      </c>
    </row>
    <row r="136" spans="1:5" ht="15.75" thickBot="1">
      <c r="A136" s="452"/>
      <c r="B136" s="121" t="s">
        <v>3708</v>
      </c>
      <c r="C136" s="121" t="s">
        <v>3697</v>
      </c>
      <c r="D136" s="238">
        <v>7072</v>
      </c>
      <c r="E136" s="130"/>
    </row>
    <row r="137" spans="1:5">
      <c r="A137" s="453">
        <v>13</v>
      </c>
      <c r="B137" s="120" t="s">
        <v>3698</v>
      </c>
      <c r="C137" s="120" t="s">
        <v>3699</v>
      </c>
      <c r="D137" s="238">
        <v>8194</v>
      </c>
      <c r="E137" s="128"/>
    </row>
    <row r="138" spans="1:5">
      <c r="A138" s="454"/>
      <c r="B138" s="16" t="s">
        <v>3706</v>
      </c>
      <c r="C138" s="16" t="s">
        <v>3707</v>
      </c>
      <c r="D138" s="242">
        <v>8194</v>
      </c>
      <c r="E138" s="129" t="s">
        <v>5287</v>
      </c>
    </row>
    <row r="139" spans="1:5">
      <c r="A139" s="454"/>
      <c r="B139" s="16" t="s">
        <v>3689</v>
      </c>
      <c r="C139" s="39" t="s">
        <v>3713</v>
      </c>
      <c r="D139" s="242">
        <v>8194</v>
      </c>
      <c r="E139" s="129"/>
    </row>
    <row r="140" spans="1:5">
      <c r="A140" s="454"/>
      <c r="B140" s="16" t="s">
        <v>3690</v>
      </c>
      <c r="C140" s="16" t="s">
        <v>3694</v>
      </c>
      <c r="D140" s="242">
        <v>8194</v>
      </c>
      <c r="E140" s="129"/>
    </row>
    <row r="141" spans="1:5">
      <c r="A141" s="454"/>
      <c r="B141" s="16" t="s">
        <v>3691</v>
      </c>
      <c r="C141" s="16" t="s">
        <v>3695</v>
      </c>
      <c r="D141" s="242">
        <v>8194</v>
      </c>
      <c r="E141" s="129"/>
    </row>
    <row r="142" spans="1:5">
      <c r="A142" s="454"/>
      <c r="B142" s="16" t="s">
        <v>3692</v>
      </c>
      <c r="C142" s="16" t="s">
        <v>3696</v>
      </c>
      <c r="D142" s="242">
        <v>8194</v>
      </c>
      <c r="E142" s="129"/>
    </row>
    <row r="143" spans="1:5">
      <c r="A143" s="454"/>
      <c r="B143" s="16" t="s">
        <v>3693</v>
      </c>
      <c r="C143" s="16" t="s">
        <v>3697</v>
      </c>
      <c r="D143" s="242">
        <v>8194</v>
      </c>
      <c r="E143" s="129"/>
    </row>
    <row r="144" spans="1:5">
      <c r="A144" s="454"/>
      <c r="B144" s="16" t="s">
        <v>3700</v>
      </c>
      <c r="C144" s="16" t="s">
        <v>3701</v>
      </c>
      <c r="D144" s="242">
        <v>8194</v>
      </c>
      <c r="E144" s="129"/>
    </row>
    <row r="145" spans="1:5">
      <c r="A145" s="454"/>
      <c r="B145" s="16" t="s">
        <v>3702</v>
      </c>
      <c r="C145" s="16" t="s">
        <v>3703</v>
      </c>
      <c r="D145" s="242">
        <v>8194</v>
      </c>
      <c r="E145" s="129" t="s">
        <v>5287</v>
      </c>
    </row>
    <row r="146" spans="1:5">
      <c r="A146" s="454"/>
      <c r="B146" s="16" t="s">
        <v>3704</v>
      </c>
      <c r="C146" s="16" t="s">
        <v>3705</v>
      </c>
      <c r="D146" s="242">
        <v>8194</v>
      </c>
      <c r="E146" s="129"/>
    </row>
    <row r="147" spans="1:5" ht="15.75" thickBot="1">
      <c r="A147" s="455"/>
      <c r="B147" s="121" t="s">
        <v>3708</v>
      </c>
      <c r="C147" s="121" t="s">
        <v>3697</v>
      </c>
      <c r="D147" s="244">
        <v>641</v>
      </c>
      <c r="E147" s="130" t="s">
        <v>5378</v>
      </c>
    </row>
    <row r="148" spans="1:5">
      <c r="A148" s="453">
        <v>14</v>
      </c>
      <c r="B148" s="120" t="s">
        <v>3698</v>
      </c>
      <c r="C148" s="120" t="s">
        <v>3699</v>
      </c>
      <c r="D148" s="143">
        <v>12316</v>
      </c>
      <c r="E148" s="245"/>
    </row>
    <row r="149" spans="1:5">
      <c r="A149" s="454"/>
      <c r="B149" s="16" t="s">
        <v>3706</v>
      </c>
      <c r="C149" s="16" t="s">
        <v>3707</v>
      </c>
      <c r="D149" s="241">
        <v>12316</v>
      </c>
      <c r="E149" s="246"/>
    </row>
    <row r="150" spans="1:5">
      <c r="A150" s="454"/>
      <c r="B150" s="16" t="s">
        <v>3689</v>
      </c>
      <c r="C150" s="39" t="s">
        <v>3713</v>
      </c>
      <c r="D150" s="241">
        <v>353</v>
      </c>
      <c r="E150" s="246"/>
    </row>
    <row r="151" spans="1:5">
      <c r="A151" s="454"/>
      <c r="B151" s="16" t="s">
        <v>3690</v>
      </c>
      <c r="C151" s="16" t="s">
        <v>3694</v>
      </c>
      <c r="D151" s="241">
        <v>353</v>
      </c>
      <c r="E151" s="246"/>
    </row>
    <row r="152" spans="1:5">
      <c r="A152" s="454"/>
      <c r="B152" s="16" t="s">
        <v>3691</v>
      </c>
      <c r="C152" s="16" t="s">
        <v>3695</v>
      </c>
      <c r="D152" s="241">
        <v>353</v>
      </c>
      <c r="E152" s="246"/>
    </row>
    <row r="153" spans="1:5">
      <c r="A153" s="454"/>
      <c r="B153" s="16" t="s">
        <v>3692</v>
      </c>
      <c r="C153" s="16" t="s">
        <v>3696</v>
      </c>
      <c r="D153" s="241">
        <v>353</v>
      </c>
      <c r="E153" s="246"/>
    </row>
    <row r="154" spans="1:5">
      <c r="A154" s="454"/>
      <c r="B154" s="16" t="s">
        <v>3693</v>
      </c>
      <c r="C154" s="16" t="s">
        <v>3697</v>
      </c>
      <c r="D154" s="241">
        <v>12316</v>
      </c>
      <c r="E154" s="246"/>
    </row>
    <row r="155" spans="1:5">
      <c r="A155" s="454"/>
      <c r="B155" s="16" t="s">
        <v>3700</v>
      </c>
      <c r="C155" s="16" t="s">
        <v>3701</v>
      </c>
      <c r="D155" s="241">
        <v>353</v>
      </c>
      <c r="E155" s="246"/>
    </row>
    <row r="156" spans="1:5">
      <c r="A156" s="454"/>
      <c r="B156" s="16" t="s">
        <v>3702</v>
      </c>
      <c r="C156" s="16" t="s">
        <v>3703</v>
      </c>
      <c r="D156" s="241">
        <v>353</v>
      </c>
      <c r="E156" s="246"/>
    </row>
    <row r="157" spans="1:5">
      <c r="A157" s="454"/>
      <c r="B157" s="16" t="s">
        <v>3704</v>
      </c>
      <c r="C157" s="16" t="s">
        <v>3705</v>
      </c>
      <c r="D157" s="241">
        <v>12316</v>
      </c>
      <c r="E157" s="246"/>
    </row>
    <row r="158" spans="1:5" ht="15.75" thickBot="1">
      <c r="A158" s="455"/>
      <c r="B158" s="121" t="s">
        <v>3708</v>
      </c>
      <c r="C158" s="121" t="s">
        <v>3697</v>
      </c>
      <c r="D158" s="248">
        <v>353</v>
      </c>
      <c r="E158" s="247"/>
    </row>
    <row r="159" spans="1:5" ht="15.75" thickBot="1">
      <c r="A159" s="450">
        <v>15</v>
      </c>
      <c r="B159" s="120" t="s">
        <v>3698</v>
      </c>
      <c r="C159" s="120" t="s">
        <v>3699</v>
      </c>
      <c r="D159" s="238">
        <v>2372</v>
      </c>
      <c r="E159" s="128" t="s">
        <v>5415</v>
      </c>
    </row>
    <row r="160" spans="1:5" ht="15.75" thickBot="1">
      <c r="A160" s="451"/>
      <c r="B160" s="16" t="s">
        <v>3706</v>
      </c>
      <c r="C160" s="16" t="s">
        <v>3707</v>
      </c>
      <c r="D160" s="238">
        <v>2372</v>
      </c>
      <c r="E160" s="129" t="s">
        <v>5321</v>
      </c>
    </row>
    <row r="161" spans="1:5" ht="15.75" thickBot="1">
      <c r="A161" s="451"/>
      <c r="B161" s="16" t="s">
        <v>3689</v>
      </c>
      <c r="C161" s="39" t="s">
        <v>3713</v>
      </c>
      <c r="D161" s="238">
        <v>2372</v>
      </c>
      <c r="E161" s="129" t="s">
        <v>5322</v>
      </c>
    </row>
    <row r="162" spans="1:5" ht="15.75" thickBot="1">
      <c r="A162" s="451"/>
      <c r="B162" s="16" t="s">
        <v>3690</v>
      </c>
      <c r="C162" s="16" t="s">
        <v>3694</v>
      </c>
      <c r="D162" s="238">
        <v>2372</v>
      </c>
      <c r="E162" s="129"/>
    </row>
    <row r="163" spans="1:5" ht="15.75" thickBot="1">
      <c r="A163" s="451"/>
      <c r="B163" s="16" t="s">
        <v>3691</v>
      </c>
      <c r="C163" s="16" t="s">
        <v>3695</v>
      </c>
      <c r="D163" s="238">
        <v>2372</v>
      </c>
      <c r="E163" s="129"/>
    </row>
    <row r="164" spans="1:5" ht="15.75" thickBot="1">
      <c r="A164" s="451"/>
      <c r="B164" s="16" t="s">
        <v>3692</v>
      </c>
      <c r="C164" s="16" t="s">
        <v>3696</v>
      </c>
      <c r="D164" s="238">
        <v>2372</v>
      </c>
      <c r="E164" s="129"/>
    </row>
    <row r="165" spans="1:5" ht="15.75" thickBot="1">
      <c r="A165" s="451"/>
      <c r="B165" s="16" t="s">
        <v>3693</v>
      </c>
      <c r="C165" s="16" t="s">
        <v>3697</v>
      </c>
      <c r="D165" s="238">
        <v>2372</v>
      </c>
      <c r="E165" s="129"/>
    </row>
    <row r="166" spans="1:5" ht="15.75" thickBot="1">
      <c r="A166" s="451"/>
      <c r="B166" s="16" t="s">
        <v>3700</v>
      </c>
      <c r="C166" s="16" t="s">
        <v>3701</v>
      </c>
      <c r="D166" s="238">
        <v>2372</v>
      </c>
      <c r="E166" s="129"/>
    </row>
    <row r="167" spans="1:5" ht="15.75" thickBot="1">
      <c r="A167" s="451"/>
      <c r="B167" s="16" t="s">
        <v>3702</v>
      </c>
      <c r="C167" s="16" t="s">
        <v>3703</v>
      </c>
      <c r="D167" s="238">
        <v>2372</v>
      </c>
      <c r="E167" s="129"/>
    </row>
    <row r="168" spans="1:5" ht="15.75" thickBot="1">
      <c r="A168" s="451"/>
      <c r="B168" s="16" t="s">
        <v>3704</v>
      </c>
      <c r="C168" s="16" t="s">
        <v>3705</v>
      </c>
      <c r="D168" s="238">
        <v>2372</v>
      </c>
      <c r="E168" s="129"/>
    </row>
    <row r="169" spans="1:5" ht="15.75" thickBot="1">
      <c r="A169" s="452"/>
      <c r="B169" s="121" t="s">
        <v>3708</v>
      </c>
      <c r="C169" s="121" t="s">
        <v>3697</v>
      </c>
      <c r="D169" s="238">
        <v>2372</v>
      </c>
      <c r="E169" s="130"/>
    </row>
    <row r="170" spans="1:5" ht="15.75" thickBot="1">
      <c r="A170" s="453">
        <v>16</v>
      </c>
      <c r="B170" s="120" t="s">
        <v>3698</v>
      </c>
      <c r="C170" s="120" t="s">
        <v>3699</v>
      </c>
      <c r="D170" s="238">
        <v>1742</v>
      </c>
      <c r="E170" s="128"/>
    </row>
    <row r="171" spans="1:5" ht="15.75" thickBot="1">
      <c r="A171" s="454"/>
      <c r="B171" s="16" t="s">
        <v>3706</v>
      </c>
      <c r="C171" s="16" t="s">
        <v>3707</v>
      </c>
      <c r="D171" s="238">
        <v>1742</v>
      </c>
      <c r="E171" s="129" t="s">
        <v>5321</v>
      </c>
    </row>
    <row r="172" spans="1:5" ht="15.75" thickBot="1">
      <c r="A172" s="454"/>
      <c r="B172" s="16" t="s">
        <v>3689</v>
      </c>
      <c r="C172" s="39" t="s">
        <v>3713</v>
      </c>
      <c r="D172" s="238">
        <v>1742</v>
      </c>
      <c r="E172" s="129" t="s">
        <v>5322</v>
      </c>
    </row>
    <row r="173" spans="1:5" ht="15.75" thickBot="1">
      <c r="A173" s="454"/>
      <c r="B173" s="16" t="s">
        <v>3690</v>
      </c>
      <c r="C173" s="16" t="s">
        <v>3694</v>
      </c>
      <c r="D173" s="238">
        <v>1742</v>
      </c>
      <c r="E173" s="129"/>
    </row>
    <row r="174" spans="1:5" ht="15.75" thickBot="1">
      <c r="A174" s="454"/>
      <c r="B174" s="16" t="s">
        <v>3691</v>
      </c>
      <c r="C174" s="16" t="s">
        <v>3695</v>
      </c>
      <c r="D174" s="238">
        <v>1742</v>
      </c>
      <c r="E174" s="129"/>
    </row>
    <row r="175" spans="1:5" ht="15.75" thickBot="1">
      <c r="A175" s="454"/>
      <c r="B175" s="16" t="s">
        <v>3692</v>
      </c>
      <c r="C175" s="16" t="s">
        <v>3696</v>
      </c>
      <c r="D175" s="238">
        <v>1742</v>
      </c>
      <c r="E175" s="129"/>
    </row>
    <row r="176" spans="1:5" ht="15.75" thickBot="1">
      <c r="A176" s="454"/>
      <c r="B176" s="16" t="s">
        <v>3693</v>
      </c>
      <c r="C176" s="16" t="s">
        <v>3697</v>
      </c>
      <c r="D176" s="238">
        <v>1742</v>
      </c>
      <c r="E176" s="129"/>
    </row>
    <row r="177" spans="1:5" ht="15.75" thickBot="1">
      <c r="A177" s="454"/>
      <c r="B177" s="16" t="s">
        <v>3700</v>
      </c>
      <c r="C177" s="16" t="s">
        <v>3701</v>
      </c>
      <c r="D177" s="238">
        <v>1742</v>
      </c>
      <c r="E177" s="129"/>
    </row>
    <row r="178" spans="1:5" ht="15.75" thickBot="1">
      <c r="A178" s="454"/>
      <c r="B178" s="16" t="s">
        <v>3702</v>
      </c>
      <c r="C178" s="16" t="s">
        <v>3703</v>
      </c>
      <c r="D178" s="238">
        <v>1742</v>
      </c>
      <c r="E178" s="129"/>
    </row>
    <row r="179" spans="1:5" ht="15.75" thickBot="1">
      <c r="A179" s="454"/>
      <c r="B179" s="16" t="s">
        <v>3704</v>
      </c>
      <c r="C179" s="16" t="s">
        <v>3705</v>
      </c>
      <c r="D179" s="238">
        <v>1742</v>
      </c>
      <c r="E179" s="129"/>
    </row>
    <row r="180" spans="1:5" ht="15.75" thickBot="1">
      <c r="A180" s="455"/>
      <c r="B180" s="121" t="s">
        <v>3708</v>
      </c>
      <c r="C180" s="121" t="s">
        <v>3697</v>
      </c>
      <c r="D180" s="238">
        <v>1742</v>
      </c>
      <c r="E180" s="130"/>
    </row>
    <row r="181" spans="1:5" ht="15.75" thickBot="1">
      <c r="A181" s="453">
        <v>17</v>
      </c>
      <c r="B181" s="120" t="s">
        <v>3698</v>
      </c>
      <c r="C181" s="120" t="s">
        <v>3699</v>
      </c>
      <c r="D181" s="238">
        <v>2372</v>
      </c>
      <c r="E181" s="371" t="s">
        <v>5415</v>
      </c>
    </row>
    <row r="182" spans="1:5" ht="15.75" thickBot="1">
      <c r="A182" s="454"/>
      <c r="B182" s="16" t="s">
        <v>3706</v>
      </c>
      <c r="C182" s="16" t="s">
        <v>3707</v>
      </c>
      <c r="D182" s="238">
        <v>2372</v>
      </c>
      <c r="E182" s="128" t="s">
        <v>5321</v>
      </c>
    </row>
    <row r="183" spans="1:5" ht="15.75" thickBot="1">
      <c r="A183" s="454"/>
      <c r="B183" s="16" t="s">
        <v>3689</v>
      </c>
      <c r="C183" s="39" t="s">
        <v>3713</v>
      </c>
      <c r="D183" s="238">
        <v>2372</v>
      </c>
      <c r="E183" s="129" t="s">
        <v>5322</v>
      </c>
    </row>
    <row r="184" spans="1:5" ht="15.75" thickBot="1">
      <c r="A184" s="454"/>
      <c r="B184" s="16" t="s">
        <v>3690</v>
      </c>
      <c r="C184" s="16" t="s">
        <v>3694</v>
      </c>
      <c r="D184" s="238">
        <v>2372</v>
      </c>
      <c r="E184" s="129"/>
    </row>
    <row r="185" spans="1:5" ht="15.75" thickBot="1">
      <c r="A185" s="454"/>
      <c r="B185" s="16" t="s">
        <v>3691</v>
      </c>
      <c r="C185" s="16" t="s">
        <v>3695</v>
      </c>
      <c r="D185" s="238">
        <v>2372</v>
      </c>
      <c r="E185" s="129"/>
    </row>
    <row r="186" spans="1:5" ht="15.75" thickBot="1">
      <c r="A186" s="454"/>
      <c r="B186" s="16" t="s">
        <v>3692</v>
      </c>
      <c r="C186" s="16" t="s">
        <v>3696</v>
      </c>
      <c r="D186" s="238">
        <v>2372</v>
      </c>
      <c r="E186" s="129"/>
    </row>
    <row r="187" spans="1:5" ht="15.75" thickBot="1">
      <c r="A187" s="454"/>
      <c r="B187" s="16" t="s">
        <v>3693</v>
      </c>
      <c r="C187" s="16" t="s">
        <v>3697</v>
      </c>
      <c r="D187" s="238">
        <v>2372</v>
      </c>
      <c r="E187" s="129"/>
    </row>
    <row r="188" spans="1:5" ht="15.75" thickBot="1">
      <c r="A188" s="454"/>
      <c r="B188" s="16" t="s">
        <v>3700</v>
      </c>
      <c r="C188" s="16" t="s">
        <v>3701</v>
      </c>
      <c r="D188" s="238">
        <v>2372</v>
      </c>
      <c r="E188" s="129"/>
    </row>
    <row r="189" spans="1:5" ht="15.75" thickBot="1">
      <c r="A189" s="454"/>
      <c r="B189" s="16" t="s">
        <v>3702</v>
      </c>
      <c r="C189" s="16" t="s">
        <v>3703</v>
      </c>
      <c r="D189" s="238">
        <v>2372</v>
      </c>
      <c r="E189" s="129"/>
    </row>
    <row r="190" spans="1:5" ht="15.75" thickBot="1">
      <c r="A190" s="454"/>
      <c r="B190" s="16" t="s">
        <v>3704</v>
      </c>
      <c r="C190" s="16" t="s">
        <v>3705</v>
      </c>
      <c r="D190" s="238">
        <v>2372</v>
      </c>
      <c r="E190" s="129"/>
    </row>
    <row r="191" spans="1:5" ht="15.75" thickBot="1">
      <c r="A191" s="455"/>
      <c r="B191" s="121" t="s">
        <v>3708</v>
      </c>
      <c r="C191" s="121" t="s">
        <v>3697</v>
      </c>
      <c r="D191" s="238">
        <v>2372</v>
      </c>
      <c r="E191" s="130"/>
    </row>
    <row r="192" spans="1:5" ht="15.75" thickBot="1">
      <c r="A192" s="444">
        <v>18</v>
      </c>
      <c r="B192" s="120" t="s">
        <v>3698</v>
      </c>
      <c r="C192" s="120" t="s">
        <v>3699</v>
      </c>
      <c r="D192" s="238">
        <v>2095</v>
      </c>
      <c r="E192" s="128"/>
    </row>
    <row r="193" spans="1:5" ht="15.75" thickBot="1">
      <c r="A193" s="445"/>
      <c r="B193" s="16" t="s">
        <v>3706</v>
      </c>
      <c r="C193" s="16" t="s">
        <v>3707</v>
      </c>
      <c r="D193" s="238">
        <v>2095</v>
      </c>
      <c r="E193" s="129" t="s">
        <v>5321</v>
      </c>
    </row>
    <row r="194" spans="1:5" ht="15.75" thickBot="1">
      <c r="A194" s="445"/>
      <c r="B194" s="16" t="s">
        <v>3689</v>
      </c>
      <c r="C194" s="39" t="s">
        <v>3713</v>
      </c>
      <c r="D194" s="238">
        <v>2095</v>
      </c>
      <c r="E194" s="129" t="s">
        <v>5322</v>
      </c>
    </row>
    <row r="195" spans="1:5" ht="15.75" thickBot="1">
      <c r="A195" s="445"/>
      <c r="B195" s="16" t="s">
        <v>3690</v>
      </c>
      <c r="C195" s="16" t="s">
        <v>3694</v>
      </c>
      <c r="D195" s="238">
        <v>2095</v>
      </c>
      <c r="E195" s="129"/>
    </row>
    <row r="196" spans="1:5" ht="15.75" thickBot="1">
      <c r="A196" s="445"/>
      <c r="B196" s="16" t="s">
        <v>3691</v>
      </c>
      <c r="C196" s="16" t="s">
        <v>3695</v>
      </c>
      <c r="D196" s="238">
        <v>2095</v>
      </c>
      <c r="E196" s="129" t="s">
        <v>5412</v>
      </c>
    </row>
    <row r="197" spans="1:5" ht="15.75" thickBot="1">
      <c r="A197" s="445"/>
      <c r="B197" s="16" t="s">
        <v>3692</v>
      </c>
      <c r="C197" s="16" t="s">
        <v>3696</v>
      </c>
      <c r="D197" s="238">
        <v>2095</v>
      </c>
      <c r="E197" s="129"/>
    </row>
    <row r="198" spans="1:5" ht="15.75" thickBot="1">
      <c r="A198" s="445"/>
      <c r="B198" s="16" t="s">
        <v>3693</v>
      </c>
      <c r="C198" s="16" t="s">
        <v>3697</v>
      </c>
      <c r="D198" s="238">
        <v>2095</v>
      </c>
      <c r="E198" s="129"/>
    </row>
    <row r="199" spans="1:5" ht="15.75" thickBot="1">
      <c r="A199" s="445"/>
      <c r="B199" s="16" t="s">
        <v>3700</v>
      </c>
      <c r="C199" s="16" t="s">
        <v>3701</v>
      </c>
      <c r="D199" s="238">
        <v>2095</v>
      </c>
      <c r="E199" s="129"/>
    </row>
    <row r="200" spans="1:5" ht="15.75" thickBot="1">
      <c r="A200" s="445"/>
      <c r="B200" s="16" t="s">
        <v>3702</v>
      </c>
      <c r="C200" s="16" t="s">
        <v>3703</v>
      </c>
      <c r="D200" s="238">
        <v>2095</v>
      </c>
      <c r="E200" s="129"/>
    </row>
    <row r="201" spans="1:5" ht="15.75" thickBot="1">
      <c r="A201" s="445"/>
      <c r="B201" s="16" t="s">
        <v>3704</v>
      </c>
      <c r="C201" s="16" t="s">
        <v>3705</v>
      </c>
      <c r="D201" s="238">
        <v>2095</v>
      </c>
      <c r="E201" s="129"/>
    </row>
    <row r="202" spans="1:5" ht="15.75" thickBot="1">
      <c r="A202" s="446"/>
      <c r="B202" s="121" t="s">
        <v>3708</v>
      </c>
      <c r="C202" s="121" t="s">
        <v>3697</v>
      </c>
      <c r="D202" s="238">
        <v>2095</v>
      </c>
      <c r="E202" s="130"/>
    </row>
    <row r="203" spans="1:5">
      <c r="A203" s="450">
        <v>19</v>
      </c>
      <c r="B203" s="120" t="s">
        <v>3698</v>
      </c>
      <c r="C203" s="312" t="s">
        <v>3699</v>
      </c>
      <c r="D203" s="238">
        <v>1677</v>
      </c>
      <c r="E203" s="311"/>
    </row>
    <row r="204" spans="1:5">
      <c r="A204" s="451"/>
      <c r="B204" s="16" t="s">
        <v>3706</v>
      </c>
      <c r="C204" s="16" t="s">
        <v>3707</v>
      </c>
      <c r="D204" s="242">
        <v>9210</v>
      </c>
      <c r="E204" s="129"/>
    </row>
    <row r="205" spans="1:5">
      <c r="A205" s="451"/>
      <c r="B205" s="16" t="s">
        <v>3689</v>
      </c>
      <c r="C205" s="39" t="s">
        <v>3713</v>
      </c>
      <c r="D205" s="242">
        <v>353</v>
      </c>
      <c r="E205" s="129"/>
    </row>
    <row r="206" spans="1:5">
      <c r="A206" s="451"/>
      <c r="B206" s="16" t="s">
        <v>3690</v>
      </c>
      <c r="C206" s="16" t="s">
        <v>3694</v>
      </c>
      <c r="D206" s="242">
        <v>353</v>
      </c>
      <c r="E206" s="129"/>
    </row>
    <row r="207" spans="1:5">
      <c r="A207" s="451"/>
      <c r="B207" s="16" t="s">
        <v>3691</v>
      </c>
      <c r="C207" s="16" t="s">
        <v>3695</v>
      </c>
      <c r="D207" s="242">
        <v>353</v>
      </c>
      <c r="E207" s="129"/>
    </row>
    <row r="208" spans="1:5">
      <c r="A208" s="451"/>
      <c r="B208" s="16" t="s">
        <v>3692</v>
      </c>
      <c r="C208" s="16" t="s">
        <v>3696</v>
      </c>
      <c r="D208" s="242">
        <v>353</v>
      </c>
      <c r="E208" s="129"/>
    </row>
    <row r="209" spans="1:5">
      <c r="A209" s="451"/>
      <c r="B209" s="16" t="s">
        <v>3693</v>
      </c>
      <c r="C209" s="16" t="s">
        <v>3697</v>
      </c>
      <c r="D209" s="242">
        <v>353</v>
      </c>
      <c r="E209" s="129"/>
    </row>
    <row r="210" spans="1:5">
      <c r="A210" s="451"/>
      <c r="B210" s="16" t="s">
        <v>3700</v>
      </c>
      <c r="C210" s="16" t="s">
        <v>3701</v>
      </c>
      <c r="D210" s="242">
        <v>353</v>
      </c>
      <c r="E210" s="129"/>
    </row>
    <row r="211" spans="1:5">
      <c r="A211" s="451"/>
      <c r="B211" s="16" t="s">
        <v>3702</v>
      </c>
      <c r="C211" s="16" t="s">
        <v>3703</v>
      </c>
      <c r="D211" s="242">
        <v>353</v>
      </c>
      <c r="E211" s="129"/>
    </row>
    <row r="212" spans="1:5">
      <c r="A212" s="451"/>
      <c r="B212" s="16" t="s">
        <v>3704</v>
      </c>
      <c r="C212" s="16" t="s">
        <v>3705</v>
      </c>
      <c r="D212" s="242">
        <v>353</v>
      </c>
      <c r="E212" s="129"/>
    </row>
    <row r="213" spans="1:5" ht="15.75" thickBot="1">
      <c r="A213" s="452"/>
      <c r="B213" s="121" t="s">
        <v>3708</v>
      </c>
      <c r="C213" s="121" t="s">
        <v>3697</v>
      </c>
      <c r="D213" s="242">
        <v>353</v>
      </c>
      <c r="E213" s="130"/>
    </row>
    <row r="214" spans="1:5">
      <c r="A214" s="453">
        <v>20</v>
      </c>
      <c r="B214" s="120" t="s">
        <v>3698</v>
      </c>
      <c r="C214" s="120" t="s">
        <v>3699</v>
      </c>
      <c r="D214" s="238">
        <v>11697</v>
      </c>
      <c r="E214" s="128"/>
    </row>
    <row r="215" spans="1:5">
      <c r="A215" s="454"/>
      <c r="B215" s="16" t="s">
        <v>3706</v>
      </c>
      <c r="C215" s="16" t="s">
        <v>3707</v>
      </c>
      <c r="D215" s="242">
        <v>11697</v>
      </c>
      <c r="E215" s="129"/>
    </row>
    <row r="216" spans="1:5">
      <c r="A216" s="454"/>
      <c r="B216" s="16" t="s">
        <v>3689</v>
      </c>
      <c r="C216" s="39" t="s">
        <v>3713</v>
      </c>
      <c r="D216" s="242">
        <v>694</v>
      </c>
      <c r="E216" s="129"/>
    </row>
    <row r="217" spans="1:5">
      <c r="A217" s="454"/>
      <c r="B217" s="16" t="s">
        <v>3690</v>
      </c>
      <c r="C217" s="16" t="s">
        <v>3694</v>
      </c>
      <c r="D217" s="242">
        <v>694</v>
      </c>
      <c r="E217" s="129"/>
    </row>
    <row r="218" spans="1:5">
      <c r="A218" s="454"/>
      <c r="B218" s="16" t="s">
        <v>3691</v>
      </c>
      <c r="C218" s="16" t="s">
        <v>3695</v>
      </c>
      <c r="D218" s="242">
        <v>694</v>
      </c>
      <c r="E218" s="129"/>
    </row>
    <row r="219" spans="1:5">
      <c r="A219" s="454"/>
      <c r="B219" s="16" t="s">
        <v>3692</v>
      </c>
      <c r="C219" s="16" t="s">
        <v>3696</v>
      </c>
      <c r="D219" s="242">
        <v>694</v>
      </c>
      <c r="E219" s="129"/>
    </row>
    <row r="220" spans="1:5">
      <c r="A220" s="454"/>
      <c r="B220" s="16" t="s">
        <v>3693</v>
      </c>
      <c r="C220" s="16" t="s">
        <v>3697</v>
      </c>
      <c r="D220" s="242">
        <v>694</v>
      </c>
      <c r="E220" s="129"/>
    </row>
    <row r="221" spans="1:5">
      <c r="A221" s="454"/>
      <c r="B221" s="16" t="s">
        <v>3700</v>
      </c>
      <c r="C221" s="16" t="s">
        <v>3701</v>
      </c>
      <c r="D221" s="242">
        <v>694</v>
      </c>
      <c r="E221" s="129"/>
    </row>
    <row r="222" spans="1:5">
      <c r="A222" s="454"/>
      <c r="B222" s="16" t="s">
        <v>3702</v>
      </c>
      <c r="C222" s="16" t="s">
        <v>3703</v>
      </c>
      <c r="D222" s="242">
        <v>694</v>
      </c>
      <c r="E222" s="129"/>
    </row>
    <row r="223" spans="1:5">
      <c r="A223" s="454"/>
      <c r="B223" s="16" t="s">
        <v>3704</v>
      </c>
      <c r="C223" s="16" t="s">
        <v>3705</v>
      </c>
      <c r="D223" s="242">
        <v>694</v>
      </c>
      <c r="E223" s="129"/>
    </row>
    <row r="224" spans="1:5" ht="15.75" thickBot="1">
      <c r="A224" s="455"/>
      <c r="B224" s="121" t="s">
        <v>3708</v>
      </c>
      <c r="C224" s="121" t="s">
        <v>3697</v>
      </c>
      <c r="D224" s="242">
        <v>694</v>
      </c>
      <c r="E224" s="130"/>
    </row>
    <row r="225" spans="1:5">
      <c r="A225" s="444">
        <v>21</v>
      </c>
      <c r="B225" s="120" t="s">
        <v>3698</v>
      </c>
      <c r="C225" s="120" t="s">
        <v>3699</v>
      </c>
      <c r="D225" s="241">
        <v>11362</v>
      </c>
      <c r="E225" s="128"/>
    </row>
    <row r="226" spans="1:5">
      <c r="A226" s="445"/>
      <c r="B226" s="16" t="s">
        <v>3706</v>
      </c>
      <c r="C226" s="16" t="s">
        <v>3707</v>
      </c>
      <c r="D226" s="241">
        <v>11362</v>
      </c>
      <c r="E226" s="129"/>
    </row>
    <row r="227" spans="1:5">
      <c r="A227" s="445"/>
      <c r="B227" s="16" t="s">
        <v>3689</v>
      </c>
      <c r="C227" s="39" t="s">
        <v>3713</v>
      </c>
      <c r="D227" s="241">
        <v>11362</v>
      </c>
      <c r="E227" s="129"/>
    </row>
    <row r="228" spans="1:5">
      <c r="A228" s="445"/>
      <c r="B228" s="16" t="s">
        <v>3690</v>
      </c>
      <c r="C228" s="16" t="s">
        <v>3694</v>
      </c>
      <c r="D228" s="241">
        <v>11362</v>
      </c>
      <c r="E228" s="129"/>
    </row>
    <row r="229" spans="1:5">
      <c r="A229" s="445"/>
      <c r="B229" s="16" t="s">
        <v>3691</v>
      </c>
      <c r="C229" s="16" t="s">
        <v>3695</v>
      </c>
      <c r="D229" s="241">
        <v>11362</v>
      </c>
      <c r="E229" s="129"/>
    </row>
    <row r="230" spans="1:5">
      <c r="A230" s="445"/>
      <c r="B230" s="16" t="s">
        <v>3692</v>
      </c>
      <c r="C230" s="16" t="s">
        <v>3696</v>
      </c>
      <c r="D230" s="241">
        <v>11362</v>
      </c>
      <c r="E230" s="129"/>
    </row>
    <row r="231" spans="1:5">
      <c r="A231" s="445"/>
      <c r="B231" s="16" t="s">
        <v>3693</v>
      </c>
      <c r="C231" s="16" t="s">
        <v>3697</v>
      </c>
      <c r="D231" s="241">
        <v>11362</v>
      </c>
      <c r="E231" s="129"/>
    </row>
    <row r="232" spans="1:5">
      <c r="A232" s="445"/>
      <c r="B232" s="16" t="s">
        <v>3700</v>
      </c>
      <c r="C232" s="16" t="s">
        <v>3701</v>
      </c>
      <c r="D232" s="241">
        <v>11362</v>
      </c>
      <c r="E232" s="129"/>
    </row>
    <row r="233" spans="1:5">
      <c r="A233" s="445"/>
      <c r="B233" s="16" t="s">
        <v>3702</v>
      </c>
      <c r="C233" s="16" t="s">
        <v>3703</v>
      </c>
      <c r="D233" s="241">
        <v>11362</v>
      </c>
      <c r="E233" s="129"/>
    </row>
    <row r="234" spans="1:5">
      <c r="A234" s="445"/>
      <c r="B234" s="16" t="s">
        <v>3704</v>
      </c>
      <c r="C234" s="16" t="s">
        <v>3705</v>
      </c>
      <c r="D234" s="241">
        <v>11362</v>
      </c>
      <c r="E234" s="129"/>
    </row>
    <row r="235" spans="1:5" ht="15.75" thickBot="1">
      <c r="A235" s="446"/>
      <c r="B235" s="121" t="s">
        <v>3708</v>
      </c>
      <c r="C235" s="121" t="s">
        <v>3697</v>
      </c>
      <c r="D235" s="241">
        <v>11362</v>
      </c>
      <c r="E235" s="130"/>
    </row>
    <row r="236" spans="1:5" ht="15.75" thickBot="1">
      <c r="A236" s="453">
        <v>22</v>
      </c>
      <c r="B236" s="120" t="s">
        <v>3698</v>
      </c>
      <c r="C236" s="120" t="s">
        <v>3699</v>
      </c>
      <c r="D236" s="238">
        <v>1742</v>
      </c>
      <c r="E236" s="128"/>
    </row>
    <row r="237" spans="1:5" ht="15.75" thickBot="1">
      <c r="A237" s="454"/>
      <c r="B237" s="16" t="s">
        <v>3706</v>
      </c>
      <c r="C237" s="16" t="s">
        <v>3707</v>
      </c>
      <c r="D237" s="238">
        <v>1742</v>
      </c>
      <c r="E237" s="129"/>
    </row>
    <row r="238" spans="1:5" ht="15.75" thickBot="1">
      <c r="A238" s="454"/>
      <c r="B238" s="16" t="s">
        <v>3689</v>
      </c>
      <c r="C238" s="39" t="s">
        <v>3713</v>
      </c>
      <c r="D238" s="238">
        <v>1742</v>
      </c>
      <c r="E238" s="129" t="s">
        <v>5321</v>
      </c>
    </row>
    <row r="239" spans="1:5" ht="15.75" thickBot="1">
      <c r="A239" s="454"/>
      <c r="B239" s="16" t="s">
        <v>3690</v>
      </c>
      <c r="C239" s="16" t="s">
        <v>3694</v>
      </c>
      <c r="D239" s="238">
        <v>1742</v>
      </c>
      <c r="E239" s="129" t="s">
        <v>5322</v>
      </c>
    </row>
    <row r="240" spans="1:5" ht="15.75" thickBot="1">
      <c r="A240" s="454"/>
      <c r="B240" s="16" t="s">
        <v>3691</v>
      </c>
      <c r="C240" s="16" t="s">
        <v>3695</v>
      </c>
      <c r="D240" s="238">
        <v>1742</v>
      </c>
      <c r="E240" s="129"/>
    </row>
    <row r="241" spans="1:5" ht="15.75" thickBot="1">
      <c r="A241" s="454"/>
      <c r="B241" s="16" t="s">
        <v>3692</v>
      </c>
      <c r="C241" s="16" t="s">
        <v>3696</v>
      </c>
      <c r="D241" s="238">
        <v>1742</v>
      </c>
      <c r="E241" s="129"/>
    </row>
    <row r="242" spans="1:5" ht="15.75" thickBot="1">
      <c r="A242" s="454"/>
      <c r="B242" s="16" t="s">
        <v>3693</v>
      </c>
      <c r="C242" s="16" t="s">
        <v>3697</v>
      </c>
      <c r="D242" s="238">
        <v>1742</v>
      </c>
      <c r="E242" s="129"/>
    </row>
    <row r="243" spans="1:5" ht="15.75" thickBot="1">
      <c r="A243" s="454"/>
      <c r="B243" s="16" t="s">
        <v>3700</v>
      </c>
      <c r="C243" s="16" t="s">
        <v>3701</v>
      </c>
      <c r="D243" s="238">
        <v>1742</v>
      </c>
      <c r="E243" s="129"/>
    </row>
    <row r="244" spans="1:5" ht="15.75" thickBot="1">
      <c r="A244" s="454"/>
      <c r="B244" s="16" t="s">
        <v>3702</v>
      </c>
      <c r="C244" s="16" t="s">
        <v>3703</v>
      </c>
      <c r="D244" s="238">
        <v>1742</v>
      </c>
      <c r="E244" s="129"/>
    </row>
    <row r="245" spans="1:5" ht="15.75" thickBot="1">
      <c r="A245" s="454"/>
      <c r="B245" s="16" t="s">
        <v>3704</v>
      </c>
      <c r="C245" s="16" t="s">
        <v>3705</v>
      </c>
      <c r="D245" s="238">
        <v>1742</v>
      </c>
      <c r="E245" s="129"/>
    </row>
    <row r="246" spans="1:5" ht="15.75" thickBot="1">
      <c r="A246" s="455"/>
      <c r="B246" s="121" t="s">
        <v>3708</v>
      </c>
      <c r="C246" s="121" t="s">
        <v>3697</v>
      </c>
      <c r="D246" s="238">
        <v>1742</v>
      </c>
      <c r="E246" s="130"/>
    </row>
    <row r="247" spans="1:5">
      <c r="A247" s="444">
        <v>23</v>
      </c>
      <c r="B247" s="120" t="s">
        <v>3698</v>
      </c>
      <c r="C247" s="120" t="s">
        <v>3699</v>
      </c>
      <c r="D247" s="238">
        <v>0</v>
      </c>
      <c r="E247" s="129"/>
    </row>
    <row r="248" spans="1:5">
      <c r="A248" s="445"/>
      <c r="B248" s="16" t="s">
        <v>3706</v>
      </c>
      <c r="C248" s="16" t="s">
        <v>3707</v>
      </c>
      <c r="D248" s="242">
        <v>7511</v>
      </c>
      <c r="E248" s="129"/>
    </row>
    <row r="249" spans="1:5">
      <c r="A249" s="445"/>
      <c r="B249" s="16" t="s">
        <v>3689</v>
      </c>
      <c r="C249" s="39" t="s">
        <v>3713</v>
      </c>
      <c r="D249" s="242">
        <v>0</v>
      </c>
      <c r="E249" s="129"/>
    </row>
    <row r="250" spans="1:5">
      <c r="A250" s="445"/>
      <c r="B250" s="16" t="s">
        <v>3690</v>
      </c>
      <c r="C250" s="16" t="s">
        <v>3694</v>
      </c>
      <c r="D250" s="242">
        <v>0</v>
      </c>
      <c r="E250" s="129"/>
    </row>
    <row r="251" spans="1:5">
      <c r="A251" s="445"/>
      <c r="B251" s="16" t="s">
        <v>3691</v>
      </c>
      <c r="C251" s="16" t="s">
        <v>3695</v>
      </c>
      <c r="D251" s="242">
        <v>0</v>
      </c>
      <c r="E251" s="129"/>
    </row>
    <row r="252" spans="1:5">
      <c r="A252" s="445"/>
      <c r="B252" s="16" t="s">
        <v>3692</v>
      </c>
      <c r="C252" s="16" t="s">
        <v>3696</v>
      </c>
      <c r="D252" s="242">
        <v>0</v>
      </c>
      <c r="E252" s="129"/>
    </row>
    <row r="253" spans="1:5">
      <c r="A253" s="445"/>
      <c r="B253" s="16" t="s">
        <v>3693</v>
      </c>
      <c r="C253" s="16" t="s">
        <v>3697</v>
      </c>
      <c r="D253" s="242">
        <v>0</v>
      </c>
      <c r="E253" s="129"/>
    </row>
    <row r="254" spans="1:5">
      <c r="A254" s="445"/>
      <c r="B254" s="16" t="s">
        <v>3700</v>
      </c>
      <c r="C254" s="16" t="s">
        <v>3701</v>
      </c>
      <c r="D254" s="242">
        <v>0</v>
      </c>
      <c r="E254" s="129"/>
    </row>
    <row r="255" spans="1:5">
      <c r="A255" s="445"/>
      <c r="B255" s="16" t="s">
        <v>3702</v>
      </c>
      <c r="C255" s="16" t="s">
        <v>3703</v>
      </c>
      <c r="D255" s="242">
        <v>0</v>
      </c>
      <c r="E255" s="129"/>
    </row>
    <row r="256" spans="1:5">
      <c r="A256" s="445"/>
      <c r="B256" s="16" t="s">
        <v>3704</v>
      </c>
      <c r="C256" s="16" t="s">
        <v>3705</v>
      </c>
      <c r="D256" s="242">
        <v>0</v>
      </c>
      <c r="E256" s="129"/>
    </row>
    <row r="257" spans="1:5" ht="15.75" thickBot="1">
      <c r="A257" s="446"/>
      <c r="B257" s="121" t="s">
        <v>3708</v>
      </c>
      <c r="C257" s="121" t="s">
        <v>3697</v>
      </c>
      <c r="D257" s="241">
        <v>0</v>
      </c>
      <c r="E257" s="130" t="s">
        <v>5215</v>
      </c>
    </row>
    <row r="258" spans="1:5">
      <c r="A258" s="447">
        <v>24</v>
      </c>
      <c r="B258" s="120" t="s">
        <v>3698</v>
      </c>
      <c r="C258" s="120" t="s">
        <v>3699</v>
      </c>
      <c r="D258" s="238">
        <v>9212</v>
      </c>
      <c r="E258" s="128" t="s">
        <v>5287</v>
      </c>
    </row>
    <row r="259" spans="1:5">
      <c r="A259" s="448"/>
      <c r="B259" s="16" t="s">
        <v>3706</v>
      </c>
      <c r="C259" s="16" t="s">
        <v>3707</v>
      </c>
      <c r="D259" s="242">
        <v>9212</v>
      </c>
      <c r="E259" s="129"/>
    </row>
    <row r="260" spans="1:5">
      <c r="A260" s="448"/>
      <c r="B260" s="16" t="s">
        <v>3689</v>
      </c>
      <c r="C260" s="39" t="s">
        <v>3713</v>
      </c>
      <c r="D260" s="242">
        <v>9212</v>
      </c>
      <c r="E260" s="129"/>
    </row>
    <row r="261" spans="1:5">
      <c r="A261" s="448"/>
      <c r="B261" s="16" t="s">
        <v>3690</v>
      </c>
      <c r="C261" s="16" t="s">
        <v>3694</v>
      </c>
      <c r="D261" s="242">
        <v>9212</v>
      </c>
      <c r="E261" s="129"/>
    </row>
    <row r="262" spans="1:5">
      <c r="A262" s="448"/>
      <c r="B262" s="16" t="s">
        <v>3691</v>
      </c>
      <c r="C262" s="16" t="s">
        <v>3695</v>
      </c>
      <c r="D262" s="242">
        <v>9212</v>
      </c>
      <c r="E262" s="129"/>
    </row>
    <row r="263" spans="1:5">
      <c r="A263" s="448"/>
      <c r="B263" s="16" t="s">
        <v>3692</v>
      </c>
      <c r="C263" s="16" t="s">
        <v>3696</v>
      </c>
      <c r="D263" s="242">
        <v>9212</v>
      </c>
      <c r="E263" s="129"/>
    </row>
    <row r="264" spans="1:5">
      <c r="A264" s="448"/>
      <c r="B264" s="16" t="s">
        <v>3693</v>
      </c>
      <c r="C264" s="16" t="s">
        <v>3697</v>
      </c>
      <c r="D264" s="242">
        <v>9212</v>
      </c>
      <c r="E264" s="129"/>
    </row>
    <row r="265" spans="1:5">
      <c r="A265" s="448"/>
      <c r="B265" s="16" t="s">
        <v>3700</v>
      </c>
      <c r="C265" s="16" t="s">
        <v>3701</v>
      </c>
      <c r="D265" s="242">
        <v>9212</v>
      </c>
      <c r="E265" s="129"/>
    </row>
    <row r="266" spans="1:5">
      <c r="A266" s="448"/>
      <c r="B266" s="16" t="s">
        <v>3702</v>
      </c>
      <c r="C266" s="16" t="s">
        <v>3703</v>
      </c>
      <c r="D266" s="242">
        <v>9212</v>
      </c>
      <c r="E266" s="129"/>
    </row>
    <row r="267" spans="1:5">
      <c r="A267" s="448"/>
      <c r="B267" s="16" t="s">
        <v>3704</v>
      </c>
      <c r="C267" s="16" t="s">
        <v>3705</v>
      </c>
      <c r="D267" s="242">
        <v>9212</v>
      </c>
      <c r="E267" s="129"/>
    </row>
    <row r="268" spans="1:5" ht="15.75" thickBot="1">
      <c r="A268" s="449"/>
      <c r="B268" s="121" t="s">
        <v>3708</v>
      </c>
      <c r="C268" s="121" t="s">
        <v>3697</v>
      </c>
      <c r="D268" s="241">
        <v>9212</v>
      </c>
      <c r="E268" s="130"/>
    </row>
    <row r="269" spans="1:5">
      <c r="A269" s="450">
        <v>25</v>
      </c>
      <c r="B269" s="120" t="s">
        <v>3698</v>
      </c>
      <c r="C269" s="120" t="s">
        <v>3699</v>
      </c>
      <c r="D269" s="238">
        <v>353</v>
      </c>
      <c r="E269" s="128"/>
    </row>
    <row r="270" spans="1:5" ht="15.75" thickBot="1">
      <c r="A270" s="451"/>
      <c r="B270" s="16" t="s">
        <v>3706</v>
      </c>
      <c r="C270" s="16" t="s">
        <v>3707</v>
      </c>
      <c r="D270" s="242">
        <v>1923</v>
      </c>
      <c r="E270" s="129"/>
    </row>
    <row r="271" spans="1:5" ht="15.75" thickBot="1">
      <c r="A271" s="451"/>
      <c r="B271" s="16" t="s">
        <v>3689</v>
      </c>
      <c r="C271" s="39" t="s">
        <v>3713</v>
      </c>
      <c r="D271" s="238">
        <v>353</v>
      </c>
      <c r="E271" s="129"/>
    </row>
    <row r="272" spans="1:5" ht="15.75" thickBot="1">
      <c r="A272" s="451"/>
      <c r="B272" s="16" t="s">
        <v>3690</v>
      </c>
      <c r="C272" s="16" t="s">
        <v>3694</v>
      </c>
      <c r="D272" s="238">
        <v>353</v>
      </c>
      <c r="E272" s="129"/>
    </row>
    <row r="273" spans="1:5" ht="15.75" thickBot="1">
      <c r="A273" s="451"/>
      <c r="B273" s="16" t="s">
        <v>3691</v>
      </c>
      <c r="C273" s="16" t="s">
        <v>3695</v>
      </c>
      <c r="D273" s="238">
        <v>353</v>
      </c>
      <c r="E273" s="129"/>
    </row>
    <row r="274" spans="1:5" ht="15.75" thickBot="1">
      <c r="A274" s="451"/>
      <c r="B274" s="16" t="s">
        <v>3692</v>
      </c>
      <c r="C274" s="16" t="s">
        <v>3696</v>
      </c>
      <c r="D274" s="238">
        <v>353</v>
      </c>
      <c r="E274" s="129"/>
    </row>
    <row r="275" spans="1:5" ht="15.75" thickBot="1">
      <c r="A275" s="451"/>
      <c r="B275" s="16" t="s">
        <v>3693</v>
      </c>
      <c r="C275" s="16" t="s">
        <v>3697</v>
      </c>
      <c r="D275" s="238">
        <v>353</v>
      </c>
      <c r="E275" s="129"/>
    </row>
    <row r="276" spans="1:5" ht="15.75" thickBot="1">
      <c r="A276" s="451"/>
      <c r="B276" s="16" t="s">
        <v>3700</v>
      </c>
      <c r="C276" s="16" t="s">
        <v>3701</v>
      </c>
      <c r="D276" s="238">
        <v>353</v>
      </c>
      <c r="E276" s="129"/>
    </row>
    <row r="277" spans="1:5">
      <c r="A277" s="451"/>
      <c r="B277" s="16" t="s">
        <v>3702</v>
      </c>
      <c r="C277" s="16" t="s">
        <v>3703</v>
      </c>
      <c r="D277" s="238">
        <v>353</v>
      </c>
      <c r="E277" s="129"/>
    </row>
    <row r="278" spans="1:5" ht="15.75" thickBot="1">
      <c r="A278" s="451"/>
      <c r="B278" s="16" t="s">
        <v>3704</v>
      </c>
      <c r="C278" s="16" t="s">
        <v>3705</v>
      </c>
      <c r="D278" s="242">
        <v>1923</v>
      </c>
      <c r="E278" s="129"/>
    </row>
    <row r="279" spans="1:5" ht="15.75" thickBot="1">
      <c r="A279" s="452"/>
      <c r="B279" s="121" t="s">
        <v>3708</v>
      </c>
      <c r="C279" s="121" t="s">
        <v>3697</v>
      </c>
      <c r="D279" s="238">
        <v>353</v>
      </c>
      <c r="E279" s="130"/>
    </row>
    <row r="280" spans="1:5" ht="15.75" thickBot="1">
      <c r="A280" s="453">
        <v>26</v>
      </c>
      <c r="B280" s="120" t="s">
        <v>3698</v>
      </c>
      <c r="C280" s="120" t="s">
        <v>3699</v>
      </c>
      <c r="D280" s="238">
        <v>1742</v>
      </c>
      <c r="E280" s="128"/>
    </row>
    <row r="281" spans="1:5" ht="15.75" thickBot="1">
      <c r="A281" s="454"/>
      <c r="B281" s="16" t="s">
        <v>3706</v>
      </c>
      <c r="C281" s="16" t="s">
        <v>3707</v>
      </c>
      <c r="D281" s="238">
        <v>1742</v>
      </c>
      <c r="E281" s="129"/>
    </row>
    <row r="282" spans="1:5" ht="15.75" thickBot="1">
      <c r="A282" s="454"/>
      <c r="B282" s="16" t="s">
        <v>3689</v>
      </c>
      <c r="C282" s="39" t="s">
        <v>3713</v>
      </c>
      <c r="D282" s="238">
        <v>1742</v>
      </c>
      <c r="E282" s="129" t="s">
        <v>5321</v>
      </c>
    </row>
    <row r="283" spans="1:5" ht="15.75" thickBot="1">
      <c r="A283" s="454"/>
      <c r="B283" s="16" t="s">
        <v>3690</v>
      </c>
      <c r="C283" s="16" t="s">
        <v>3694</v>
      </c>
      <c r="D283" s="238">
        <v>1742</v>
      </c>
      <c r="E283" s="129" t="s">
        <v>5322</v>
      </c>
    </row>
    <row r="284" spans="1:5" ht="15.75" thickBot="1">
      <c r="A284" s="454"/>
      <c r="B284" s="16" t="s">
        <v>3691</v>
      </c>
      <c r="C284" s="16" t="s">
        <v>3695</v>
      </c>
      <c r="D284" s="238">
        <v>1742</v>
      </c>
      <c r="E284" s="129"/>
    </row>
    <row r="285" spans="1:5" ht="15.75" thickBot="1">
      <c r="A285" s="454"/>
      <c r="B285" s="16" t="s">
        <v>3692</v>
      </c>
      <c r="C285" s="16" t="s">
        <v>3696</v>
      </c>
      <c r="D285" s="238">
        <v>1742</v>
      </c>
      <c r="E285" s="129"/>
    </row>
    <row r="286" spans="1:5" ht="15.75" thickBot="1">
      <c r="A286" s="454"/>
      <c r="B286" s="16" t="s">
        <v>3693</v>
      </c>
      <c r="C286" s="16" t="s">
        <v>3697</v>
      </c>
      <c r="D286" s="238">
        <v>1742</v>
      </c>
      <c r="E286" s="129"/>
    </row>
    <row r="287" spans="1:5" ht="15.75" thickBot="1">
      <c r="A287" s="454"/>
      <c r="B287" s="16" t="s">
        <v>3700</v>
      </c>
      <c r="C287" s="16" t="s">
        <v>3701</v>
      </c>
      <c r="D287" s="238">
        <v>1742</v>
      </c>
      <c r="E287" s="129"/>
    </row>
    <row r="288" spans="1:5" ht="15.75" thickBot="1">
      <c r="A288" s="454"/>
      <c r="B288" s="16" t="s">
        <v>3702</v>
      </c>
      <c r="C288" s="16" t="s">
        <v>3703</v>
      </c>
      <c r="D288" s="238">
        <v>1742</v>
      </c>
      <c r="E288" s="129"/>
    </row>
    <row r="289" spans="1:10" ht="15.75" thickBot="1">
      <c r="A289" s="454"/>
      <c r="B289" s="16" t="s">
        <v>3704</v>
      </c>
      <c r="C289" s="16" t="s">
        <v>3705</v>
      </c>
      <c r="D289" s="238">
        <v>1742</v>
      </c>
      <c r="E289" s="129"/>
    </row>
    <row r="290" spans="1:10" ht="15.75" thickBot="1">
      <c r="A290" s="455"/>
      <c r="B290" s="121" t="s">
        <v>3708</v>
      </c>
      <c r="C290" s="121" t="s">
        <v>3697</v>
      </c>
      <c r="D290" s="238">
        <v>1742</v>
      </c>
      <c r="E290" s="130"/>
    </row>
    <row r="293" spans="1:10">
      <c r="D293" s="47"/>
    </row>
    <row r="294" spans="1:10">
      <c r="D294" s="47"/>
    </row>
    <row r="295" spans="1:10">
      <c r="B295" t="s">
        <v>4634</v>
      </c>
      <c r="D295" s="47"/>
      <c r="G295" t="s">
        <v>4636</v>
      </c>
    </row>
    <row r="296" spans="1:10">
      <c r="D296" s="47" t="s">
        <v>4635</v>
      </c>
      <c r="E296" t="s">
        <v>5257</v>
      </c>
      <c r="H296" s="216"/>
      <c r="I296" s="216"/>
      <c r="J296" s="216"/>
    </row>
    <row r="297" spans="1:10">
      <c r="B297" s="389" t="s">
        <v>5338</v>
      </c>
      <c r="C297" s="389"/>
      <c r="D297" s="47"/>
      <c r="E297" t="s">
        <v>5370</v>
      </c>
      <c r="H297" s="458" t="s">
        <v>5292</v>
      </c>
      <c r="I297" s="458"/>
      <c r="J297" s="458"/>
    </row>
    <row r="298" spans="1:10">
      <c r="D298" s="47"/>
    </row>
  </sheetData>
  <mergeCells count="3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192:A202"/>
    <mergeCell ref="H33:J33"/>
    <mergeCell ref="A115:A125"/>
    <mergeCell ref="A5:A15"/>
    <mergeCell ref="A16:A26"/>
    <mergeCell ref="A27:A37"/>
    <mergeCell ref="A38:A48"/>
    <mergeCell ref="A49:A59"/>
    <mergeCell ref="F71:H71"/>
    <mergeCell ref="B297:C297"/>
    <mergeCell ref="A247:A257"/>
    <mergeCell ref="A258:A268"/>
    <mergeCell ref="A269:A279"/>
    <mergeCell ref="A280:A290"/>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2022-02-01T03:05:44Z</dcterms:modified>
</cp:coreProperties>
</file>