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36" activeTab="39"/>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F4" i="118" l="1"/>
  <c r="F4" i="117"/>
  <c r="F4" i="111"/>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03" i="147" l="1"/>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I12" i="126" s="1"/>
  <c r="J12" i="126" s="1"/>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12" i="157"/>
  <c r="J12" i="157" s="1"/>
  <c r="I8" i="157"/>
  <c r="J8" i="157" s="1"/>
  <c r="C1" i="157"/>
  <c r="F1" i="157" s="1"/>
  <c r="I291" i="15"/>
  <c r="J291" i="15" s="1"/>
  <c r="I81" i="147"/>
  <c r="J81" i="147" s="1"/>
  <c r="J264" i="15"/>
  <c r="J265" i="15"/>
  <c r="I11" i="126"/>
  <c r="J11" i="126" s="1"/>
  <c r="I13" i="126"/>
  <c r="J13" i="126" s="1"/>
  <c r="I15" i="126"/>
  <c r="J15" i="126" s="1"/>
  <c r="I20" i="126"/>
  <c r="J20"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9" i="124" l="1"/>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<sst xmlns="http://schemas.openxmlformats.org/spreadsheetml/2006/main" count="17551" uniqueCount="5458">
  <si>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</si>
  <si>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</si>
  <si>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</si>
  <si>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</si>
  <si>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</si>
  <si>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</si>
  <si>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</si>
  <si>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</si>
  <si>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</si>
  <si>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</si>
  <si>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</si>
  <si>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</si>
  <si>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</si>
  <si>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</si>
  <si>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</si>
  <si>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</si>
  <si>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</si>
  <si>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</si>
  <si>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</si>
  <si>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</si>
  <si>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</si>
  <si>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</si>
  <si>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</si>
  <si>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</si>
  <si>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</si>
  <si>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</si>
  <si>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</si>
  <si>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</si>
  <si>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</si>
  <si>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</si>
  <si>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</si>
  <si>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</si>
  <si>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</si>
  <si>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</si>
  <si>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</si>
  <si>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</si>
  <si>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</si>
  <si>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</si>
  <si>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</si>
  <si>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</si>
  <si>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</si>
  <si>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</si>
  <si>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</si>
  <si>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</si>
  <si>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</si>
  <si>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</si>
  <si>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</si>
  <si>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</si>
  <si>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</si>
  <si>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</si>
  <si>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</si>
  <si>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</si>
  <si>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</si>
  <si>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</si>
  <si>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</si>
  <si>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</si>
  <si>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</si>
  <si>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</si>
  <si>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</si>
  <si>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</si>
  <si>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</si>
  <si>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</si>
  <si>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</si>
  <si>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</si>
  <si>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</si>
  <si>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</si>
  <si>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</si>
  <si>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</si>
  <si>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</si>
  <si>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</si>
  <si>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</si>
  <si>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</si>
  <si>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</si>
  <si>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</si>
  <si>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</si>
  <si>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</si>
  <si>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</si>
  <si>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</si>
  <si>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</si>
  <si>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</si>
  <si>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</si>
  <si>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</si>
  <si>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</si>
  <si>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</si>
  <si>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</si>
  <si>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</si>
  <si>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</si>
  <si>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</si>
  <si>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</si>
  <si>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</si>
  <si>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</si>
  <si>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</si>
  <si>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</si>
  <si>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</si>
  <si>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</si>
  <si>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</si>
  <si>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</si>
  <si>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</si>
  <si>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</si>
  <si>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</si>
  <si>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</si>
  <si>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</si>
  <si>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</si>
  <si>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</si>
  <si>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</si>
  <si>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</si>
  <si>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</si>
  <si>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</si>
  <si>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</si>
  <si>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</si>
  <si>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</si>
  <si>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</si>
  <si>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</si>
  <si>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</si>
  <si>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</si>
  <si>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</si>
  <si>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</si>
  <si>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</si>
  <si>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</si>
  <si>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</si>
  <si>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</si>
  <si>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</si>
  <si>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</si>
  <si>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</si>
  <si>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</si>
  <si>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</si>
  <si>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</si>
  <si>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</si>
  <si>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</si>
  <si>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</si>
  <si>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</si>
  <si>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</si>
  <si>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</si>
  <si>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</si>
  <si>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</si>
  <si>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</si>
  <si>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</si>
  <si>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</si>
  <si>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</si>
  <si>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</si>
  <si>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</si>
  <si>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</si>
  <si>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</si>
  <si>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</si>
  <si>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</si>
  <si>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</si>
  <si>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</si>
  <si>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</si>
  <si>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</si>
  <si>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</si>
  <si>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</si>
  <si>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</si>
  <si>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</si>
  <si>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</si>
  <si>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</si>
  <si>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</si>
  <si>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</si>
  <si>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</si>
  <si>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</si>
  <si>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</si>
  <si>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</si>
  <si>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</si>
  <si>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</si>
  <si>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</si>
  <si>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</si>
  <si>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</si>
  <si>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</si>
  <si>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</si>
  <si>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</si>
  <si>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</si>
  <si>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</si>
  <si>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</si>
  <si>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</si>
  <si>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</si>
  <si>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</si>
  <si>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</si>
  <si>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</si>
  <si>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</si>
  <si>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</si>
  <si>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</si>
  <si>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</si>
  <si>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</si>
  <si>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</si>
  <si>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</si>
  <si>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</si>
  <si>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</si>
  <si>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</si>
  <si>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</si>
  <si>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</si>
  <si>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</si>
  <si>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</si>
  <si>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</si>
  <si>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</si>
  <si>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</si>
  <si>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</si>
  <si>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</si>
  <si>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</si>
  <si>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</si>
  <si>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</si>
  <si>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</si>
  <si>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</si>
  <si>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</si>
  <si>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</si>
  <si>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</si>
  <si>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</si>
  <si>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</si>
  <si>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</si>
  <si>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</si>
  <si>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</si>
  <si>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</si>
  <si>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</si>
  <si>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</si>
  <si>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</si>
  <si>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</si>
  <si>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</si>
  <si>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</si>
  <si>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</si>
  <si>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</si>
  <si>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</si>
  <si>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</si>
  <si>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</si>
  <si>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</si>
  <si>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</si>
  <si>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</si>
  <si>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</si>
  <si>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</si>
  <si>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</si>
  <si>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</si>
  <si>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</si>
  <si>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</si>
  <si>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</si>
  <si>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</si>
  <si>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</si>
  <si>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</si>
  <si>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</si>
  <si>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</si>
  <si>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</si>
  <si>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</si>
  <si>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</si>
  <si>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</si>
  <si>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</si>
  <si>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</si>
  <si>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</si>
  <si>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</si>
  <si>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</si>
  <si>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</si>
  <si>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</si>
  <si>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</si>
  <si>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</si>
  <si>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</si>
  <si>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</si>
  <si>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</si>
  <si>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</si>
  <si>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</si>
  <si>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</si>
  <si>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</si>
  <si>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</si>
  <si>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</si>
  <si>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</si>
  <si>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</si>
  <si>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</si>
  <si>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</si>
  <si>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</si>
  <si>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</si>
  <si>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</si>
  <si>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</si>
  <si>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</si>
  <si>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</si>
  <si>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</si>
  <si>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</si>
  <si>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</si>
  <si>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</si>
  <si>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</si>
  <si>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</si>
  <si>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</si>
  <si>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</si>
  <si>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</si>
  <si>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</si>
  <si>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</si>
  <si>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</si>
  <si>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</si>
  <si>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</si>
  <si>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</si>
  <si>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</si>
  <si>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</si>
  <si>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</si>
  <si>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</si>
  <si>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</si>
  <si>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</si>
  <si>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</si>
  <si>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</si>
  <si>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</si>
  <si>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</si>
  <si>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</si>
  <si>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</si>
  <si>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</si>
  <si>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</si>
  <si>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</si>
  <si>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</si>
  <si>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</si>
  <si>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</si>
  <si>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</si>
  <si>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</si>
  <si>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</si>
  <si>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</si>
  <si>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</si>
  <si>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</si>
  <si>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</si>
  <si>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</si>
  <si>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</si>
  <si>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</si>
  <si>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</si>
  <si>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</si>
  <si>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</si>
  <si>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</si>
  <si>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</si>
  <si>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</si>
  <si>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</si>
  <si>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</si>
  <si>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</si>
  <si>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</si>
  <si>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</si>
  <si>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</si>
  <si>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</si>
  <si>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</si>
  <si>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</si>
  <si>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</si>
  <si>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</si>
  <si>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</si>
  <si>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</si>
  <si>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</si>
  <si>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</si>
  <si>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</si>
  <si>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</si>
  <si>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</si>
  <si>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</si>
  <si>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</si>
  <si>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</si>
  <si>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</si>
  <si>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</si>
  <si>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</si>
  <si>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</si>
  <si>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</si>
  <si>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</si>
  <si>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</si>
  <si>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</si>
  <si>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</si>
  <si>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</si>
  <si>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</si>
  <si>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</si>
  <si>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</si>
  <si>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</si>
  <si>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</si>
  <si>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</si>
  <si>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</si>
  <si>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</si>
  <si>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</si>
  <si>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</si>
  <si>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</si>
  <si>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</si>
  <si>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</si>
  <si>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</si>
  <si>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</si>
  <si>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</si>
  <si>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</si>
  <si>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</si>
  <si>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</si>
  <si>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</si>
  <si>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</si>
  <si>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</si>
  <si>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</si>
  <si>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</si>
  <si>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</si>
  <si>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</si>
  <si>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</si>
  <si>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</si>
  <si>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</si>
  <si>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</si>
  <si>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</si>
  <si>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</si>
  <si>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</si>
  <si>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</si>
  <si>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</si>
  <si>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</si>
  <si>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</si>
  <si>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</si>
  <si>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</si>
  <si>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</si>
  <si>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</si>
  <si>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</si>
  <si>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</si>
  <si>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</si>
  <si>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</si>
  <si>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</si>
  <si>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</si>
  <si>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</si>
  <si>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</si>
  <si>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</si>
  <si>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</si>
  <si>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</si>
  <si>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</si>
  <si>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</si>
  <si>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</si>
  <si>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</si>
  <si>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</si>
  <si>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</si>
  <si>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</si>
  <si>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</si>
  <si>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</si>
  <si>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</si>
  <si>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</si>
  <si>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</si>
  <si>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</si>
  <si>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</si>
  <si>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</si>
  <si>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</si>
  <si>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</si>
  <si>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</si>
  <si>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</si>
  <si>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</si>
  <si>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</si>
  <si>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</si>
  <si>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</si>
  <si>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</si>
  <si>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</si>
  <si>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</si>
  <si>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</si>
  <si>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</si>
  <si>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</si>
  <si>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</si>
  <si>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</si>
  <si>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</si>
  <si>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</si>
  <si>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</si>
  <si>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</si>
  <si>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</si>
  <si>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</si>
  <si>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</si>
  <si>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</si>
  <si>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</si>
  <si>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</si>
  <si>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</si>
  <si>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</si>
  <si>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</si>
  <si>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</si>
  <si>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</si>
  <si>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</si>
  <si>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</si>
  <si>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</si>
  <si>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</si>
  <si>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</si>
  <si>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</si>
  <si>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</si>
  <si>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</si>
  <si>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</si>
  <si>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</si>
  <si>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</si>
  <si>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</si>
  <si>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</si>
  <si>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</si>
  <si>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</si>
  <si>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</si>
  <si>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</si>
  <si>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</si>
  <si>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</si>
  <si>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</si>
  <si>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</si>
  <si>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</si>
  <si>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</si>
  <si>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</si>
  <si>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</si>
  <si>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</si>
  <si>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</si>
  <si>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</si>
  <si>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</si>
  <si>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</si>
  <si>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</si>
  <si>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</si>
  <si>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</si>
  <si>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</si>
  <si>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</si>
  <si>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</si>
  <si>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</si>
  <si>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</si>
  <si>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</si>
  <si>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</si>
  <si>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</si>
  <si>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</si>
  <si>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</si>
  <si>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</si>
  <si>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</si>
  <si>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</si>
  <si>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</si>
  <si>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</si>
  <si>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</si>
  <si>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</si>
  <si>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</si>
  <si>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</si>
  <si>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</si>
  <si>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</si>
  <si>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</si>
  <si>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</si>
  <si>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</si>
  <si>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</si>
  <si>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</si>
  <si>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</si>
  <si>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</si>
  <si>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</si>
  <si>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</si>
  <si>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</si>
  <si>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</si>
  <si>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</si>
  <si>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</si>
  <si>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</si>
  <si>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</si>
  <si>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</si>
  <si>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</si>
  <si>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</si>
  <si>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</si>
  <si>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</si>
  <si>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</si>
  <si>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</si>
  <si>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</si>
  <si>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</si>
  <si>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</si>
  <si>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</si>
  <si>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</si>
  <si>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</si>
  <si>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</si>
  <si>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</si>
  <si>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</si>
  <si>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</si>
  <si>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</si>
  <si>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</si>
  <si>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</si>
  <si>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</si>
  <si>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</si>
  <si>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</si>
  <si>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</si>
  <si>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</si>
  <si>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</si>
  <si>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</si>
  <si>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</si>
  <si>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</si>
  <si>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</si>
  <si>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</si>
  <si>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</si>
  <si>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</si>
  <si>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</si>
  <si>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</si>
  <si>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</si>
  <si>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</si>
  <si>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</si>
  <si>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</si>
  <si>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</si>
  <si>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</si>
  <si>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</si>
  <si>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</si>
  <si>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</si>
  <si>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</si>
  <si>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</si>
  <si>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</si>
  <si>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</si>
  <si>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</si>
  <si>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</si>
  <si>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</si>
  <si>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</si>
  <si>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</si>
  <si>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</si>
  <si>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</si>
  <si>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</si>
  <si>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</si>
  <si>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</si>
  <si>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</si>
  <si>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</si>
  <si>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</si>
  <si>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</si>
  <si>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</si>
  <si>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</si>
  <si>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</si>
  <si>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</si>
  <si>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</si>
  <si>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</si>
  <si>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</si>
  <si>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</si>
  <si>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</si>
  <si>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</si>
  <si>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</si>
  <si>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</si>
  <si>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</si>
  <si>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</si>
  <si>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</si>
  <si>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</si>
  <si>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</si>
  <si>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</si>
  <si>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</si>
  <si>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</si>
  <si>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</si>
  <si>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</si>
  <si>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</si>
  <si>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</si>
  <si>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</si>
  <si>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</si>
  <si>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</si>
  <si>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</si>
  <si>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</si>
  <si>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</si>
  <si>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</si>
  <si>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</si>
  <si>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</si>
  <si>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</si>
  <si>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</si>
  <si>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</si>
  <si>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</si>
  <si>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</si>
  <si>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</si>
  <si>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</si>
  <si>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</si>
  <si>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</si>
  <si>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</si>
  <si>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</si>
  <si>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</si>
  <si>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</si>
  <si>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</si>
  <si>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</si>
  <si>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</si>
  <si>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</si>
  <si>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</si>
  <si>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</si>
  <si>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</si>
  <si>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</si>
  <si>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</si>
  <si>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</si>
  <si>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</si>
  <si>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</si>
  <si>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</si>
  <si>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</si>
  <si>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</si>
  <si>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</si>
  <si>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</si>
  <si>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</si>
  <si>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</si>
  <si>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</si>
  <si>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</si>
  <si>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</si>
  <si>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</si>
  <si>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</si>
  <si>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</si>
  <si>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</si>
  <si>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</si>
  <si>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</si>
  <si>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</si>
  <si>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</si>
  <si>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</si>
  <si>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</si>
  <si>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</si>
  <si>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</si>
  <si>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</si>
  <si>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</si>
  <si>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</si>
  <si>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</si>
  <si>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</si>
  <si>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</si>
  <si>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</si>
  <si>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</si>
  <si>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</si>
  <si>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</si>
  <si>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</si>
  <si>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</si>
  <si>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</si>
  <si>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</si>
  <si>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</si>
  <si>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</si>
  <si>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</si>
  <si>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</si>
  <si>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</si>
  <si>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</si>
  <si>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</si>
  <si>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</si>
  <si>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</si>
  <si>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</si>
  <si>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</si>
  <si>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</si>
  <si>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</si>
  <si>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</si>
  <si>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</si>
  <si>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</si>
  <si>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</si>
  <si>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</si>
  <si>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</si>
  <si>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</si>
  <si>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</si>
  <si>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</si>
  <si>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</si>
  <si>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</si>
  <si>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</si>
  <si>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</si>
  <si>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</si>
  <si>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</si>
  <si>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</si>
  <si>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</si>
  <si>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</si>
  <si>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</si>
  <si>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</si>
  <si>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</si>
  <si>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</si>
  <si>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</si>
  <si>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</si>
  <si>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</si>
  <si>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</si>
  <si>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</si>
  <si>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</si>
  <si>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</si>
  <si>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</si>
  <si>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</si>
  <si>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</si>
  <si>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</si>
  <si>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</si>
  <si>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</si>
  <si>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</si>
  <si>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</si>
  <si>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</si>
  <si>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</si>
  <si>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</si>
  <si>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</si>
  <si>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</si>
  <si>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</si>
  <si>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</si>
  <si>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</si>
  <si>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</si>
  <si>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</si>
  <si>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</si>
  <si>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</si>
  <si>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</si>
  <si>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</si>
  <si>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</si>
  <si>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</si>
  <si>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</si>
  <si>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</si>
  <si>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</si>
  <si>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</si>
  <si>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</si>
  <si>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</si>
  <si>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</si>
  <si>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</si>
  <si>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</si>
  <si>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</si>
  <si>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</si>
  <si>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</si>
  <si>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</si>
  <si>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</si>
  <si>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</si>
  <si>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</si>
  <si>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</si>
  <si>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</si>
  <si>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</si>
  <si>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</si>
  <si>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</si>
  <si>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</si>
  <si>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</si>
  <si>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</si>
  <si>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</si>
  <si>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</si>
  <si>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</si>
  <si>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</si>
  <si>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</si>
  <si>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</si>
  <si>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</si>
  <si>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</si>
  <si>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</si>
  <si>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</si>
  <si>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</si>
  <si>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</si>
  <si>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</si>
  <si>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</si>
  <si>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</si>
  <si>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</si>
  <si>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</si>
  <si>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</si>
  <si>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</si>
  <si>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</si>
  <si>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</si>
  <si>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</si>
  <si>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</si>
  <si>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</si>
  <si>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</si>
  <si>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</si>
  <si>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</si>
  <si>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</si>
  <si>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</si>
  <si>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</si>
  <si>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</si>
  <si>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</si>
  <si>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</si>
  <si>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</si>
  <si>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</si>
  <si>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</si>
  <si>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</si>
  <si>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</si>
  <si>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</si>
  <si>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</si>
  <si>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</si>
  <si>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</si>
  <si>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</si>
  <si>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</si>
  <si>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</si>
  <si>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</si>
  <si>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</si>
  <si>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</si>
  <si>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</si>
  <si>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</si>
  <si>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</si>
  <si>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</si>
  <si>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</si>
  <si>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</si>
  <si>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</si>
  <si>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</si>
  <si>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</si>
  <si>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</si>
  <si>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</si>
  <si>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</si>
  <si>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</si>
  <si>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</si>
  <si>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</si>
  <si>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</si>
  <si>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</si>
  <si>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</si>
  <si>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</si>
  <si>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</si>
  <si>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</si>
  <si>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</si>
  <si>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</si>
  <si>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</si>
  <si>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</si>
  <si>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</si>
  <si>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</si>
  <si>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</si>
  <si>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</si>
  <si>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</si>
  <si>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</si>
  <si>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</si>
  <si>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</si>
  <si>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</si>
  <si>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</si>
  <si>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</si>
  <si>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</si>
  <si>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</si>
  <si>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</si>
  <si>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</si>
  <si>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</si>
  <si>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</si>
  <si>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</si>
  <si>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</si>
  <si>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</si>
  <si>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</si>
  <si>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</si>
  <si>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</si>
  <si>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</si>
  <si>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</si>
  <si>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</si>
  <si>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</si>
  <si>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</si>
  <si>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</si>
  <si>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</si>
  <si>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</si>
  <si>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</si>
  <si>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</si>
  <si>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</si>
  <si>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</si>
  <si>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</si>
  <si>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</si>
  <si>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</si>
  <si>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</si>
  <si>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</si>
  <si>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</si>
  <si>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</si>
  <si>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</si>
  <si>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</si>
  <si>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</si>
  <si>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</si>
  <si>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</si>
  <si>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</si>
  <si>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</si>
  <si>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</si>
  <si>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</si>
  <si>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</si>
  <si>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</si>
  <si>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</si>
  <si>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</si>
  <si>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</si>
  <si>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</si>
  <si>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</si>
  <si>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</si>
  <si>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</si>
  <si>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</si>
  <si>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</si>
  <si>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</si>
  <si>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</si>
  <si>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</si>
  <si>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</si>
  <si>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</si>
  <si>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</si>
  <si>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</si>
  <si>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</si>
  <si>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</si>
  <si>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</si>
  <si>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</si>
  <si>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</si>
  <si>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</si>
  <si>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</si>
  <si>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</si>
  <si>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</si>
  <si>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</si>
  <si>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</si>
  <si>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</si>
  <si>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</si>
  <si>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</si>
  <si>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</si>
  <si>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</si>
  <si>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</si>
  <si>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</si>
  <si>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</si>
  <si>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</si>
  <si>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</si>
  <si>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</si>
  <si>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</si>
  <si>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</si>
  <si>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</si>
  <si>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</si>
  <si>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</si>
  <si>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</si>
  <si>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</si>
  <si>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</si>
  <si>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</si>
  <si>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</si>
  <si>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</si>
  <si>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</si>
  <si>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</si>
  <si>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</si>
  <si>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</si>
  <si>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</si>
  <si>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</si>
  <si>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</si>
  <si>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</si>
  <si>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</si>
  <si>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</si>
  <si>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</si>
  <si>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</si>
  <si>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</si>
  <si>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</si>
  <si>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</si>
  <si>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</si>
  <si>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</si>
  <si>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</si>
  <si>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</si>
  <si>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</si>
  <si>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</si>
  <si>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</si>
  <si>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</si>
  <si>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</si>
  <si>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</si>
  <si>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</si>
  <si>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</si>
  <si>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</si>
  <si>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</si>
  <si>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</si>
  <si>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</si>
  <si>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</si>
  <si>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</si>
  <si>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</si>
  <si>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</si>
  <si>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</si>
  <si>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</si>
  <si>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</si>
  <si>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</si>
  <si>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</si>
  <si>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</si>
  <si>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</si>
  <si>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</si>
  <si>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</si>
  <si>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</si>
  <si>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</si>
  <si>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</si>
  <si>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</si>
  <si>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</si>
  <si>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</si>
  <si>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</si>
  <si>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</si>
  <si>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</si>
  <si>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</si>
  <si>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</si>
  <si>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</si>
  <si>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</si>
  <si>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</si>
  <si>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</si>
  <si>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</si>
  <si>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</si>
  <si>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</si>
  <si>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</si>
  <si>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</si>
  <si>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</si>
  <si>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</si>
  <si>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</si>
  <si>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</si>
  <si>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</si>
  <si>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</si>
  <si>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</si>
  <si>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</si>
  <si>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</si>
  <si>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</si>
  <si>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</si>
  <si>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</si>
  <si>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</si>
  <si>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</si>
  <si>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</si>
  <si>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</si>
  <si>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</si>
  <si>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</si>
  <si>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</si>
  <si>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</si>
  <si>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</si>
  <si>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</si>
  <si>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</si>
  <si>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</si>
  <si>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</si>
  <si>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</si>
  <si>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</si>
  <si>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</si>
  <si>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</si>
  <si>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</si>
  <si>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</si>
  <si>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</si>
  <si>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</si>
  <si>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</si>
  <si>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</si>
  <si>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</si>
  <si>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</si>
  <si>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</si>
  <si>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</si>
  <si>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</si>
  <si>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</si>
  <si>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</si>
  <si>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</si>
  <si>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</si>
  <si>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</si>
  <si>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</si>
  <si>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</si>
  <si>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</si>
  <si>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</si>
  <si>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</si>
  <si>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</si>
  <si>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</si>
  <si>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</si>
  <si>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</si>
  <si>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</si>
  <si>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</si>
  <si>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</si>
  <si>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</si>
  <si>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</si>
  <si>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</si>
  <si>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</si>
  <si>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</si>
  <si>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</si>
  <si>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</si>
  <si>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</si>
  <si>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</si>
  <si>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</si>
  <si>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</si>
  <si>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</si>
  <si>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</si>
  <si>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</si>
  <si>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</si>
  <si>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</si>
  <si>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</si>
  <si>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</si>
  <si>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</si>
  <si>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</si>
  <si>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</si>
  <si>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</si>
  <si>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</si>
  <si>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</si>
  <si>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</si>
  <si>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</si>
  <si>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</si>
  <si>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</si>
  <si>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</si>
  <si>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</si>
  <si>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</si>
  <si>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</si>
  <si>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</si>
  <si>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</si>
  <si>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</si>
  <si>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</si>
  <si>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</si>
  <si>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</si>
  <si>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</si>
  <si>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</si>
  <si>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</si>
  <si>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</si>
  <si>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</si>
  <si>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</si>
  <si>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</si>
  <si>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</si>
  <si>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</si>
  <si>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</si>
  <si>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</si>
  <si>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</si>
  <si>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</si>
  <si>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</si>
  <si>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</si>
  <si>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</si>
  <si>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</si>
  <si>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</si>
  <si>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</si>
  <si>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</si>
  <si>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</si>
  <si>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</si>
  <si>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</si>
  <si>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</si>
  <si>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</si>
  <si>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</si>
  <si>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</si>
  <si>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</si>
  <si>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</si>
  <si>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</si>
  <si>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</si>
  <si>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</si>
  <si>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</si>
  <si>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</si>
  <si>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</si>
  <si>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</si>
  <si>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</si>
  <si>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</si>
  <si>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</si>
  <si>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</si>
  <si>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</si>
  <si>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</si>
  <si>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</si>
  <si>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</si>
  <si>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</si>
  <si>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</si>
  <si>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</si>
  <si>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</si>
  <si>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</si>
  <si>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</si>
  <si>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</si>
  <si>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</si>
  <si>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</si>
  <si>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</si>
  <si>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</si>
  <si>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</si>
  <si>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</si>
  <si>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</si>
  <si>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</si>
  <si>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</si>
  <si>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</si>
  <si>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</si>
  <si>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</si>
  <si>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</si>
  <si>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</si>
  <si>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</si>
  <si>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</si>
  <si>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</si>
  <si>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</si>
  <si>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</si>
  <si>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</si>
  <si>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</si>
  <si>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</si>
  <si>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</si>
  <si>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</si>
  <si>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</si>
  <si>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</si>
  <si>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</si>
  <si>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</si>
  <si>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</si>
  <si>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</si>
  <si>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</si>
  <si>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</si>
  <si>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</si>
  <si>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</si>
  <si>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</si>
  <si>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</si>
  <si>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</si>
  <si>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</si>
  <si>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</si>
  <si>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</si>
  <si>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</si>
  <si>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</si>
  <si>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</si>
  <si>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</si>
  <si>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</si>
  <si>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</si>
  <si>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</si>
  <si>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</si>
  <si>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</si>
  <si>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</si>
  <si>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</si>
  <si>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</si>
  <si>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</si>
  <si>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</si>
  <si>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</si>
  <si>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</si>
  <si>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</si>
  <si>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</si>
  <si>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</si>
  <si>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</si>
  <si>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</si>
  <si>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</si>
  <si>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</si>
  <si>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</si>
  <si>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</si>
  <si>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</si>
  <si>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</si>
  <si>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</si>
  <si>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</si>
  <si>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</si>
  <si>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</si>
  <si>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</si>
  <si>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</si>
  <si>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</si>
  <si>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</si>
  <si>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</si>
  <si>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</si>
  <si>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</si>
  <si>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</si>
  <si>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</si>
  <si>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</si>
  <si>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</si>
  <si>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</si>
  <si>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</si>
  <si>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</si>
  <si>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</si>
  <si>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</si>
  <si>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</si>
  <si>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</si>
  <si>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</si>
  <si>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</si>
  <si>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</si>
  <si>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</si>
  <si>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</si>
  <si>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</si>
  <si>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</si>
  <si>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</si>
  <si>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</si>
  <si>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</si>
  <si>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</si>
  <si>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</si>
  <si>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</si>
  <si>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</si>
  <si>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</si>
  <si>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</si>
  <si>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</si>
  <si>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</si>
  <si>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</si>
  <si>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</si>
  <si>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</si>
  <si>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</si>
  <si>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</si>
  <si>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</si>
  <si>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</si>
  <si>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</si>
  <si>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</si>
  <si>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</si>
  <si>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</si>
  <si>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</si>
  <si>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</si>
  <si>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</si>
  <si>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</si>
  <si>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</si>
  <si>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</si>
  <si>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</si>
  <si>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</si>
  <si>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</si>
  <si>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</si>
  <si>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</si>
  <si>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</si>
  <si>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</si>
  <si>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</si>
  <si>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</si>
  <si>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</si>
  <si>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</si>
  <si>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</si>
  <si>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</si>
  <si>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</si>
  <si>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</si>
  <si>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</si>
  <si>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</si>
  <si>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</si>
  <si>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</si>
  <si>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</si>
  <si>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</si>
  <si>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</si>
  <si>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</si>
  <si>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</si>
  <si>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</si>
  <si>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</si>
  <si>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</si>
  <si>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</si>
  <si>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</si>
  <si>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</si>
  <si>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</si>
  <si>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</si>
  <si>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</si>
  <si>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</si>
  <si>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</si>
  <si>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</si>
  <si>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</si>
  <si>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</si>
  <si>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</si>
  <si>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</si>
  <si>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</si>
  <si>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</si>
  <si>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</si>
  <si>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</si>
  <si>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</si>
  <si>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</si>
  <si>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</si>
  <si>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</si>
  <si>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</si>
  <si>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</si>
  <si>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</si>
  <si>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</si>
  <si>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</si>
  <si>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</si>
  <si>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</si>
  <si>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</si>
  <si>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</si>
  <si>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</si>
  <si>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</si>
  <si>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</si>
  <si>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</si>
  <si>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</si>
  <si>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</si>
  <si>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</si>
  <si>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</si>
  <si>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</si>
  <si>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</si>
  <si>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</si>
  <si>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</si>
  <si>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</si>
  <si>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</si>
  <si>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</si>
  <si>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</si>
  <si>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</si>
  <si>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</si>
  <si>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</si>
  <si>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</si>
  <si>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</si>
  <si>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</si>
  <si>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</si>
  <si>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</si>
  <si>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</si>
  <si>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</si>
  <si>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</si>
  <si>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</si>
  <si>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</si>
  <si>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</si>
  <si>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</si>
  <si>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</si>
  <si>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</si>
  <si>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</si>
  <si>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</si>
  <si>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</si>
  <si>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</si>
  <si>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</si>
  <si>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</si>
  <si>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</si>
  <si>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</si>
  <si>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</si>
  <si>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</si>
  <si>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</si>
  <si>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</si>
  <si>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</si>
  <si>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</si>
  <si>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</si>
  <si>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</si>
  <si>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</si>
  <si>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</si>
  <si>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</si>
  <si>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</si>
  <si>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</si>
  <si>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</si>
  <si>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</si>
  <si>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</si>
  <si>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</si>
  <si>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</si>
  <si>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</si>
  <si>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</si>
  <si>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</si>
  <si>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</si>
  <si>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</si>
  <si>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</si>
  <si>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</si>
  <si>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</si>
  <si>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</si>
  <si>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</si>
  <si>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</si>
  <si>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</si>
  <si>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</si>
  <si>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</si>
  <si>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</si>
  <si>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</si>
  <si>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</si>
  <si>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</si>
  <si>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</si>
  <si>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</si>
  <si>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</si>
  <si>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</si>
  <si>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</si>
  <si>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</si>
  <si>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</si>
  <si>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</si>
  <si>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</si>
  <si>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</si>
  <si>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</si>
  <si>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</si>
  <si>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</si>
  <si>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</si>
  <si>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</si>
  <si>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</si>
  <si>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</si>
  <si>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</si>
  <si>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</si>
  <si>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</si>
  <si>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</si>
  <si>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</si>
  <si>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</si>
  <si>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</si>
  <si>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</si>
  <si>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</si>
  <si>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</si>
  <si>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</si>
  <si>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</si>
  <si>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</si>
  <si>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</si>
  <si>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</si>
  <si>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</si>
  <si>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</si>
  <si>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</si>
  <si>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</si>
  <si>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</si>
  <si>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</si>
  <si>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</si>
  <si>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</si>
  <si>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</si>
  <si>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</si>
  <si>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</si>
  <si>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</si>
  <si>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</si>
  <si>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</si>
  <si>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</si>
  <si>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</si>
  <si>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</si>
  <si>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</si>
  <si>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</si>
  <si>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</si>
  <si>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</si>
  <si>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</si>
  <si>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</si>
  <si>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</si>
  <si>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</si>
  <si>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</si>
  <si>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</si>
  <si>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</si>
  <si>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</si>
  <si>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</si>
  <si>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</si>
  <si>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</si>
  <si>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</si>
  <si>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</si>
  <si>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</si>
  <si>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</si>
  <si>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</si>
  <si>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</si>
  <si>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</si>
  <si>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</si>
  <si>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</si>
  <si>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</si>
  <si>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</si>
  <si>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</si>
  <si>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</si>
  <si>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</si>
  <si>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</si>
  <si>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</si>
  <si>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</si>
  <si>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</si>
  <si>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</si>
  <si>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</si>
  <si>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</si>
  <si>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</si>
  <si>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</si>
  <si>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</si>
  <si>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</si>
  <si>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</si>
  <si>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</si>
  <si>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</si>
  <si>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</si>
  <si>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</si>
  <si>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</si>
  <si>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</si>
  <si>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</si>
  <si>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</si>
  <si>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</si>
  <si>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</si>
  <si>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</si>
  <si>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</si>
  <si>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</si>
  <si>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</si>
  <si>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</si>
  <si>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</si>
  <si>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</si>
  <si>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</si>
  <si>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</si>
  <si>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</si>
  <si>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</si>
  <si>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</si>
  <si>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</si>
  <si>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</si>
  <si>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</si>
  <si>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</si>
  <si>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</si>
  <si>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</si>
  <si>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</si>
  <si>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</si>
  <si>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</si>
  <si>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</si>
  <si>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</si>
  <si>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</si>
  <si>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</si>
  <si>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</si>
  <si>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</si>
  <si>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</si>
  <si>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</si>
  <si>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</si>
  <si>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</si>
  <si>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</si>
  <si>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</si>
  <si>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</si>
  <si>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</si>
  <si>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</si>
  <si>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</si>
  <si>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</si>
  <si>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</si>
  <si>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</si>
  <si>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</si>
  <si>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</si>
  <si>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</si>
  <si>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</si>
  <si>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</si>
  <si>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</si>
  <si>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</si>
  <si>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</si>
  <si>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</si>
  <si>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</si>
  <si>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</si>
  <si>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</si>
  <si>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</si>
  <si>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</si>
  <si>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</si>
  <si>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</si>
  <si>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</si>
  <si>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</si>
  <si>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</si>
  <si>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</si>
  <si>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</si>
  <si>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</si>
  <si>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</si>
  <si>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</si>
  <si>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</si>
  <si>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</si>
  <si>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</si>
  <si>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</si>
  <si>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</si>
  <si>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</si>
  <si>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</si>
  <si>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</si>
  <si>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</si>
  <si>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</si>
  <si>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</si>
  <si>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</si>
  <si>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</si>
  <si>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</si>
  <si>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</si>
  <si>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</si>
  <si>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</si>
  <si>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</si>
  <si>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</si>
  <si>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</si>
  <si>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</si>
  <si>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</si>
  <si>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</si>
  <si>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</si>
  <si>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</si>
  <si>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</si>
  <si>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</si>
  <si>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</si>
  <si>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</si>
  <si>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</si>
  <si>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</si>
  <si>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</si>
  <si>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</si>
  <si>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</si>
  <si>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</si>
  <si>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</si>
  <si>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</si>
  <si>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</si>
  <si>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</si>
  <si>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</si>
  <si>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</si>
  <si>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</si>
  <si>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</si>
  <si>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</si>
  <si>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</si>
  <si>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</si>
  <si>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</si>
  <si>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</si>
  <si>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</si>
  <si>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</si>
  <si>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</si>
  <si>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</si>
  <si>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</si>
  <si>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</si>
  <si>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</si>
  <si>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</si>
  <si>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</si>
  <si>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</si>
  <si>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</si>
  <si>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</si>
  <si>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</si>
  <si>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</si>
  <si>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</si>
  <si>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</si>
  <si>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</si>
  <si>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</si>
  <si>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</si>
  <si>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</si>
  <si>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</si>
  <si>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</si>
  <si>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</si>
  <si>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</si>
  <si>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</si>
  <si>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</si>
  <si>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</si>
  <si>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</si>
  <si>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</si>
  <si>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</si>
  <si>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</si>
  <si>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</si>
  <si>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</si>
  <si>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</si>
  <si>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</si>
  <si>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</si>
  <si>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</si>
  <si>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</si>
  <si>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</si>
  <si>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</si>
  <si>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</si>
  <si>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</si>
  <si>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</si>
  <si>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</si>
  <si>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</si>
  <si>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</si>
  <si>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</si>
  <si>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</si>
  <si>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</si>
  <si>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</si>
  <si>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</si>
  <si>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</si>
  <si>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</si>
  <si>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</si>
  <si>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</si>
  <si>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</si>
  <si>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</si>
  <si>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</si>
  <si>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</si>
  <si>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</si>
  <si>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</si>
  <si>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</si>
  <si>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</si>
  <si>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</si>
  <si>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</si>
  <si>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</si>
  <si>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</si>
  <si>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</si>
  <si>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</si>
  <si>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</si>
  <si>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</si>
  <si>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</si>
  <si>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</si>
  <si>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</si>
  <si>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</si>
  <si>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</si>
  <si>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</si>
  <si>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</si>
  <si>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</si>
  <si>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</si>
  <si>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</si>
  <si>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</si>
  <si>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</si>
  <si>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</si>
  <si>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</si>
  <si>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</si>
  <si>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</si>
  <si>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</si>
  <si>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</si>
  <si>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</si>
  <si>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</si>
  <si>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</si>
  <si>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</si>
  <si>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</si>
  <si>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</si>
  <si>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</si>
  <si>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</si>
  <si>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</si>
  <si>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</si>
  <si>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</si>
  <si>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</si>
  <si>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</si>
  <si>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</si>
  <si>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</si>
  <si>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</si>
  <si>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</si>
  <si>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</si>
  <si>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</si>
  <si>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</si>
  <si>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</si>
  <si>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</si>
  <si>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</si>
  <si>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</si>
  <si>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</si>
  <si>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</si>
  <si>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</si>
  <si>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</si>
  <si>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</si>
  <si>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</si>
  <si>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</si>
  <si>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</si>
  <si>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</si>
  <si>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</si>
  <si>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</si>
  <si>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</si>
  <si>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</si>
  <si>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</si>
  <si>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</si>
  <si>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</si>
  <si>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</si>
  <si>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</si>
  <si>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</si>
  <si>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</si>
  <si>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</si>
  <si>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</si>
  <si>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</si>
  <si>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</si>
  <si>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</si>
  <si>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</si>
  <si>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</si>
  <si>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</si>
  <si>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</si>
  <si>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</si>
  <si>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</si>
  <si>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</si>
  <si>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</si>
  <si>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</si>
  <si>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</si>
  <si>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</si>
  <si>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</si>
  <si>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</si>
  <si>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</si>
  <si>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</si>
  <si>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</si>
  <si>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</si>
  <si>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</si>
  <si>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</si>
  <si>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</si>
  <si>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</si>
  <si>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</si>
  <si>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</si>
  <si>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</si>
  <si>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</si>
  <si>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</si>
  <si>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</si>
  <si>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</si>
  <si>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</si>
  <si>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</si>
  <si>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</si>
  <si>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</si>
  <si>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</si>
  <si>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</si>
  <si>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</si>
  <si>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</si>
  <si>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</si>
  <si>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</si>
  <si>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</si>
  <si>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</si>
  <si>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</si>
  <si>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</si>
  <si>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</si>
  <si>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</si>
  <si>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</si>
  <si>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</si>
  <si>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</si>
  <si>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</si>
  <si>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</si>
  <si>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</si>
  <si>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</si>
  <si>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</si>
  <si>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</si>
  <si>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</si>
  <si>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</si>
  <si>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</si>
  <si>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</si>
  <si>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</si>
  <si>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</si>
  <si>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</si>
  <si>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</si>
  <si>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</si>
  <si>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</si>
  <si>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</si>
  <si>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</si>
  <si>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</si>
  <si>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</si>
  <si>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</si>
  <si>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</si>
  <si>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</si>
  <si>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</si>
  <si>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</si>
  <si>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</si>
  <si>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</si>
  <si>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</si>
  <si>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</si>
  <si>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</si>
  <si>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</si>
  <si>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</si>
  <si>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</si>
  <si>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</si>
  <si>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</si>
  <si>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</si>
  <si>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</si>
  <si>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</si>
  <si>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</si>
  <si>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</si>
  <si>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</si>
  <si>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</si>
  <si>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</si>
  <si>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</si>
  <si>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</si>
  <si>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</si>
  <si>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</si>
  <si>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</si>
  <si>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</si>
  <si>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</si>
  <si>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</si>
  <si>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</si>
  <si>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</si>
  <si>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</si>
  <si>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</si>
  <si>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</si>
  <si>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</si>
  <si>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</si>
  <si>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</si>
  <si>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</si>
  <si>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</si>
  <si>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</si>
  <si>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</si>
  <si>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</si>
  <si>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</si>
  <si>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</si>
  <si>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</si>
  <si>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</si>
  <si>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</si>
  <si>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</si>
  <si>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</si>
  <si>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</si>
  <si>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</si>
  <si>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</si>
  <si>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</si>
  <si>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</si>
  <si>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</si>
  <si>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</si>
  <si>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</si>
  <si>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</si>
  <si>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</si>
  <si>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</si>
  <si>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</si>
  <si>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</si>
  <si>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</si>
  <si>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</si>
  <si>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</si>
  <si>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</si>
  <si>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</si>
  <si>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</si>
  <si>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</si>
  <si>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</si>
  <si>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</si>
  <si>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</si>
  <si>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</si>
  <si>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</si>
  <si>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</si>
  <si>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</si>
  <si>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</si>
  <si>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</si>
  <si>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</si>
  <si>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</si>
  <si>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</si>
  <si>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</si>
  <si>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</si>
  <si>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</si>
  <si>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</si>
  <si>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</si>
  <si>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</si>
  <si>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</si>
  <si>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</si>
  <si>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</si>
  <si>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</si>
  <si>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</si>
  <si>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</si>
  <si>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</si>
  <si>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</si>
  <si>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</si>
  <si>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</si>
  <si>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</si>
  <si>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</si>
  <si>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</si>
  <si>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</si>
  <si>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</si>
  <si>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</si>
  <si>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</si>
  <si>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</si>
  <si>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</si>
  <si>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</si>
  <si>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</si>
  <si>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</si>
  <si>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</si>
  <si>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</si>
  <si>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</si>
  <si>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</si>
  <si>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</si>
  <si>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</si>
  <si>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</si>
  <si>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</si>
  <si>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</si>
  <si>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</si>
  <si>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</si>
  <si>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</si>
  <si>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</si>
  <si>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</si>
  <si>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</si>
  <si>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</si>
  <si>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</si>
  <si>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</si>
  <si>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</si>
  <si>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</si>
  <si>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</si>
  <si>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</si>
  <si>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</si>
  <si>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</si>
  <si>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</si>
  <si>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</si>
  <si>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</si>
  <si>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</si>
  <si>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</si>
  <si>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</si>
  <si>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</si>
  <si>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</si>
  <si>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</si>
  <si>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</si>
  <si>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</si>
  <si>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</si>
  <si>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</si>
  <si>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</si>
  <si>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</si>
  <si>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</si>
  <si>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</si>
  <si>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</si>
  <si>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</si>
  <si>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</si>
  <si>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</si>
  <si>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</si>
  <si>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</si>
  <si>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</si>
  <si>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</si>
  <si>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</si>
  <si>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</si>
  <si>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</si>
  <si>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</si>
  <si>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</si>
  <si>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</si>
  <si>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</si>
  <si>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</si>
  <si>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</si>
  <si>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</si>
  <si>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</si>
  <si>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</si>
  <si>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</si>
  <si>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</si>
  <si>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</si>
  <si>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</si>
  <si>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</si>
  <si>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</si>
  <si>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</si>
  <si>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</si>
  <si>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</si>
  <si>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</si>
  <si>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</si>
  <si>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</si>
  <si>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</si>
  <si>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</si>
  <si>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</si>
  <si>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</si>
  <si>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</si>
  <si>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</si>
  <si>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</si>
  <si>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</si>
  <si>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</si>
  <si>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</si>
  <si>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</si>
  <si>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</si>
  <si>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</si>
  <si>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</si>
  <si>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</si>
  <si>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</si>
  <si>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</si>
  <si>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</si>
  <si>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</si>
  <si>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</si>
  <si>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</si>
  <si>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</si>
  <si>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</si>
  <si>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</si>
  <si>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</si>
  <si>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</si>
  <si>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</si>
  <si>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</si>
  <si>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</si>
  <si>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</si>
  <si>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</si>
  <si>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</si>
  <si>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</si>
  <si>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</si>
  <si>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</si>
  <si>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</si>
  <si>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</si>
  <si>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</si>
  <si>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</si>
  <si>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</si>
  <si>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</si>
  <si>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</si>
  <si>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</si>
  <si>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</si>
  <si>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</si>
  <si>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</si>
  <si>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</si>
  <si>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</si>
  <si>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</si>
  <si>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</si>
  <si>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</si>
  <si>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</si>
  <si>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</si>
  <si>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</si>
  <si>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</si>
  <si>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</si>
  <si>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</si>
  <si>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</si>
  <si>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</si>
  <si>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</si>
  <si>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</si>
  <si>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</si>
  <si>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</si>
  <si>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</si>
  <si>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</si>
  <si>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</si>
  <si>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</si>
  <si>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</si>
  <si>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</si>
  <si>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</si>
  <si>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</si>
  <si>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</si>
  <si>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</si>
  <si>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</si>
  <si>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</si>
  <si>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</si>
  <si>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</si>
  <si>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</si>
  <si>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</si>
  <si>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</si>
  <si>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</si>
  <si>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</si>
  <si>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</si>
  <si>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</si>
  <si>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</si>
  <si>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</si>
  <si>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</si>
  <si>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</si>
  <si>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</si>
  <si>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</si>
  <si>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</si>
  <si>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</si>
  <si>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</si>
  <si>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</si>
  <si>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</si>
  <si>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</si>
  <si>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</si>
  <si>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</si>
  <si>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</si>
  <si>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</si>
  <si>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</si>
  <si>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</si>
  <si>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</si>
  <si>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</si>
  <si>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</si>
  <si>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</si>
  <si>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</si>
  <si>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</si>
  <si>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</si>
  <si>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</si>
  <si>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</si>
  <si>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</si>
  <si>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</si>
  <si>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</si>
  <si>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</si>
  <si>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</si>
  <si>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</si>
  <si>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</si>
  <si>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</si>
  <si>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</si>
  <si>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</si>
  <si>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</si>
  <si>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</si>
  <si>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</si>
  <si>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</si>
  <si>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</si>
  <si>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</si>
  <si>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</si>
  <si>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</si>
  <si>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</si>
  <si>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</si>
  <si>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</si>
  <si>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</si>
  <si>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</si>
  <si>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</si>
  <si>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</si>
  <si>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</si>
  <si>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</si>
  <si>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</si>
  <si>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</si>
  <si>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</si>
  <si>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</si>
  <si>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</si>
  <si>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</si>
  <si>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</si>
  <si>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</si>
  <si>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</si>
  <si>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</si>
  <si>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</si>
  <si>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</si>
  <si>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</si>
  <si>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</si>
  <si>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</si>
  <si>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</si>
  <si>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</si>
  <si>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</si>
  <si>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</si>
  <si>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</si>
  <si>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</si>
  <si>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</si>
  <si>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</si>
  <si>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</si>
  <si>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</si>
  <si>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</si>
  <si>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</si>
  <si>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</si>
  <si>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</si>
  <si>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</si>
  <si>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</si>
  <si>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</si>
  <si>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</si>
  <si>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</si>
  <si>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</si>
  <si>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</si>
  <si>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</si>
  <si>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</si>
  <si>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</si>
  <si>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</si>
  <si>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</si>
  <si>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</si>
  <si>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</si>
  <si>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</si>
  <si>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</si>
  <si>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</si>
  <si>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</si>
  <si>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</si>
  <si>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</si>
  <si>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</si>
  <si>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</si>
  <si>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</si>
  <si>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</si>
  <si>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</si>
  <si>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</si>
  <si>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</si>
  <si>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</si>
  <si>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</si>
  <si>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</si>
  <si>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</si>
  <si>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</si>
  <si>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</si>
  <si>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</si>
  <si>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</si>
  <si>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</si>
  <si>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</si>
  <si>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</si>
  <si>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</si>
  <si>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</si>
  <si>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</si>
  <si>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</si>
  <si>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</si>
  <si>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</si>
  <si>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</si>
  <si>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</si>
  <si>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</si>
  <si>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</si>
  <si>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</si>
  <si>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</si>
  <si>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</si>
  <si>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</si>
  <si>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</si>
  <si>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</si>
  <si>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</si>
  <si>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</si>
  <si>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</si>
  <si>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</si>
  <si>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</si>
  <si>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</si>
  <si>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</si>
  <si>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</si>
  <si>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</si>
  <si>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</si>
  <si>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</si>
  <si>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</si>
  <si>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</si>
  <si>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</si>
  <si>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</si>
  <si>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</si>
  <si>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</si>
  <si>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</si>
  <si>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</si>
  <si>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</si>
  <si>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</si>
  <si>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</si>
  <si>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</si>
  <si>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</si>
  <si>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</si>
  <si>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</si>
  <si>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</si>
  <si>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</si>
  <si>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</si>
  <si>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</si>
  <si>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</si>
  <si>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</si>
  <si>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</si>
  <si>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</si>
  <si>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</si>
  <si>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</si>
  <si>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</si>
  <si>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</si>
  <si>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</si>
  <si>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</si>
  <si>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</si>
  <si>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</si>
  <si>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</si>
  <si>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</si>
  <si>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</si>
  <si>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</si>
  <si>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</si>
  <si>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</si>
  <si>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</si>
  <si>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</si>
  <si>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</si>
  <si>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</si>
  <si>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</si>
  <si>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</si>
  <si>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</si>
  <si>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</si>
  <si>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</si>
  <si>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</si>
  <si>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</si>
  <si>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</si>
  <si>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</si>
  <si>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</si>
  <si>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</si>
  <si>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</si>
  <si>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</si>
  <si>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</si>
  <si>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</si>
  <si>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</si>
  <si>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</si>
  <si>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</si>
  <si>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</si>
  <si>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</si>
  <si>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</si>
  <si>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</si>
  <si>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</si>
  <si>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</si>
  <si>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</si>
  <si>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</si>
  <si>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</si>
  <si>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</si>
  <si>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</si>
  <si>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</si>
  <si>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</si>
  <si>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</si>
  <si>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</si>
  <si>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</si>
  <si>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</si>
  <si>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</si>
  <si>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</si>
  <si>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</si>
  <si>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</si>
  <si>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</si>
  <si>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</si>
  <si>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</si>
  <si>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</si>
  <si>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</si>
  <si>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</si>
  <si>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</si>
  <si>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</si>
  <si>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</si>
  <si>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</si>
  <si>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</si>
  <si>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</si>
  <si>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</si>
  <si>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</si>
  <si>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</si>
  <si>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</si>
  <si>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</si>
  <si>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</si>
  <si>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</si>
  <si>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</si>
  <si>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</si>
  <si>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</si>
  <si>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</si>
  <si>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</si>
  <si>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</si>
  <si>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</si>
  <si>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</si>
  <si>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</si>
  <si>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</si>
  <si>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</si>
  <si>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</si>
  <si>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</si>
  <si>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</si>
  <si>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</si>
  <si>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</si>
  <si>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</si>
  <si>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</si>
  <si>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</si>
  <si>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</si>
  <si>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</si>
  <si>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</si>
  <si>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</si>
  <si>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</si>
  <si>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</si>
  <si>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</si>
  <si>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</si>
  <si>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</si>
  <si>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</si>
  <si>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</si>
  <si>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</si>
  <si>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</si>
  <si>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</si>
  <si>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</si>
  <si>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</si>
  <si>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</si>
  <si>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</si>
  <si>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</si>
  <si>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</si>
  <si>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</si>
  <si>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</si>
  <si>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</si>
  <si>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</si>
  <si>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</si>
  <si>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</si>
  <si>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</si>
  <si>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</si>
  <si>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</si>
  <si>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</si>
  <si>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</si>
  <si>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</si>
  <si>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</si>
  <si>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</si>
  <si>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</si>
  <si>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</si>
  <si>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</si>
  <si>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</si>
  <si>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</si>
  <si>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</si>
  <si>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</si>
  <si>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</si>
  <si>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</si>
  <si>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</si>
  <si>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</si>
  <si>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</si>
  <si>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</si>
  <si>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</si>
  <si>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</si>
  <si>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</si>
  <si>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</si>
  <si>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</si>
  <si>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</si>
  <si>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</si>
  <si>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</si>
  <si>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</si>
  <si>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</si>
  <si>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</si>
  <si>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</si>
  <si>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</si>
  <si>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</si>
  <si>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</si>
  <si>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</si>
  <si>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</si>
  <si>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</si>
  <si>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</si>
  <si>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</si>
  <si>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</si>
  <si>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</si>
  <si>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</si>
  <si>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</si>
  <si>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</si>
  <si>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</si>
  <si>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</si>
  <si>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</si>
  <si>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</si>
  <si>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</si>
  <si>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</si>
  <si>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</si>
  <si>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</si>
  <si>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</si>
  <si>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</si>
  <si>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</si>
  <si>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</si>
  <si>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</si>
  <si>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</si>
  <si>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</si>
  <si>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</si>
  <si>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</si>
  <si>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</si>
  <si>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</si>
  <si>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</si>
  <si>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</si>
  <si>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</si>
  <si>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</si>
  <si>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</si>
  <si>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</si>
  <si>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</si>
  <si>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</si>
  <si>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</si>
  <si>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</si>
  <si>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</si>
  <si>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</si>
  <si>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</si>
  <si>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</si>
  <si>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</si>
  <si>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</si>
  <si>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</si>
  <si>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</si>
  <si>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</si>
  <si>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</si>
  <si>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</si>
  <si>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</si>
  <si>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</si>
  <si>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</si>
  <si>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</si>
  <si>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</si>
  <si>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</si>
  <si>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</si>
  <si>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</si>
  <si>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</si>
  <si>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</si>
  <si>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</si>
  <si>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</si>
  <si>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</si>
  <si>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</si>
  <si>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</si>
  <si>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</si>
  <si>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</si>
  <si>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</si>
  <si>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</si>
  <si>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</si>
  <si>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</si>
  <si>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</si>
  <si>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</si>
  <si>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</si>
  <si>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</si>
  <si>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</si>
  <si>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</si>
  <si>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</si>
  <si>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</si>
  <si>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</si>
  <si>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</si>
  <si>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</si>
  <si>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</si>
  <si>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</si>
  <si>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</si>
  <si>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</si>
  <si>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</si>
  <si>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</si>
  <si>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</si>
  <si>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</si>
  <si>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</si>
  <si>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</si>
  <si>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</si>
  <si>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</si>
  <si>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</si>
  <si>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</si>
  <si>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</si>
  <si>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</si>
  <si>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</si>
  <si>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</si>
  <si>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</si>
  <si>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</si>
  <si>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</si>
  <si>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</si>
  <si>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</si>
  <si>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</si>
  <si>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</si>
  <si>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</si>
  <si>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</si>
  <si>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</si>
  <si>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</si>
  <si>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</si>
  <si>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</si>
  <si>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</si>
  <si>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</si>
  <si>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</si>
  <si>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</si>
  <si>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</si>
  <si>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</si>
  <si>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</si>
  <si>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</si>
  <si>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</si>
  <si>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</si>
  <si>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</si>
  <si>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</si>
  <si>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</si>
  <si>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</si>
  <si>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</si>
  <si>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</si>
  <si>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</si>
  <si>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</si>
  <si>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</si>
  <si>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</si>
  <si>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</si>
  <si>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</si>
  <si>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</si>
  <si>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</si>
  <si>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</si>
  <si>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</si>
  <si>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</si>
  <si>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</si>
  <si>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</si>
  <si>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</si>
  <si>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</si>
  <si>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</si>
  <si>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</si>
  <si>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</si>
  <si>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</si>
  <si>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</si>
  <si>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</si>
  <si>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</si>
  <si>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</si>
  <si>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</si>
  <si>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</si>
  <si>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</si>
  <si>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</si>
  <si>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</si>
  <si>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</si>
  <si>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</si>
  <si>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</si>
  <si>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</si>
  <si>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</si>
  <si>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</si>
  <si>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</si>
  <si>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</si>
  <si>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</si>
  <si>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</si>
  <si>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</si>
  <si>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</si>
  <si>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</si>
  <si>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</si>
  <si>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</si>
  <si>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</si>
  <si>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</si>
  <si>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</si>
  <si>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</si>
  <si>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</si>
  <si>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</si>
  <si>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</si>
  <si>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</si>
  <si>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</si>
  <si>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</si>
  <si>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</si>
  <si>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</si>
  <si>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</si>
  <si>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</si>
  <si>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</si>
  <si>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</si>
  <si>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</si>
  <si>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</si>
  <si>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</si>
  <si>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</si>
  <si>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</si>
  <si>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</si>
  <si>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</si>
  <si>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</si>
  <si>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</si>
  <si>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</si>
  <si>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</si>
  <si>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</si>
  <si>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</si>
  <si>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</si>
  <si>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</si>
  <si>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</si>
  <si>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</si>
  <si>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</si>
  <si>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</si>
  <si>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</si>
  <si>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</si>
  <si>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</si>
  <si>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</si>
  <si>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</si>
  <si>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</si>
  <si>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</si>
  <si>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</si>
  <si>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</si>
  <si>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</si>
  <si>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</si>
  <si>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</si>
  <si>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</si>
  <si>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</si>
  <si>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</si>
  <si>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</si>
  <si>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</si>
  <si>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</si>
  <si>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</si>
  <si>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</si>
  <si>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</si>
  <si>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</si>
  <si>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</si>
  <si>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</si>
  <si>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</si>
  <si>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</si>
  <si>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</si>
  <si>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</si>
  <si>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</si>
  <si>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</si>
  <si>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</si>
  <si>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</si>
  <si>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</si>
  <si>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</si>
  <si>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</si>
  <si>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</si>
  <si>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</si>
  <si>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</si>
  <si>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</si>
  <si>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</si>
  <si>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</si>
  <si>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</si>
  <si>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</si>
  <si>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</si>
  <si>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</si>
  <si>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</si>
  <si>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</si>
  <si>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</si>
  <si>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</si>
  <si>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</si>
  <si>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</si>
  <si>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</si>
  <si>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</si>
  <si>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</si>
  <si>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</si>
  <si>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</si>
  <si>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</si>
  <si>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</si>
  <si>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</si>
  <si>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</si>
  <si>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</si>
  <si>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</si>
  <si>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</si>
  <si>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</si>
  <si>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</si>
  <si>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</si>
  <si>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</si>
  <si>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</si>
  <si>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</si>
  <si>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</si>
  <si>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</si>
  <si>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</si>
  <si>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</si>
  <si>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</si>
  <si>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</si>
  <si>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</si>
  <si>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</si>
  <si>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</si>
  <si>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</si>
  <si>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</si>
  <si>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</si>
  <si>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</si>
  <si>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</si>
  <si>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</si>
  <si>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</si>
  <si>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</si>
  <si>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</si>
  <si>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</si>
  <si>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</si>
  <si>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</si>
  <si>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</si>
  <si>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</si>
  <si>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</si>
  <si>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</si>
  <si>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</si>
  <si>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</si>
  <si>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</si>
  <si>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</si>
  <si>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</si>
  <si>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</si>
  <si>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</si>
  <si>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</si>
  <si>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</si>
  <si>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</si>
  <si>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</si>
  <si>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</si>
  <si>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</si>
  <si>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</si>
  <si>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</si>
  <si>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</si>
  <si>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</si>
  <si>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</si>
  <si>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</si>
  <si>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</si>
  <si>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</si>
  <si>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</si>
  <si>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</si>
  <si>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</si>
  <si>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</si>
  <si>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</si>
  <si>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</si>
  <si>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</si>
  <si>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</si>
  <si>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</si>
  <si>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</si>
  <si>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</si>
  <si>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</si>
  <si>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</si>
  <si>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</si>
  <si>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</si>
  <si>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</si>
  <si>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</si>
  <si>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</si>
  <si>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</si>
  <si>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</si>
  <si>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</si>
  <si>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</si>
  <si>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</si>
  <si>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</si>
  <si>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</si>
  <si>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</si>
  <si>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</si>
  <si>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</si>
  <si>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</si>
  <si>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</si>
  <si>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</si>
  <si>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</si>
  <si>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</si>
  <si>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</si>
  <si>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</si>
  <si>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</si>
  <si>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</si>
  <si>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</si>
  <si>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</si>
  <si>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</si>
  <si>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</si>
  <si>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</si>
  <si>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</si>
  <si>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</si>
  <si>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</si>
  <si>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</si>
  <si>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</si>
  <si>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</si>
  <si>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</si>
  <si>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</si>
  <si>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</si>
  <si>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</si>
  <si>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</si>
  <si>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</si>
  <si>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</si>
  <si>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</si>
  <si>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</si>
  <si>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</si>
  <si>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</si>
  <si>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</si>
  <si>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</si>
  <si>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</si>
  <si>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</si>
  <si>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</si>
  <si>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</si>
  <si>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</si>
  <si>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</si>
  <si>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</si>
  <si>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</si>
  <si>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</si>
  <si>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</si>
  <si>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</si>
  <si>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</si>
  <si>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</si>
  <si>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</si>
  <si>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</si>
  <si>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</si>
  <si>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</si>
  <si>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</si>
  <si>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</si>
  <si>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</si>
  <si>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</si>
  <si>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</si>
  <si>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</si>
  <si>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</si>
  <si>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</si>
  <si>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</si>
  <si>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</si>
  <si>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</si>
  <si>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</si>
  <si>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</si>
  <si>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</si>
  <si>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</si>
  <si>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</si>
  <si>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</si>
  <si>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</si>
  <si>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</si>
  <si>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</si>
  <si>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</si>
  <si>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</si>
  <si>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</si>
  <si>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</si>
  <si>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</si>
  <si>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</si>
  <si>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</si>
  <si>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</si>
  <si>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</si>
  <si>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</si>
  <si>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</si>
  <si>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</si>
  <si>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</si>
  <si>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</si>
  <si>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</si>
  <si>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</si>
  <si>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</si>
  <si>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</si>
  <si>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</si>
  <si>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</si>
  <si>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</si>
  <si>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</si>
  <si>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</si>
  <si>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</si>
  <si>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</si>
  <si>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</si>
  <si>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</si>
  <si>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</si>
  <si>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</si>
  <si>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</si>
  <si>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</si>
  <si>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</si>
  <si>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</si>
  <si>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</si>
  <si>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</si>
  <si>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</si>
  <si>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</si>
  <si>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</si>
  <si>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</si>
  <si>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</si>
  <si>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</si>
  <si>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</si>
  <si>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</si>
  <si>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</si>
  <si>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</si>
  <si>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</si>
  <si>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</si>
  <si>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</si>
  <si>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</si>
  <si>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</si>
  <si>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</si>
  <si>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</si>
  <si>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</si>
  <si>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</si>
  <si>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</si>
  <si>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</si>
  <si>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</si>
  <si>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</si>
  <si>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</si>
  <si>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</si>
  <si>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</si>
  <si>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</si>
  <si>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</si>
  <si>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</si>
  <si>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</si>
  <si>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</si>
  <si>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</si>
  <si>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</si>
  <si>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</si>
  <si>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</si>
  <si>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</si>
  <si>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</si>
  <si>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</si>
  <si>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</si>
  <si>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</si>
  <si>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</si>
  <si>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</si>
  <si>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</si>
  <si>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</si>
  <si>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</si>
  <si>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</si>
  <si>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</si>
  <si>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</si>
  <si>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</si>
  <si>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</si>
  <si>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</si>
  <si>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</si>
  <si>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</si>
  <si>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</si>
  <si>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</si>
  <si>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</si>
  <si>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</si>
  <si>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</si>
  <si>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</si>
  <si>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</si>
  <si>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</si>
  <si>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</si>
  <si>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</si>
  <si>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</si>
  <si>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</si>
  <si>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</si>
  <si>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</si>
  <si>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</si>
  <si>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</si>
  <si>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</si>
  <si>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</si>
  <si>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</si>
  <si>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</si>
  <si>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</si>
  <si>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</si>
  <si>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</si>
  <si>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</si>
  <si>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</si>
  <si>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</si>
  <si>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</si>
  <si>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</si>
  <si>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</si>
  <si>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</si>
  <si>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</si>
  <si>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</si>
  <si>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</si>
  <si>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</si>
  <si>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</si>
  <si>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</si>
  <si>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</si>
  <si>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</si>
  <si>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</si>
  <si>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</si>
  <si>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</si>
  <si>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</si>
  <si>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</si>
  <si>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</si>
  <si>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</si>
  <si>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</si>
  <si>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</si>
  <si>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</si>
  <si>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</si>
  <si>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</si>
  <si>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</si>
  <si>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</si>
  <si>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</si>
  <si>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</si>
  <si>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</si>
  <si>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</si>
  <si>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</si>
  <si>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</si>
  <si>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</si>
  <si>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</si>
  <si>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</si>
  <si>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</si>
  <si>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</si>
  <si>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</si>
  <si>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</si>
  <si>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</si>
  <si>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</si>
  <si>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</si>
  <si>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</si>
  <si>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</si>
  <si>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</si>
  <si>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</si>
  <si>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</si>
  <si>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</si>
  <si>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</si>
  <si>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</si>
  <si>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</si>
  <si>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</si>
  <si>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</si>
  <si>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</si>
  <si>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</si>
  <si>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</si>
  <si>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</si>
  <si>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</si>
  <si>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</si>
  <si>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</si>
  <si>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</si>
  <si>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</si>
  <si>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</si>
  <si>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</si>
  <si>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</si>
  <si>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</si>
  <si>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</si>
  <si>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</si>
  <si>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</si>
  <si>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</si>
  <si>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</si>
  <si>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</si>
  <si>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</si>
  <si>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</si>
  <si>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</si>
  <si>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</si>
  <si>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</si>
  <si>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</si>
  <si>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</si>
  <si>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</si>
  <si>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</si>
  <si>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</si>
  <si>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</si>
  <si>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</si>
  <si>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</si>
  <si>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</si>
  <si>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</si>
  <si>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</si>
  <si>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</si>
  <si>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</si>
  <si>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</si>
  <si>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</si>
  <si>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</si>
  <si>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</si>
  <si>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</si>
  <si>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</si>
  <si>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</si>
  <si>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</si>
  <si>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</si>
  <si>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</si>
  <si>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</si>
  <si>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</si>
  <si>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</si>
  <si>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</si>
  <si>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</si>
  <si>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</si>
  <si>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</si>
  <si>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</si>
  <si>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</si>
  <si>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</si>
  <si>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</si>
  <si>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</si>
  <si>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</si>
  <si>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</si>
  <si>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</si>
  <si>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</si>
  <si>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</si>
  <si>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</si>
  <si>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</si>
  <si>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</si>
  <si>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</si>
  <si>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</si>
  <si>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</si>
  <si>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</si>
  <si>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</si>
  <si>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</si>
  <si>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</si>
  <si>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</si>
  <si>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</si>
  <si>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</si>
  <si>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</si>
  <si>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</si>
  <si>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</si>
  <si>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</si>
  <si>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</si>
  <si>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</si>
  <si>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</si>
  <si>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</si>
  <si>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</si>
  <si>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</si>
  <si>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</si>
  <si>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</si>
  <si>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</si>
  <si>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</si>
  <si>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</si>
  <si>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</si>
  <si>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</si>
  <si>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</si>
  <si>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</si>
  <si>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</si>
  <si>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</si>
  <si>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</si>
  <si>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</si>
  <si>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</si>
  <si>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</si>
  <si>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</si>
  <si>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</si>
  <si>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</si>
  <si>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</si>
  <si>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</si>
  <si>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</si>
  <si>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</si>
  <si>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</si>
  <si>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</si>
  <si>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</si>
  <si>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</si>
  <si>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</si>
  <si>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</si>
  <si>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</si>
  <si>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</si>
  <si>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</si>
  <si>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</si>
  <si>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</si>
  <si>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</si>
  <si>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</si>
  <si>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</si>
  <si>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</si>
  <si>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</si>
  <si>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</si>
  <si>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</si>
  <si>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</si>
  <si>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</si>
  <si>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</si>
  <si>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</si>
  <si>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</si>
  <si>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</si>
  <si>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</si>
  <si>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</si>
  <si>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</si>
  <si>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</si>
  <si>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</si>
  <si>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</si>
  <si>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</si>
  <si>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</si>
  <si>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</si>
  <si>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</si>
  <si>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</si>
  <si>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</si>
  <si>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</si>
  <si>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</si>
  <si>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</si>
  <si>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</si>
  <si>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</si>
  <si>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</si>
  <si>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</si>
  <si>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</si>
  <si>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</si>
  <si>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</si>
  <si>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</si>
  <si>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</si>
  <si>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</si>
  <si>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</si>
  <si>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</si>
  <si>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</si>
  <si>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</si>
  <si>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</si>
  <si>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</si>
  <si>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</si>
  <si>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</si>
  <si>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</si>
  <si>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</si>
  <si>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</si>
  <si>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</si>
  <si>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</si>
  <si>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</si>
  <si>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</si>
  <si>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</si>
  <si>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</si>
  <si>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</si>
  <si>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</si>
  <si>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</si>
  <si>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</si>
  <si>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</si>
  <si>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</si>
  <si>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</si>
  <si>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</si>
  <si>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</si>
  <si>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</si>
  <si>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</si>
  <si>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</si>
  <si>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</si>
  <si>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</si>
  <si>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</si>
  <si>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</si>
  <si>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</si>
  <si>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</si>
  <si>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</si>
  <si>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</si>
  <si>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</si>
  <si>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</si>
  <si>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</si>
  <si>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</si>
  <si>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</si>
  <si>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</si>
  <si>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</si>
  <si>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</si>
  <si>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</si>
  <si>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</si>
  <si>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</si>
  <si>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</si>
  <si>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</si>
  <si>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</si>
  <si>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</si>
  <si>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</si>
  <si>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</si>
  <si>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</si>
  <si>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</si>
  <si>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</si>
  <si>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</si>
  <si>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</si>
  <si>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</si>
  <si>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</si>
  <si>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</si>
  <si>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</si>
  <si>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</si>
  <si>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</si>
  <si>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</si>
  <si>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</si>
  <si>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</si>
  <si>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</si>
  <si>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</si>
  <si>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</si>
  <si>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</si>
  <si>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</si>
  <si>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</si>
  <si>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</si>
  <si>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</si>
  <si>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</si>
  <si>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</si>
  <si>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</si>
  <si>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</si>
  <si>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</si>
  <si>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</si>
  <si>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</si>
  <si>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</si>
  <si>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</si>
  <si>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</si>
  <si>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</si>
  <si>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</si>
  <si>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</si>
  <si>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</si>
  <si>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</si>
  <si>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</si>
  <si>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</si>
  <si>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</si>
  <si>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</si>
  <si>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</si>
  <si>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</si>
  <si>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</si>
  <si>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</si>
  <si>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</si>
  <si>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</si>
  <si>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</si>
  <si>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</si>
  <si>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</si>
  <si>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</si>
  <si>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</si>
  <si>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</si>
  <si>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</si>
  <si>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</si>
  <si>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</si>
  <si>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</si>
  <si>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</si>
  <si>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</si>
  <si>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</si>
  <si>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</si>
  <si>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</si>
  <si>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</si>
  <si>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</si>
  <si>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</si>
  <si>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</si>
  <si>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</si>
  <si>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</si>
  <si>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</si>
  <si>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</si>
  <si>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</si>
  <si>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</si>
  <si>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</si>
  <si>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</si>
  <si>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</si>
  <si>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</si>
  <si>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</si>
  <si>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</si>
  <si>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</si>
  <si>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</si>
  <si>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</si>
  <si>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</si>
  <si>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</si>
  <si>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</si>
  <si>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</si>
  <si>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</si>
  <si>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</si>
  <si>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</si>
  <si>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</si>
  <si>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</si>
  <si>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</si>
  <si>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</si>
  <si>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</si>
  <si>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</si>
  <si>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</si>
  <si>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</si>
  <si>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</si>
  <si>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</si>
  <si>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</si>
  <si>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</si>
  <si>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</si>
  <si>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</si>
  <si>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</si>
  <si>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</si>
  <si>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</si>
  <si>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</si>
  <si>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</si>
  <si>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</si>
  <si>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</si>
  <si>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</si>
  <si>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</si>
  <si>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</si>
  <si>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</si>
  <si>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</si>
  <si>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</si>
  <si>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</si>
  <si>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</si>
  <si>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</si>
  <si>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</si>
  <si>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</si>
  <si>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</si>
  <si>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</si>
  <si>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</si>
  <si>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</si>
  <si>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</si>
  <si>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</si>
  <si>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</si>
  <si>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</si>
  <si>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</si>
  <si>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</si>
  <si>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</si>
  <si>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</si>
  <si>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</si>
  <si>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</si>
  <si>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</si>
  <si>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</si>
  <si>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</si>
  <si>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</si>
  <si>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</si>
  <si>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</si>
  <si>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</si>
  <si>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</si>
  <si>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</si>
  <si>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</si>
  <si>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</si>
  <si>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</si>
  <si>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</si>
  <si>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</si>
  <si>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</si>
  <si>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</si>
  <si>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</si>
  <si>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</si>
  <si>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</si>
  <si>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</si>
  <si>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</si>
  <si>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</si>
  <si>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</si>
  <si>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</si>
  <si>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</si>
  <si>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</si>
  <si>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</si>
  <si>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</si>
  <si>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</si>
  <si>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</si>
  <si>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</si>
  <si>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</si>
  <si>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</si>
  <si>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</si>
  <si>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</si>
  <si>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</si>
  <si>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</si>
  <si>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</si>
  <si>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</si>
  <si>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</si>
  <si>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</si>
  <si>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</si>
  <si>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</si>
  <si>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</si>
  <si>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</si>
  <si>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</si>
  <si>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</si>
  <si>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</si>
  <si>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</si>
  <si>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</si>
  <si>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</si>
  <si>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</si>
  <si>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</si>
  <si>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</si>
  <si>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</si>
  <si>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</si>
  <si>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</si>
  <si>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</si>
  <si>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</si>
  <si>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</si>
  <si>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</si>
  <si>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</si>
  <si>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</si>
  <si>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</si>
  <si>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</si>
  <si>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</si>
  <si>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</si>
  <si>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</si>
  <si>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</si>
  <si>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</si>
  <si>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</si>
  <si>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</si>
  <si>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</si>
  <si>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</si>
  <si>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</si>
  <si>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</si>
  <si>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</si>
  <si>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</si>
  <si>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</si>
  <si>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</si>
  <si>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</si>
  <si>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</si>
  <si>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</si>
  <si>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</si>
  <si>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</si>
  <si>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</si>
  <si>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</si>
  <si>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</si>
  <si>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</si>
  <si>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</si>
  <si>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</si>
  <si>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</si>
  <si>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</si>
  <si>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</si>
  <si>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</si>
  <si>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</si>
  <si>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</si>
  <si>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</si>
  <si>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</si>
  <si>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</si>
  <si>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</si>
  <si>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</si>
  <si>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</si>
  <si>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</si>
  <si>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</si>
  <si>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</si>
  <si>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</si>
  <si>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</si>
  <si>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</si>
  <si>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</si>
  <si>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</si>
  <si>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</si>
  <si>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</si>
  <si>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</si>
  <si>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</si>
  <si>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</si>
  <si>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</si>
  <si>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</si>
  <si>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</si>
  <si>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</si>
  <si>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</si>
  <si>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</si>
  <si>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</si>
  <si>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</si>
  <si>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</si>
  <si>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</si>
  <si>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</si>
  <si>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</si>
  <si>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</si>
  <si>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</si>
  <si>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</si>
  <si>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</si>
  <si>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</si>
  <si>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</si>
  <si>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</si>
  <si>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</si>
  <si>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</si>
  <si>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</si>
  <si>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</si>
  <si>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</si>
  <si>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</si>
  <si>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</si>
  <si>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</si>
  <si>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</si>
  <si>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</si>
  <si>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</si>
  <si>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</si>
  <si>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</si>
  <si>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</si>
  <si>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</si>
  <si>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</si>
  <si>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</si>
  <si>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</si>
  <si>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</si>
  <si>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</si>
  <si>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</si>
  <si>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</si>
  <si>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</si>
  <si>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</si>
  <si>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</si>
  <si>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</si>
  <si>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</si>
  <si>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</si>
  <si>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</si>
  <si>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</si>
  <si>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</si>
  <si>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</si>
  <si>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</si>
  <si>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</si>
  <si>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</si>
  <si>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</si>
  <si>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</si>
  <si>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</si>
  <si>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</si>
  <si>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</si>
  <si>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</si>
  <si>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</si>
  <si>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</si>
  <si>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</si>
  <si>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</si>
  <si>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</si>
  <si>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</si>
  <si>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</si>
  <si>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</si>
  <si>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</si>
  <si>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</si>
  <si>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</si>
  <si>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</si>
  <si>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</si>
  <si>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</si>
  <si>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</si>
  <si>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</si>
  <si>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</si>
  <si>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</si>
  <si>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</si>
  <si>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</si>
  <si>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</si>
  <si>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</si>
  <si>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</si>
  <si>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</si>
  <si>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</si>
  <si>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</si>
  <si>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</si>
  <si>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</si>
  <si>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</si>
  <si>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</si>
  <si>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</si>
  <si>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</si>
  <si>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</si>
  <si>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</si>
  <si>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</si>
  <si>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</si>
  <si>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</si>
  <si>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</si>
  <si>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</si>
  <si>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</si>
  <si>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</si>
  <si>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</si>
  <si>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</si>
  <si>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</si>
  <si>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</si>
  <si>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</si>
  <si>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</si>
  <si>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</si>
  <si>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</si>
  <si>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</si>
  <si>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</si>
  <si>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</si>
  <si>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</si>
  <si>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</si>
  <si>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</si>
  <si>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</si>
  <si>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</si>
  <si>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</si>
  <si>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</si>
  <si>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</si>
  <si>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</si>
  <si>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</si>
  <si>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</si>
  <si>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</si>
  <si>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</si>
  <si>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</si>
  <si>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</si>
  <si>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</si>
  <si>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</si>
  <si>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</si>
  <si>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</si>
  <si>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</si>
  <si>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</si>
  <si>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</si>
  <si>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</si>
  <si>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</si>
  <si>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</si>
  <si>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</si>
  <si>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</si>
  <si>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</si>
  <si>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</si>
  <si>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</si>
  <si>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</si>
  <si>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</si>
  <si>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</si>
  <si>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</si>
  <si>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</si>
  <si>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</si>
  <si>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</si>
  <si>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</si>
  <si>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</si>
  <si>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</si>
  <si>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</si>
  <si>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</si>
  <si>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</si>
  <si>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</si>
  <si>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</si>
  <si>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</si>
  <si>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</si>
  <si>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</si>
  <si>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</si>
  <si>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</si>
  <si>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</si>
  <si>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</si>
  <si>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</si>
  <si>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</si>
  <si>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</si>
  <si>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</si>
  <si>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</si>
  <si>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</si>
  <si>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</si>
  <si>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</si>
  <si>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</si>
  <si>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</si>
  <si>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</si>
  <si>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</si>
  <si>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</si>
  <si>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</si>
  <si>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</si>
  <si>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</si>
  <si>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</si>
  <si>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</si>
  <si>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</si>
  <si>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</si>
  <si>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</si>
  <si>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</si>
  <si>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</si>
  <si>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</si>
  <si>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</si>
  <si>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</si>
  <si>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</si>
  <si>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</si>
  <si>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</si>
  <si>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</si>
  <si>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</si>
  <si>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</si>
  <si>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</si>
  <si>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</si>
  <si>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</si>
  <si>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</si>
  <si>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</si>
  <si>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</si>
  <si>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</si>
  <si>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</si>
  <si>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</si>
  <si>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</si>
  <si>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</si>
  <si>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</si>
  <si>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</si>
  <si>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</si>
  <si>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</si>
  <si>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</si>
  <si>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</si>
  <si>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</si>
  <si>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</si>
  <si>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</si>
  <si>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</si>
  <si>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</si>
  <si>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</si>
  <si>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</si>
  <si>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</si>
  <si>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</si>
  <si>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</si>
  <si>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</si>
  <si>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</si>
  <si>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</si>
  <si>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</si>
  <si>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</si>
  <si>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</si>
  <si>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</si>
  <si>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</si>
  <si>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</si>
  <si>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</si>
  <si>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</si>
  <si>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</si>
  <si>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</si>
  <si>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</si>
  <si>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</si>
  <si>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</si>
  <si>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</si>
  <si>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</si>
  <si>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</si>
  <si>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</si>
  <si>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</si>
  <si>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</si>
  <si>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</si>
  <si>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</si>
  <si>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</si>
  <si>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</si>
  <si>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</si>
  <si>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</si>
  <si>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</si>
  <si>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</si>
  <si>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</si>
  <si>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</si>
  <si>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</si>
  <si>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</si>
  <si>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</si>
  <si>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</si>
  <si>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</si>
  <si>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</si>
  <si>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</si>
  <si>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</si>
  <si>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</si>
  <si>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</si>
  <si>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</si>
  <si>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</si>
  <si>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</si>
  <si>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</si>
  <si>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</si>
  <si>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</si>
  <si>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</si>
  <si>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</si>
  <si>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</si>
  <si>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</si>
  <si>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</si>
  <si>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</si>
  <si>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</si>
  <si>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</si>
  <si>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</si>
  <si>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</si>
  <si>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</si>
  <si>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</si>
  <si>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</si>
  <si>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</si>
  <si>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</si>
  <si>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</si>
  <si>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</si>
  <si>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</si>
  <si>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</si>
  <si>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</si>
  <si>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</si>
  <si>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</si>
  <si>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</si>
  <si>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</si>
  <si>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</si>
  <si>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</si>
  <si>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</si>
  <si>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</si>
  <si>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</si>
  <si>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</si>
  <si>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</si>
  <si>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</si>
  <si>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</si>
  <si>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</si>
  <si>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</si>
  <si>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</si>
  <si>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</si>
  <si>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</si>
  <si>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</si>
  <si>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</si>
  <si>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</si>
  <si>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</si>
  <si>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</si>
  <si>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</si>
  <si>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</si>
  <si>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</si>
  <si>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</si>
  <si>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</si>
  <si>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</si>
  <si>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</si>
  <si>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</si>
  <si>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</si>
  <si>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</si>
  <si>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</si>
  <si>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</si>
  <si>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</si>
  <si>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</si>
  <si>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</si>
  <si>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</si>
  <si>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</si>
  <si>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</si>
  <si>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</si>
  <si>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</si>
  <si>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</si>
  <si>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</si>
  <si>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</si>
  <si>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</si>
  <si>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</si>
  <si>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</si>
  <si>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</si>
  <si>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</si>
  <si>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</si>
  <si>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</si>
  <si>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</si>
  <si>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</si>
  <si>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</si>
  <si>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</si>
  <si>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</si>
  <si>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</si>
  <si>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</si>
  <si>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</si>
  <si>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</si>
  <si>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</si>
  <si>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</si>
  <si>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</si>
  <si>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</si>
  <si>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</si>
  <si>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</si>
  <si>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</si>
  <si>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</si>
  <si>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</si>
  <si>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</si>
  <si>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</si>
  <si>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</si>
  <si>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</si>
  <si>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</si>
  <si>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</si>
  <si>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</si>
  <si>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</si>
  <si>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</si>
  <si>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</si>
  <si>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</si>
  <si>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</si>
  <si>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</si>
  <si>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</si>
  <si>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</si>
  <si>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</si>
  <si>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</si>
  <si>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</si>
  <si>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</si>
  <si>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</si>
  <si>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</si>
  <si>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</si>
  <si>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</si>
  <si>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</si>
  <si>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</si>
  <si>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</si>
  <si>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</si>
  <si>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</si>
  <si>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</si>
  <si>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</si>
  <si>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</si>
  <si>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</si>
  <si>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</si>
  <si>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</si>
  <si>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</si>
  <si>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</si>
  <si>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</si>
  <si>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</si>
  <si>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</si>
  <si>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</si>
  <si>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</si>
  <si>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</si>
  <si>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</si>
  <si>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</si>
  <si>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</si>
  <si>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</si>
  <si>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</si>
  <si>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</si>
  <si>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</si>
  <si>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</si>
  <si>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</si>
  <si>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</si>
  <si>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</si>
  <si>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</si>
  <si>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</si>
  <si>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</si>
  <si>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</si>
  <si>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</si>
  <si>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</si>
  <si>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</si>
  <si>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</si>
  <si>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</si>
  <si>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</si>
  <si>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</si>
  <si>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</si>
  <si>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</si>
  <si>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</si>
  <si>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</si>
  <si>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</si>
  <si>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</si>
  <si>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</si>
  <si>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</si>
  <si>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</si>
  <si>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</si>
  <si>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</si>
  <si>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</si>
  <si>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</si>
  <si>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</si>
  <si>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</si>
  <si>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</si>
  <si>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</si>
  <si>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</si>
  <si>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</si>
  <si>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</si>
  <si>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</si>
  <si>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</si>
  <si>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</si>
  <si>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</si>
  <si>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</si>
  <si>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</si>
  <si>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</si>
  <si>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</si>
  <si>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</si>
  <si>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</si>
  <si>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</si>
  <si>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</si>
  <si>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</si>
  <si>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</si>
  <si>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</si>
  <si>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</si>
  <si>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</si>
  <si>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</si>
  <si>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</si>
  <si>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</si>
  <si>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</si>
  <si>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</si>
  <si>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</si>
  <si>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</si>
  <si>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</si>
  <si>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</si>
  <si>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</si>
  <si>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</si>
  <si>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</si>
  <si>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</si>
  <si>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</si>
  <si>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</si>
  <si>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</si>
  <si>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</si>
  <si>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</si>
  <si>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</si>
  <si>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</si>
  <si>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</si>
  <si>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</si>
  <si>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</si>
  <si>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</si>
  <si>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</si>
  <si>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</si>
  <si>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</si>
  <si>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</si>
  <si>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</si>
  <si>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</si>
  <si>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</si>
  <si>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</si>
  <si>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</si>
  <si>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</si>
  <si>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</si>
  <si>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</si>
  <si>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</si>
  <si>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</si>
  <si>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</si>
  <si>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</si>
  <si>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</si>
  <si>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</si>
  <si>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</si>
  <si>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</si>
  <si>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</si>
  <si>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</si>
  <si>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</si>
  <si>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</si>
  <si>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</si>
  <si>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</si>
  <si>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</si>
  <si>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</si>
  <si>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</si>
  <si>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</si>
  <si>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</si>
  <si>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</si>
  <si>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</si>
  <si>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</si>
  <si>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</si>
  <si>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</si>
  <si>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</si>
  <si>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</si>
  <si>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</si>
  <si>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</si>
  <si>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</si>
  <si>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</si>
  <si>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</si>
  <si>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</si>
  <si>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</si>
  <si>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</si>
  <si>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</si>
  <si>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</si>
  <si>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</si>
  <si>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</si>
  <si>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</si>
  <si>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</si>
  <si>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</si>
  <si>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</si>
  <si>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</si>
  <si>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</si>
  <si>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</si>
  <si>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</si>
  <si>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</si>
  <si>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</si>
  <si>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</si>
  <si>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</si>
  <si>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</si>
  <si>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</si>
  <si>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</si>
  <si>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</si>
  <si>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</si>
  <si>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</si>
  <si>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</si>
  <si>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</si>
  <si>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</si>
  <si>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</si>
  <si>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</si>
  <si>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</si>
  <si>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</si>
  <si>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</si>
  <si>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</si>
  <si>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</si>
  <si>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</si>
  <si>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</si>
  <si>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</si>
  <si>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</si>
  <si>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</si>
  <si>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</si>
  <si>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</si>
  <si>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</si>
  <si>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</si>
  <si>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</si>
  <si>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</si>
  <si>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</si>
  <si>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</si>
  <si>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</si>
  <si>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</si>
  <si>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</si>
  <si>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</si>
  <si>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</si>
  <si>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</si>
  <si>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</si>
  <si>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</si>
  <si>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</si>
  <si>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</si>
  <si>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</si>
  <si>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</si>
  <si>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</si>
  <si>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</si>
  <si>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</si>
  <si>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</si>
  <si>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</si>
  <si>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</si>
  <si>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</si>
  <si>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</si>
  <si>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</si>
  <si>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</si>
  <si>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</si>
  <si>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</si>
  <si>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</si>
  <si>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</si>
  <si>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</si>
  <si>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</si>
  <si>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</si>
  <si>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</si>
  <si>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</si>
  <si>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</si>
  <si>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</si>
  <si>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</si>
  <si>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</si>
  <si>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</si>
  <si>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</si>
  <si>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</si>
  <si>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</si>
  <si>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</si>
  <si>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</si>
  <si>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</si>
  <si>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</si>
  <si>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</si>
  <si>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</si>
  <si>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</si>
  <si>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</si>
  <si>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</si>
  <si>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</si>
  <si>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</si>
  <si>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</si>
  <si>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</si>
  <si>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</si>
  <si>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</si>
  <si>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</si>
  <si>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</si>
  <si>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</si>
  <si>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</si>
  <si>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</si>
  <si>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</si>
  <si>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</si>
  <si>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</si>
  <si>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</si>
  <si>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</si>
  <si>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</si>
  <si>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</si>
  <si>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</si>
  <si>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</si>
  <si>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</si>
  <si>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</si>
  <si>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</si>
  <si>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</si>
  <si>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</si>
  <si>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</si>
  <si>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</si>
  <si>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</si>
  <si>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</si>
  <si>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</si>
  <si>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</si>
  <si>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</si>
  <si>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</si>
  <si>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</si>
  <si>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</si>
  <si>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</si>
  <si>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</si>
  <si>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</si>
  <si>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</si>
  <si>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</si>
  <si>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</si>
  <si>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</si>
  <si>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</si>
  <si>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</si>
  <si>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</si>
  <si>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</si>
  <si>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</si>
  <si>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</si>
  <si>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</si>
  <si>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</si>
  <si>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</si>
  <si>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</si>
  <si>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</si>
  <si>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</si>
  <si>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</si>
  <si>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</si>
  <si>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</si>
  <si>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</si>
  <si>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</si>
  <si>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</si>
  <si>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</si>
  <si>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</si>
  <si>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</si>
  <si>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</si>
  <si>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</si>
  <si>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</si>
  <si>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</si>
  <si>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</si>
  <si>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</si>
  <si>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</si>
  <si>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</si>
  <si>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</si>
  <si>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</si>
  <si>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</si>
  <si>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</si>
  <si>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</si>
  <si>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</si>
  <si>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</si>
  <si>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</si>
  <si>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</si>
  <si>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</si>
  <si>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</si>
  <si>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</si>
  <si>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</si>
  <si>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</si>
  <si>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</si>
  <si>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</si>
  <si>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</si>
  <si>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</si>
  <si>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</si>
  <si>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</si>
  <si>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</si>
  <si>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</si>
  <si>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</si>
  <si>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</si>
  <si>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</si>
  <si>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</si>
  <si>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</si>
  <si>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</si>
  <si>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</si>
  <si>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</si>
  <si>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</si>
  <si>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</si>
  <si>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</si>
  <si>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</si>
  <si>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</si>
  <si>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</si>
  <si>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</si>
  <si>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</si>
  <si>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</si>
  <si>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</si>
  <si>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</si>
  <si>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</si>
  <si>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</si>
  <si>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</si>
  <si>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</si>
  <si>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</si>
  <si>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</si>
  <si>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</si>
  <si>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</si>
  <si>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</si>
  <si>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</si>
  <si>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</si>
  <si>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</si>
  <si>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</si>
  <si>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</si>
  <si>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</si>
  <si>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</si>
  <si>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</si>
  <si>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</si>
  <si>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</si>
  <si>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</si>
  <si>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</si>
  <si>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</si>
  <si>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</si>
  <si>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</si>
  <si>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</si>
  <si>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</si>
  <si>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</si>
  <si>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</si>
  <si>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</si>
  <si>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</si>
  <si>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</si>
  <si>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</si>
  <si>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</si>
  <si>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</si>
  <si>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</si>
  <si>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</si>
  <si>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</si>
  <si>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</si>
  <si>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</si>
  <si>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</si>
  <si>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</si>
  <si>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</si>
  <si>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</si>
  <si>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</si>
  <si>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</si>
  <si>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</si>
  <si>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</si>
  <si>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</si>
  <si>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</si>
  <si>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</si>
  <si>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</si>
  <si>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</si>
  <si>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</si>
  <si>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</si>
  <si>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</si>
  <si>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</si>
  <si>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</si>
  <si>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</si>
  <si>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</si>
  <si>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</si>
  <si>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</si>
  <si>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</si>
  <si>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</si>
  <si>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</si>
  <si>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</si>
  <si>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</si>
  <si>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</si>
  <si>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</si>
  <si>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</si>
  <si>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</si>
  <si>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</si>
  <si>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</si>
  <si>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</si>
  <si>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</si>
  <si>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</si>
  <si>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</si>
  <si>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</si>
  <si>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</si>
  <si>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</si>
  <si>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</si>
  <si>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</si>
  <si>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</si>
  <si>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</si>
  <si>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</si>
  <si>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</si>
  <si>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</si>
  <si>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</si>
  <si>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</si>
  <si>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</si>
  <si>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</si>
  <si>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</si>
  <si>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</si>
  <si>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</si>
  <si>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</si>
  <si>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</si>
  <si>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</si>
  <si>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</si>
  <si>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</si>
  <si>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</si>
  <si>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</si>
  <si>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</si>
  <si>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</si>
  <si>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</si>
  <si>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</si>
  <si>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</si>
  <si>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</si>
  <si>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</si>
  <si>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</si>
  <si>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</si>
  <si>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</si>
  <si>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</si>
  <si>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</si>
  <si>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</si>
  <si>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</si>
  <si>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</si>
  <si>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</si>
  <si>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</si>
  <si>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</si>
  <si>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</si>
  <si>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</si>
  <si>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</si>
  <si>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</si>
  <si>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</si>
  <si>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</si>
  <si>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</si>
  <si>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</si>
  <si>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</si>
  <si>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</si>
  <si>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</si>
  <si>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</si>
  <si>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</si>
  <si>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</si>
  <si>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</si>
  <si>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</si>
  <si>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</si>
  <si>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</si>
  <si>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</si>
  <si>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</si>
  <si>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</si>
  <si>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</si>
  <si>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</si>
  <si>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</si>
  <si>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</si>
  <si>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</si>
  <si>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</si>
  <si>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</si>
  <si>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</si>
  <si>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</si>
  <si>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</si>
  <si>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</si>
  <si>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</si>
  <si>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</si>
  <si>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</si>
  <si>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</si>
  <si>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</si>
  <si>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</si>
  <si>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</si>
  <si>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</si>
  <si>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</si>
  <si>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</si>
  <si>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</si>
  <si>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</si>
  <si>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</si>
  <si>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</si>
  <si>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</si>
  <si>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</si>
  <si>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</si>
  <si>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</si>
  <si>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</si>
  <si>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</si>
  <si>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</si>
  <si>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</si>
  <si>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</si>
  <si>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</si>
  <si>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</si>
  <si>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</si>
  <si>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</si>
  <si>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</si>
  <si>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</si>
  <si>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</si>
  <si>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</si>
  <si>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</si>
  <si>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</si>
  <si>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</si>
  <si>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</si>
  <si>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</si>
  <si>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</si>
  <si>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</si>
  <si>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</si>
  <si>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</si>
  <si>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</si>
  <si>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</si>
  <si>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</si>
  <si>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</si>
  <si>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</si>
  <si>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</si>
  <si>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</si>
  <si>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</si>
  <si>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</si>
  <si>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</si>
  <si>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</si>
  <si>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</si>
  <si>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</si>
  <si>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</si>
  <si>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</si>
  <si>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</si>
  <si>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</si>
  <si>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</si>
  <si>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</si>
  <si>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</si>
  <si>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</si>
  <si>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</si>
  <si>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</si>
  <si>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</si>
  <si>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</si>
  <si>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</si>
  <si>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</si>
  <si>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</si>
  <si>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</si>
  <si>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</si>
  <si>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</si>
  <si>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</si>
  <si>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</si>
  <si>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</si>
  <si>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</si>
  <si>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</si>
  <si>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</si>
  <si>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</si>
  <si>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</si>
  <si>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</si>
  <si>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</si>
  <si>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</si>
  <si>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</si>
  <si>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</si>
  <si>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</si>
  <si>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</si>
  <si>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</si>
  <si>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</si>
  <si>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</si>
  <si>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</si>
  <si>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</si>
  <si>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</si>
  <si>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</si>
  <si>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</si>
  <si>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</si>
  <si>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</si>
  <si>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</si>
  <si>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</si>
  <si>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</si>
  <si>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</si>
  <si>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</si>
  <si>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</si>
  <si>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</si>
  <si>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</si>
  <si>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</si>
  <si>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</si>
  <si>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</si>
  <si>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</si>
  <si>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</si>
  <si>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</si>
  <si>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</si>
  <si>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</si>
  <si>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</si>
  <si>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</si>
  <si>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</si>
  <si>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</si>
  <si>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</si>
  <si>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</si>
  <si>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</si>
  <si>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</si>
  <si>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</si>
  <si>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</si>
  <si>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</si>
  <si>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</si>
  <si>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</si>
  <si>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</si>
  <si>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</si>
  <si>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</si>
  <si>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</si>
  <si>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</si>
  <si>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</si>
  <si>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</si>
  <si>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</si>
  <si>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</si>
  <si>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</si>
  <si>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</si>
  <si>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</si>
  <si>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</si>
  <si>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</si>
  <si>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</si>
  <si>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</si>
  <si>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</si>
  <si>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</si>
  <si>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</si>
  <si>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</si>
  <si>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</si>
  <si>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</si>
  <si>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</si>
  <si>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</si>
  <si>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</si>
  <si>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</si>
  <si>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</si>
  <si>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</si>
  <si>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</si>
  <si>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</si>
  <si>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</si>
  <si>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</si>
  <si>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</si>
  <si>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</si>
  <si>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</si>
  <si>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</si>
  <si>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</si>
  <si>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</si>
  <si>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</si>
  <si>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</si>
  <si>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</si>
  <si>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</si>
  <si>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</si>
  <si>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</si>
  <si>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</si>
  <si>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</si>
  <si>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</si>
  <si>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</si>
  <si>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</si>
  <si>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</si>
  <si>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</si>
  <si>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</si>
  <si>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</si>
  <si>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</si>
  <si>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</si>
  <si>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</si>
  <si>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</si>
  <si>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</si>
  <si>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</si>
  <si>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</si>
  <si>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</si>
  <si>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</si>
  <si>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</si>
  <si>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</si>
  <si>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</si>
  <si>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</si>
  <si>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</si>
  <si>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</si>
  <si>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</si>
  <si>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</si>
  <si>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</si>
  <si>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</si>
  <si>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</si>
  <si>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</si>
  <si>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</si>
  <si>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</si>
  <si>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</si>
  <si>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</si>
  <si>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</si>
  <si>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</si>
  <si>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</si>
  <si>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</si>
  <si>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</si>
  <si>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</si>
  <si>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</si>
  <si>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</si>
  <si>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</si>
  <si>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</si>
  <si>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</si>
  <si>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</si>
  <si>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</si>
  <si>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</si>
  <si>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</si>
  <si>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</si>
  <si>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</si>
  <si>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</si>
  <si>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</si>
  <si>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</si>
  <si>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</si>
  <si>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</si>
  <si>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</si>
  <si>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</si>
  <si>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</si>
  <si>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</si>
  <si>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</si>
  <si>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</si>
  <si>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</si>
  <si>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</si>
  <si>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</si>
  <si>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</si>
  <si>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</si>
  <si>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</si>
  <si>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</si>
  <si>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</si>
  <si>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</si>
  <si>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</si>
  <si>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</si>
  <si>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</si>
  <si>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</si>
  <si>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</si>
  <si>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</si>
  <si>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</si>
  <si>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</si>
  <si>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</si>
  <si>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</si>
  <si>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</si>
  <si>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</si>
  <si>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</si>
  <si>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</si>
  <si>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</si>
  <si>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</si>
  <si>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</si>
  <si>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</si>
  <si>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</si>
  <si>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</si>
  <si>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</si>
  <si>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</si>
  <si>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</si>
  <si>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</si>
  <si>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</si>
  <si>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</si>
  <si>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</si>
  <si>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</si>
  <si>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</si>
  <si>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</si>
  <si>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</si>
  <si>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</si>
  <si>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</si>
  <si>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</si>
  <si>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</si>
  <si>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</si>
  <si>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</si>
  <si>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</si>
  <si>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</si>
  <si>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</si>
  <si>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</si>
  <si>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</si>
  <si>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</si>
  <si>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</si>
  <si>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</si>
  <si>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</si>
  <si>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</si>
  <si>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</si>
  <si>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</si>
  <si>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</si>
  <si>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</si>
  <si>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</si>
  <si>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</si>
  <si>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</si>
  <si>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</si>
  <si>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</si>
  <si>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</si>
  <si>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</si>
  <si>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</si>
  <si>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</si>
  <si>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</si>
  <si>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</si>
  <si>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</si>
  <si>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</si>
  <si>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</si>
  <si>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</si>
  <si>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</si>
  <si>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</si>
  <si>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</si>
  <si>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</si>
  <si>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</si>
  <si>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</si>
  <si>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</si>
  <si>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</si>
  <si>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</si>
  <si>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</si>
  <si>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</si>
  <si>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</si>
  <si>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</si>
  <si>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</si>
  <si>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</si>
  <si>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</si>
  <si>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</si>
  <si>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</si>
  <si>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</si>
  <si>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</si>
  <si>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</si>
  <si>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</si>
  <si>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</si>
  <si>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</si>
  <si>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</si>
  <si>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</si>
  <si>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</si>
  <si>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</si>
  <si>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</si>
  <si>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</si>
  <si>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</si>
  <si>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</si>
  <si>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</si>
  <si>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</si>
  <si>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</si>
  <si>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</si>
  <si>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</si>
  <si>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</si>
  <si>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</si>
  <si>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</si>
  <si>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</si>
  <si>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</si>
  <si>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</si>
  <si>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</si>
  <si>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</si>
  <si>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</si>
  <si>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</si>
  <si>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</si>
  <si>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</si>
  <si>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</si>
  <si>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</si>
  <si>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</si>
  <si>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</si>
  <si>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</si>
  <si>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</si>
  <si>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</si>
  <si>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</si>
  <si>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</si>
  <si>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</si>
  <si>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</si>
  <si>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</si>
  <si>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</si>
  <si>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</si>
  <si>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</si>
  <si>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</si>
  <si>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</si>
  <si>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</si>
  <si>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</si>
  <si>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</si>
  <si>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</si>
  <si>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</si>
  <si>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</si>
  <si>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</si>
  <si>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</si>
  <si>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</si>
  <si>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</si>
  <si>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</si>
  <si>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</si>
  <si>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</si>
  <si>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</si>
  <si>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</si>
  <si>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</si>
  <si>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</si>
  <si>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</si>
  <si>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</si>
  <si>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</si>
  <si>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</si>
  <si>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</si>
  <si>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</si>
  <si>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</si>
  <si>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</si>
  <si>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</si>
  <si>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</si>
  <si>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</si>
  <si>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</si>
  <si>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</si>
  <si>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</si>
  <si>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</si>
  <si>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</si>
  <si>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</si>
  <si>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</si>
  <si>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</si>
  <si>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</si>
  <si>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</si>
  <si>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</si>
  <si>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</si>
  <si>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</si>
  <si>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</si>
  <si>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</si>
  <si>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</si>
  <si>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</si>
  <si>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</si>
  <si>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</si>
  <si>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</si>
  <si>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</si>
  <si>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</si>
  <si>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</si>
  <si>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</si>
  <si>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</si>
  <si>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</si>
  <si>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</si>
  <si>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</si>
  <si>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</si>
  <si>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</si>
  <si>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</si>
  <si>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</si>
  <si>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</si>
  <si>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</si>
  <si>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</si>
  <si>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</si>
  <si>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</si>
  <si>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</si>
  <si>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</si>
  <si>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</si>
  <si>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</si>
  <si>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</si>
  <si>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</si>
  <si>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</si>
  <si>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</si>
  <si>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</si>
  <si>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</si>
  <si>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</si>
  <si>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</si>
  <si>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</si>
  <si>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</si>
  <si>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</si>
  <si>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</si>
  <si>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</si>
  <si>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</si>
  <si>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</si>
  <si>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</si>
  <si>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</si>
  <si>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</si>
  <si>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</si>
  <si>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</si>
  <si>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</si>
  <si>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</si>
  <si>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</si>
  <si>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</si>
  <si>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</si>
  <si>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</si>
  <si>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</si>
  <si>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</si>
  <si>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</si>
  <si>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</si>
  <si>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</si>
  <si>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</si>
  <si>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</si>
  <si>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</si>
  <si>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</si>
  <si>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</si>
  <si>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</si>
  <si>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</si>
  <si>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</si>
  <si>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</si>
  <si>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</si>
  <si>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</si>
  <si>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</si>
  <si>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</si>
  <si>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</si>
  <si>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</si>
  <si>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</si>
  <si>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</si>
  <si>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</si>
  <si>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</si>
  <si>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</si>
  <si>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</si>
  <si>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</si>
  <si>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</si>
  <si>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</si>
  <si>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</si>
  <si>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</si>
  <si>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</si>
  <si>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</si>
  <si>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</si>
  <si>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</si>
  <si>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</si>
  <si>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</si>
  <si>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</si>
  <si>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</si>
  <si>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</si>
  <si>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</si>
  <si>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</si>
  <si>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</si>
  <si>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</si>
  <si>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</si>
  <si>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</si>
  <si>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</si>
  <si>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</si>
  <si>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</si>
  <si>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</si>
  <si>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</si>
  <si>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</si>
  <si>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</si>
  <si>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</si>
  <si>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</si>
  <si>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</si>
  <si>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</si>
  <si>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</si>
  <si>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</si>
  <si>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</si>
  <si>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</si>
  <si>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</si>
  <si>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</si>
  <si>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</si>
  <si>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</si>
  <si>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</si>
  <si>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</si>
  <si>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</si>
  <si>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</si>
  <si>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</si>
  <si>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</si>
  <si>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</si>
  <si>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</si>
  <si>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</si>
  <si>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</si>
  <si>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</si>
  <si>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</si>
  <si>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</si>
  <si>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</si>
  <si>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</si>
  <si>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</si>
  <si>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</si>
  <si>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</si>
  <si>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</si>
  <si>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</si>
  <si>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</si>
  <si>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</si>
  <si>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</si>
  <si>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</si>
  <si>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</si>
  <si>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</si>
  <si>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</si>
  <si>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</si>
  <si>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</si>
  <si>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</si>
  <si>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</si>
  <si>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</si>
  <si>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</si>
  <si>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</si>
  <si>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</si>
  <si>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</si>
  <si>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</si>
  <si>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</si>
  <si>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</si>
  <si>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</si>
  <si>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</si>
  <si>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</si>
  <si>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</si>
  <si>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</si>
  <si>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</si>
  <si>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</si>
  <si>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</si>
  <si>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</si>
  <si>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</si>
  <si>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</si>
  <si>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</si>
  <si>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</si>
  <si>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</si>
  <si>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</si>
  <si>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</si>
  <si>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</si>
  <si>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</si>
  <si>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</si>
  <si>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</si>
  <si>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</si>
  <si>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</si>
  <si>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</si>
  <si>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</si>
  <si>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</si>
  <si>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</si>
  <si>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</si>
  <si>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</si>
  <si>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</si>
  <si>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</si>
  <si>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</si>
  <si>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</si>
  <si>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</si>
  <si>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</si>
  <si>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</si>
  <si>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</si>
  <si>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</si>
  <si>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</si>
  <si>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</si>
  <si>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</si>
  <si>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</si>
  <si>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</si>
  <si>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</si>
  <si>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</si>
  <si>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</si>
  <si>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</si>
  <si>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</si>
  <si>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</si>
  <si>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</si>
  <si>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</si>
  <si>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</si>
  <si>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</si>
  <si>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</si>
  <si>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</si>
  <si>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</si>
  <si>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</si>
  <si>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</si>
  <si>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</si>
  <si>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</si>
  <si>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</si>
  <si>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</si>
  <si>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</si>
  <si>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</si>
  <si>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</si>
  <si>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</si>
  <si>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</si>
  <si>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</si>
  <si>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</si>
  <si>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</si>
  <si>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</si>
  <si>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</si>
  <si>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</si>
  <si>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</si>
  <si>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</si>
  <si>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</si>
  <si>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</si>
  <si>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</si>
  <si>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</si>
  <si>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</si>
  <si>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</si>
  <si>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</si>
  <si>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</si>
  <si>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</si>
  <si>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</si>
  <si>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</si>
  <si>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</si>
  <si>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</si>
  <si>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</si>
  <si>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</si>
  <si>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</si>
  <si>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</si>
  <si>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</si>
  <si>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</si>
  <si>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</si>
  <si>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</si>
  <si>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</si>
  <si>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</si>
  <si>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</si>
  <si>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</si>
  <si>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</si>
  <si>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</si>
  <si>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</si>
  <si>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</si>
  <si>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</si>
  <si>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</si>
  <si>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</si>
  <si>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</si>
  <si>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</si>
  <si>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</si>
  <si>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</si>
  <si>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</si>
  <si>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</si>
  <si>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</si>
  <si>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</si>
  <si>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</si>
  <si>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</si>
  <si>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</si>
  <si>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</si>
  <si>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</si>
  <si>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</si>
  <si>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</si>
  <si>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</si>
  <si>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</si>
  <si>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</si>
  <si>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</si>
  <si>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</si>
  <si>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</si>
  <si>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</si>
  <si>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</si>
  <si>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</si>
  <si>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</si>
  <si>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</si>
  <si>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</si>
  <si>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</si>
  <si>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</si>
  <si>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</si>
  <si>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</si>
  <si>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</si>
  <si>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</si>
  <si>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</si>
  <si>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</si>
  <si>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</si>
  <si>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</si>
  <si>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</si>
  <si>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</si>
  <si>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</si>
  <si>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</si>
  <si>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</si>
  <si>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</si>
  <si>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</si>
  <si>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</si>
  <si>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</si>
  <si>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</si>
  <si>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</si>
  <si>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</si>
  <si>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</si>
  <si>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</si>
  <si>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</si>
  <si>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</si>
  <si>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</si>
  <si>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</si>
  <si>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</si>
  <si>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</si>
  <si>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</si>
  <si>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</si>
  <si>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</si>
  <si>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</si>
  <si>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</si>
  <si>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</si>
  <si>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</si>
  <si>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</si>
  <si>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</si>
  <si>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</si>
  <si>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</si>
  <si>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</si>
  <si>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</si>
  <si>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</si>
  <si>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</si>
  <si>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</si>
  <si>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</si>
  <si>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</si>
  <si>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</si>
  <si>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</si>
  <si>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</si>
  <si>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</si>
  <si>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</si>
  <si>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</si>
  <si>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</si>
  <si>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</si>
  <si>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</si>
  <si>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</si>
  <si>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</si>
  <si>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</si>
  <si>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</si>
  <si>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</si>
  <si>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</si>
  <si>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</si>
  <si>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</si>
  <si>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</si>
  <si>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</si>
  <si>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</si>
  <si>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</si>
  <si>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</si>
  <si>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</si>
  <si>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</si>
  <si>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</si>
  <si>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</si>
  <si>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</si>
  <si>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</si>
  <si>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</si>
  <si>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</si>
  <si>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</si>
  <si>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</si>
  <si>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</si>
  <si>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</si>
  <si>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</si>
  <si>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</si>
  <si>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</si>
  <si>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</si>
  <si>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</si>
  <si>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</si>
  <si>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</si>
  <si>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</si>
  <si>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</si>
  <si>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</si>
  <si>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</si>
  <si>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</si>
  <si>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</si>
  <si>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</si>
  <si>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</si>
  <si>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</si>
  <si>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</si>
  <si>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</si>
  <si>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</si>
  <si>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</si>
  <si>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</si>
  <si>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</si>
  <si>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</si>
  <si>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</si>
  <si>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</si>
  <si>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</si>
  <si>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</si>
  <si>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</si>
  <si>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</si>
  <si>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</si>
  <si>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</si>
  <si>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</si>
  <si>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</si>
  <si>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</si>
  <si>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</si>
  <si>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</si>
  <si>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</si>
  <si>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</si>
  <si>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</si>
  <si>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</si>
  <si>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</si>
  <si>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</si>
  <si>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</si>
  <si>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</si>
  <si>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</si>
  <si>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</si>
  <si>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</si>
  <si>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</si>
  <si>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</si>
  <si>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</si>
  <si>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</si>
  <si>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</si>
  <si>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</si>
  <si>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</si>
  <si>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</si>
  <si>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</si>
  <si>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</si>
  <si>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</si>
  <si>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</si>
  <si>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</si>
  <si>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</si>
  <si>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</si>
  <si>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</si>
  <si>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</si>
  <si>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</si>
  <si>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</si>
  <si>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</si>
  <si>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</si>
  <si>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</si>
  <si>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</si>
  <si>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</si>
  <si>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</si>
  <si>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</si>
  <si>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</si>
  <si>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</si>
  <si>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</si>
  <si>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</si>
  <si>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</si>
  <si>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</si>
  <si>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</si>
  <si>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</si>
  <si>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</si>
  <si>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</si>
  <si>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</si>
  <si>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</si>
  <si>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</si>
  <si>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</si>
  <si>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</si>
  <si>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</si>
  <si>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</si>
  <si>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</si>
  <si>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</si>
  <si>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</si>
  <si>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</si>
  <si>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</si>
  <si>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</si>
  <si>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</si>
  <si>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</si>
  <si>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</si>
  <si>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</si>
  <si>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</si>
  <si>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</si>
  <si>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</si>
  <si>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</si>
  <si>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</si>
  <si>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</si>
  <si>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</si>
  <si>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</si>
  <si>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</si>
  <si>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</si>
  <si>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</si>
  <si>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</si>
  <si>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</si>
  <si>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</si>
  <si>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</si>
  <si>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</si>
  <si>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</si>
  <si>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</si>
  <si>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</si>
  <si>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</si>
  <si>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</si>
  <si>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</si>
  <si>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</si>
  <si>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</si>
  <si>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</si>
  <si>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</si>
  <si>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</si>
  <si>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</si>
  <si>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</si>
  <si>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</si>
  <si>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</si>
  <si>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</si>
  <si>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</si>
  <si>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</si>
  <si>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</si>
  <si>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</si>
  <si>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</si>
  <si>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</si>
  <si>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</si>
  <si>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</si>
  <si>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</si>
  <si>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</si>
  <si>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</si>
  <si>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</si>
  <si>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</si>
  <si>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</si>
  <si>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</si>
  <si>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</si>
  <si>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</si>
  <si>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</si>
  <si>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</si>
  <si>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</si>
  <si>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</si>
  <si>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</si>
  <si>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</si>
  <si>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</si>
  <si>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</si>
  <si>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</si>
  <si>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</si>
  <si>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</si>
  <si>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</si>
  <si>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</si>
  <si>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</si>
  <si>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</si>
  <si>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</si>
  <si>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</si>
  <si>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</si>
  <si>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</si>
  <si>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</si>
  <si>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</si>
  <si>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</si>
  <si>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</si>
  <si>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</si>
  <si>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</si>
  <si>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</si>
  <si>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</si>
  <si>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</si>
  <si>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</si>
  <si>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</si>
  <si>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</si>
  <si>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</si>
  <si>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</si>
  <si>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</si>
  <si>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</si>
  <si>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</si>
  <si>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</si>
  <si>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</si>
  <si>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</si>
  <si>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</si>
  <si>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</si>
  <si>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</si>
  <si>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</si>
  <si>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</si>
  <si>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</si>
  <si>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</si>
  <si>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</si>
  <si>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</si>
  <si>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</si>
  <si>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</si>
  <si>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</si>
  <si>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</si>
  <si>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</si>
  <si>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</si>
  <si>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</si>
  <si>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</si>
  <si>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</si>
  <si>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</si>
  <si>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</si>
  <si>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</si>
  <si>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</si>
  <si>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</si>
  <si>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</si>
  <si>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</si>
  <si>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</si>
  <si>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</si>
  <si>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</si>
  <si>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</si>
  <si>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</si>
  <si>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</si>
  <si>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</si>
  <si>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</si>
  <si>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</si>
  <si>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</si>
  <si>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</si>
  <si>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</si>
  <si>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</si>
  <si>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</si>
  <si>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</si>
  <si>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</si>
  <si>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</si>
  <si>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</si>
  <si>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</si>
  <si>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</si>
  <si>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</si>
  <si>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</si>
  <si>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</si>
  <si>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</si>
  <si>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</si>
  <si>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</si>
  <si>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</si>
  <si>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</si>
  <si>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</si>
  <si>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</si>
  <si>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</si>
  <si>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</si>
  <si>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</si>
  <si>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</si>
  <si>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</si>
  <si>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</si>
  <si>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</si>
  <si>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</si>
  <si>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</si>
  <si>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</si>
  <si>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</si>
  <si>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</si>
  <si>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</si>
  <si>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</si>
  <si>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</si>
  <si>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</si>
  <si>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</si>
  <si>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</si>
  <si>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</si>
  <si>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</si>
  <si>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</si>
  <si>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</si>
  <si>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</si>
  <si>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Next Convenient Port</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</si>
  <si>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</si>
  <si>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</si>
  <si>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</si>
  <si>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</si>
  <si>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</si>
  <si>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</si>
  <si>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</si>
  <si>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</si>
  <si>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</si>
  <si>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</si>
  <si>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</si>
  <si>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</si>
  <si>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</si>
  <si>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</si>
  <si>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</si>
  <si>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</si>
  <si>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Only suc. Strainer clean</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</si>
  <si>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</si>
  <si>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</si>
  <si>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</si>
  <si>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</si>
  <si>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</si>
  <si>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</si>
  <si>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</si>
  <si>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</si>
  <si>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</si>
  <si>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</si>
  <si>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</si>
  <si>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33491</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</si>
  <si>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</si>
  <si>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</si>
  <si>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</si>
  <si>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</si>
  <si>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</si>
  <si>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</si>
  <si>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</si>
  <si>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</si>
  <si>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</si>
  <si>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</si>
  <si>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</si>
  <si>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</si>
  <si>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</si>
  <si>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</si>
  <si>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</si>
  <si>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</si>
  <si>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</si>
  <si>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</si>
  <si>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For Cleaning at sea</t>
  </si>
  <si>
    <t>To be done at sea</t>
  </si>
  <si>
    <t>Visual Checked Only</t>
  </si>
  <si>
    <t>To be cheched after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</si>
</sst>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164"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6">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44" borderId="0" xfId="0" applyFont="1"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0" fillId="0" borderId="53" xfId="0" applyBorder="1" applyAlignment="1">
      <alignment horizontal="center"/>
    </xf>
    <xf numFmtId="0" fontId="10" fillId="0" borderId="0" xfId="0" applyFont="1" applyAlignment="1">
      <alignment horizontal="left"/>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342900</xdr:colOff>
      <xdr:row>46</xdr:row>
      <xdr:rowOff>38100</xdr:rowOff>
    </xdr:from>
    <xdr:to>
      <xdr:col>6</xdr:col>
      <xdr:colOff>266700</xdr:colOff>
      <xdr:row>51</xdr:row>
      <xdr:rowOff>59392</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305550" y="12287250"/>
          <a:ext cx="1143000" cy="97379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4</xdr:col>
      <xdr:colOff>95250</xdr:colOff>
      <xdr:row>334</xdr:row>
      <xdr:rowOff>180975</xdr:rowOff>
    </xdr:from>
    <xdr:to>
      <xdr:col>5</xdr:col>
      <xdr:colOff>390525</xdr:colOff>
      <xdr:row>340</xdr:row>
      <xdr:rowOff>11767</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81675" y="84029550"/>
          <a:ext cx="1143000" cy="9737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4</xdr:col>
      <xdr:colOff>152400</xdr:colOff>
      <xdr:row>76</xdr:row>
      <xdr:rowOff>152400</xdr:rowOff>
    </xdr:from>
    <xdr:to>
      <xdr:col>5</xdr:col>
      <xdr:colOff>447675</xdr:colOff>
      <xdr:row>81</xdr:row>
      <xdr:rowOff>173692</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24525" y="22679025"/>
          <a:ext cx="1143000" cy="97379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4</xdr:col>
      <xdr:colOff>95250</xdr:colOff>
      <xdr:row>55</xdr:row>
      <xdr:rowOff>180975</xdr:rowOff>
    </xdr:from>
    <xdr:to>
      <xdr:col>5</xdr:col>
      <xdr:colOff>390525</xdr:colOff>
      <xdr:row>61</xdr:row>
      <xdr:rowOff>11767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91200" y="16344900"/>
          <a:ext cx="1143000" cy="973792"/>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4</xdr:col>
      <xdr:colOff>47625</xdr:colOff>
      <xdr:row>55</xdr:row>
      <xdr:rowOff>152400</xdr:rowOff>
    </xdr:from>
    <xdr:to>
      <xdr:col>5</xdr:col>
      <xdr:colOff>342900</xdr:colOff>
      <xdr:row>60</xdr:row>
      <xdr:rowOff>173692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43575" y="15420975"/>
          <a:ext cx="1143000" cy="973792"/>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4</xdr:col>
      <xdr:colOff>105833</xdr:colOff>
      <xdr:row>20</xdr:row>
      <xdr:rowOff>158750</xdr:rowOff>
    </xdr:from>
    <xdr:to>
      <xdr:col>5</xdr:col>
      <xdr:colOff>402166</xdr:colOff>
      <xdr:row>25</xdr:row>
      <xdr:rowOff>180042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371166" y="5852583"/>
          <a:ext cx="1143000" cy="973792"/>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4</xdr:col>
      <xdr:colOff>56029</xdr:colOff>
      <xdr:row>120</xdr:row>
      <xdr:rowOff>156882</xdr:rowOff>
    </xdr:from>
    <xdr:to>
      <xdr:col>5</xdr:col>
      <xdr:colOff>347382</xdr:colOff>
      <xdr:row>125</xdr:row>
      <xdr:rowOff>178174</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59823" y="33001323"/>
          <a:ext cx="1143000" cy="973792"/>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4</xdr:col>
      <xdr:colOff>0</xdr:colOff>
      <xdr:row>122</xdr:row>
      <xdr:rowOff>134470</xdr:rowOff>
    </xdr:from>
    <xdr:to>
      <xdr:col>5</xdr:col>
      <xdr:colOff>291353</xdr:colOff>
      <xdr:row>127</xdr:row>
      <xdr:rowOff>155762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03794" y="34301205"/>
          <a:ext cx="1143000" cy="973792"/>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4</xdr:col>
      <xdr:colOff>22412</xdr:colOff>
      <xdr:row>122</xdr:row>
      <xdr:rowOff>100853</xdr:rowOff>
    </xdr:from>
    <xdr:to>
      <xdr:col>5</xdr:col>
      <xdr:colOff>313765</xdr:colOff>
      <xdr:row>127</xdr:row>
      <xdr:rowOff>122145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26206" y="33236647"/>
          <a:ext cx="1143000" cy="973792"/>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4</xdr:col>
      <xdr:colOff>33617</xdr:colOff>
      <xdr:row>122</xdr:row>
      <xdr:rowOff>156883</xdr:rowOff>
    </xdr:from>
    <xdr:to>
      <xdr:col>5</xdr:col>
      <xdr:colOff>324970</xdr:colOff>
      <xdr:row>127</xdr:row>
      <xdr:rowOff>178175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37411" y="33068559"/>
          <a:ext cx="1143000" cy="973792"/>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4</xdr:col>
      <xdr:colOff>0</xdr:colOff>
      <xdr:row>38</xdr:row>
      <xdr:rowOff>156882</xdr:rowOff>
    </xdr:from>
    <xdr:to>
      <xdr:col>5</xdr:col>
      <xdr:colOff>291353</xdr:colOff>
      <xdr:row>43</xdr:row>
      <xdr:rowOff>178174</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36559" y="11833411"/>
          <a:ext cx="1143000" cy="973792"/>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4</xdr:col>
      <xdr:colOff>38100</xdr:colOff>
      <xdr:row>296</xdr:row>
      <xdr:rowOff>152400</xdr:rowOff>
    </xdr:from>
    <xdr:to>
      <xdr:col>5</xdr:col>
      <xdr:colOff>333375</xdr:colOff>
      <xdr:row>301</xdr:row>
      <xdr:rowOff>173692</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15000" y="100660200"/>
          <a:ext cx="1143000" cy="97379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4</xdr:col>
      <xdr:colOff>0</xdr:colOff>
      <xdr:row>38</xdr:row>
      <xdr:rowOff>156883</xdr:rowOff>
    </xdr:from>
    <xdr:to>
      <xdr:col>5</xdr:col>
      <xdr:colOff>291353</xdr:colOff>
      <xdr:row>43</xdr:row>
      <xdr:rowOff>178175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36559" y="11519648"/>
          <a:ext cx="1143000" cy="973792"/>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4</xdr:col>
      <xdr:colOff>0</xdr:colOff>
      <xdr:row>43</xdr:row>
      <xdr:rowOff>168089</xdr:rowOff>
    </xdr:from>
    <xdr:to>
      <xdr:col>5</xdr:col>
      <xdr:colOff>291353</xdr:colOff>
      <xdr:row>48</xdr:row>
      <xdr:rowOff>189381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36559" y="13200530"/>
          <a:ext cx="1143000" cy="973792"/>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4</xdr:col>
      <xdr:colOff>0</xdr:colOff>
      <xdr:row>43</xdr:row>
      <xdr:rowOff>169334</xdr:rowOff>
    </xdr:from>
    <xdr:to>
      <xdr:col>5</xdr:col>
      <xdr:colOff>296334</xdr:colOff>
      <xdr:row>49</xdr:row>
      <xdr:rowOff>126</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3165667"/>
          <a:ext cx="1143000" cy="973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4</xdr:col>
      <xdr:colOff>0</xdr:colOff>
      <xdr:row>39</xdr:row>
      <xdr:rowOff>95250</xdr:rowOff>
    </xdr:from>
    <xdr:to>
      <xdr:col>5</xdr:col>
      <xdr:colOff>295275</xdr:colOff>
      <xdr:row>44</xdr:row>
      <xdr:rowOff>116542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12192000"/>
          <a:ext cx="1143000" cy="973792"/>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4</xdr:col>
      <xdr:colOff>28575</xdr:colOff>
      <xdr:row>39</xdr:row>
      <xdr:rowOff>161925</xdr:rowOff>
    </xdr:from>
    <xdr:to>
      <xdr:col>5</xdr:col>
      <xdr:colOff>323850</xdr:colOff>
      <xdr:row>44</xdr:row>
      <xdr:rowOff>183217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7850" y="12125325"/>
          <a:ext cx="1143000" cy="973792"/>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4</xdr:col>
      <xdr:colOff>0</xdr:colOff>
      <xdr:row>41</xdr:row>
      <xdr:rowOff>133350</xdr:rowOff>
    </xdr:from>
    <xdr:to>
      <xdr:col>5</xdr:col>
      <xdr:colOff>295275</xdr:colOff>
      <xdr:row>46</xdr:row>
      <xdr:rowOff>154642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12934950"/>
          <a:ext cx="1143000" cy="973792"/>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4</xdr:col>
      <xdr:colOff>38100</xdr:colOff>
      <xdr:row>41</xdr:row>
      <xdr:rowOff>152400</xdr:rowOff>
    </xdr:from>
    <xdr:to>
      <xdr:col>5</xdr:col>
      <xdr:colOff>333375</xdr:colOff>
      <xdr:row>46</xdr:row>
      <xdr:rowOff>173692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5" y="12887325"/>
          <a:ext cx="1143000" cy="973792"/>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4</xdr:col>
      <xdr:colOff>9525</xdr:colOff>
      <xdr:row>38</xdr:row>
      <xdr:rowOff>152400</xdr:rowOff>
    </xdr:from>
    <xdr:to>
      <xdr:col>5</xdr:col>
      <xdr:colOff>304800</xdr:colOff>
      <xdr:row>43</xdr:row>
      <xdr:rowOff>173692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38800" y="12049125"/>
          <a:ext cx="1143000" cy="973792"/>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4</xdr:col>
      <xdr:colOff>0</xdr:colOff>
      <xdr:row>39</xdr:row>
      <xdr:rowOff>161925</xdr:rowOff>
    </xdr:from>
    <xdr:to>
      <xdr:col>5</xdr:col>
      <xdr:colOff>295275</xdr:colOff>
      <xdr:row>44</xdr:row>
      <xdr:rowOff>183217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12287250"/>
          <a:ext cx="1143000" cy="973792"/>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4</xdr:col>
      <xdr:colOff>10583</xdr:colOff>
      <xdr:row>34</xdr:row>
      <xdr:rowOff>158750</xdr:rowOff>
    </xdr:from>
    <xdr:to>
      <xdr:col>5</xdr:col>
      <xdr:colOff>306917</xdr:colOff>
      <xdr:row>39</xdr:row>
      <xdr:rowOff>158875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500" y="10890250"/>
          <a:ext cx="1143000" cy="97379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 xmlns:a16="http://schemas.microsoft.com/office/drawing/2014/main"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137</xdr:row>
      <xdr:rowOff>32107</xdr:rowOff>
    </xdr:from>
    <xdr:to>
      <xdr:col>1</xdr:col>
      <xdr:colOff>1541124</xdr:colOff>
      <xdr:row>140</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6" name="Picture 5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7" name="Picture 5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137</xdr:row>
      <xdr:rowOff>85619</xdr:rowOff>
    </xdr:from>
    <xdr:to>
      <xdr:col>14</xdr:col>
      <xdr:colOff>53511</xdr:colOff>
      <xdr:row>141</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4</xdr:col>
      <xdr:colOff>171236</xdr:colOff>
      <xdr:row>137</xdr:row>
      <xdr:rowOff>10703</xdr:rowOff>
    </xdr:from>
    <xdr:to>
      <xdr:col>6</xdr:col>
      <xdr:colOff>94180</xdr:colOff>
      <xdr:row>142</xdr:row>
      <xdr:rowOff>21292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4109663" y="77612697"/>
          <a:ext cx="1143000" cy="973792"/>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4</xdr:col>
      <xdr:colOff>0</xdr:colOff>
      <xdr:row>34</xdr:row>
      <xdr:rowOff>179916</xdr:rowOff>
    </xdr:from>
    <xdr:to>
      <xdr:col>5</xdr:col>
      <xdr:colOff>296334</xdr:colOff>
      <xdr:row>40</xdr:row>
      <xdr:rowOff>125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0900833"/>
          <a:ext cx="1143000" cy="973792"/>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4</xdr:col>
      <xdr:colOff>0</xdr:colOff>
      <xdr:row>44</xdr:row>
      <xdr:rowOff>116416</xdr:rowOff>
    </xdr:from>
    <xdr:to>
      <xdr:col>5</xdr:col>
      <xdr:colOff>296334</xdr:colOff>
      <xdr:row>49</xdr:row>
      <xdr:rowOff>127125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3313833"/>
          <a:ext cx="1143000" cy="973792"/>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4</xdr:col>
      <xdr:colOff>21167</xdr:colOff>
      <xdr:row>44</xdr:row>
      <xdr:rowOff>127000</xdr:rowOff>
    </xdr:from>
    <xdr:to>
      <xdr:col>5</xdr:col>
      <xdr:colOff>317501</xdr:colOff>
      <xdr:row>49</xdr:row>
      <xdr:rowOff>137709</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2084" y="13366750"/>
          <a:ext cx="1143000" cy="973792"/>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4</xdr:col>
      <xdr:colOff>31750</xdr:colOff>
      <xdr:row>43</xdr:row>
      <xdr:rowOff>116416</xdr:rowOff>
    </xdr:from>
    <xdr:to>
      <xdr:col>5</xdr:col>
      <xdr:colOff>328084</xdr:colOff>
      <xdr:row>48</xdr:row>
      <xdr:rowOff>137708</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72667" y="12890499"/>
          <a:ext cx="1143000" cy="973792"/>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10583</xdr:colOff>
      <xdr:row>45</xdr:row>
      <xdr:rowOff>148166</xdr:rowOff>
    </xdr:from>
    <xdr:to>
      <xdr:col>5</xdr:col>
      <xdr:colOff>306917</xdr:colOff>
      <xdr:row>50</xdr:row>
      <xdr:rowOff>169458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500" y="13451416"/>
          <a:ext cx="1143000" cy="973792"/>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4</xdr:col>
      <xdr:colOff>10583</xdr:colOff>
      <xdr:row>40</xdr:row>
      <xdr:rowOff>116416</xdr:rowOff>
    </xdr:from>
    <xdr:to>
      <xdr:col>5</xdr:col>
      <xdr:colOff>306917</xdr:colOff>
      <xdr:row>45</xdr:row>
      <xdr:rowOff>127125</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500" y="12086166"/>
          <a:ext cx="1143000" cy="973792"/>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0</xdr:colOff>
      <xdr:row>40</xdr:row>
      <xdr:rowOff>190500</xdr:rowOff>
    </xdr:from>
    <xdr:to>
      <xdr:col>5</xdr:col>
      <xdr:colOff>296334</xdr:colOff>
      <xdr:row>46</xdr:row>
      <xdr:rowOff>10709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60250"/>
          <a:ext cx="1143000" cy="973792"/>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42334</xdr:colOff>
      <xdr:row>40</xdr:row>
      <xdr:rowOff>95250</xdr:rowOff>
    </xdr:from>
    <xdr:to>
      <xdr:col>5</xdr:col>
      <xdr:colOff>338668</xdr:colOff>
      <xdr:row>45</xdr:row>
      <xdr:rowOff>116542</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83251" y="11927417"/>
          <a:ext cx="1143000" cy="973792"/>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4</xdr:col>
      <xdr:colOff>10584</xdr:colOff>
      <xdr:row>40</xdr:row>
      <xdr:rowOff>127000</xdr:rowOff>
    </xdr:from>
    <xdr:to>
      <xdr:col>5</xdr:col>
      <xdr:colOff>306918</xdr:colOff>
      <xdr:row>45</xdr:row>
      <xdr:rowOff>148292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501" y="12075583"/>
          <a:ext cx="1143000" cy="973792"/>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4</xdr:col>
      <xdr:colOff>0</xdr:colOff>
      <xdr:row>42</xdr:row>
      <xdr:rowOff>148167</xdr:rowOff>
    </xdr:from>
    <xdr:to>
      <xdr:col>5</xdr:col>
      <xdr:colOff>296334</xdr:colOff>
      <xdr:row>47</xdr:row>
      <xdr:rowOff>169459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3112750"/>
          <a:ext cx="1143000" cy="9737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4</xdr:col>
      <xdr:colOff>0</xdr:colOff>
      <xdr:row>10</xdr:row>
      <xdr:rowOff>171450</xdr:rowOff>
    </xdr:from>
    <xdr:to>
      <xdr:col>5</xdr:col>
      <xdr:colOff>85725</xdr:colOff>
      <xdr:row>16</xdr:row>
      <xdr:rowOff>2242</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229100" y="3800475"/>
          <a:ext cx="1143000" cy="973792"/>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740833</xdr:colOff>
      <xdr:row>42</xdr:row>
      <xdr:rowOff>158750</xdr:rowOff>
    </xdr:from>
    <xdr:to>
      <xdr:col>5</xdr:col>
      <xdr:colOff>254000</xdr:colOff>
      <xdr:row>47</xdr:row>
      <xdr:rowOff>180042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8583" y="13112750"/>
          <a:ext cx="1143000" cy="97379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4</xdr:col>
      <xdr:colOff>63500</xdr:colOff>
      <xdr:row>38</xdr:row>
      <xdr:rowOff>105834</xdr:rowOff>
    </xdr:from>
    <xdr:to>
      <xdr:col>5</xdr:col>
      <xdr:colOff>359834</xdr:colOff>
      <xdr:row>43</xdr:row>
      <xdr:rowOff>127126</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04417" y="11811001"/>
          <a:ext cx="1143000" cy="973792"/>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762000</xdr:colOff>
      <xdr:row>44</xdr:row>
      <xdr:rowOff>137584</xdr:rowOff>
    </xdr:from>
    <xdr:to>
      <xdr:col>5</xdr:col>
      <xdr:colOff>275167</xdr:colOff>
      <xdr:row>49</xdr:row>
      <xdr:rowOff>158876</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070417"/>
          <a:ext cx="1143000" cy="973792"/>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762000</xdr:colOff>
      <xdr:row>44</xdr:row>
      <xdr:rowOff>148167</xdr:rowOff>
    </xdr:from>
    <xdr:to>
      <xdr:col>5</xdr:col>
      <xdr:colOff>275167</xdr:colOff>
      <xdr:row>49</xdr:row>
      <xdr:rowOff>169459</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239750"/>
          <a:ext cx="1143000" cy="973792"/>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762000</xdr:colOff>
      <xdr:row>19</xdr:row>
      <xdr:rowOff>137583</xdr:rowOff>
    </xdr:from>
    <xdr:to>
      <xdr:col>5</xdr:col>
      <xdr:colOff>275167</xdr:colOff>
      <xdr:row>24</xdr:row>
      <xdr:rowOff>158875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5005916"/>
          <a:ext cx="1143000" cy="97379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4</xdr:col>
      <xdr:colOff>0</xdr:colOff>
      <xdr:row>39</xdr:row>
      <xdr:rowOff>158750</xdr:rowOff>
    </xdr:from>
    <xdr:to>
      <xdr:col>5</xdr:col>
      <xdr:colOff>296334</xdr:colOff>
      <xdr:row>44</xdr:row>
      <xdr:rowOff>180042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403667"/>
          <a:ext cx="1143000" cy="973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4</xdr:col>
      <xdr:colOff>0</xdr:colOff>
      <xdr:row>22</xdr:row>
      <xdr:rowOff>127000</xdr:rowOff>
    </xdr:from>
    <xdr:to>
      <xdr:col>5</xdr:col>
      <xdr:colOff>296334</xdr:colOff>
      <xdr:row>27</xdr:row>
      <xdr:rowOff>148292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625167" y="4751917"/>
          <a:ext cx="1143000" cy="973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4</xdr:col>
      <xdr:colOff>19050</xdr:colOff>
      <xdr:row>49</xdr:row>
      <xdr:rowOff>123825</xdr:rowOff>
    </xdr:from>
    <xdr:to>
      <xdr:col>5</xdr:col>
      <xdr:colOff>314325</xdr:colOff>
      <xdr:row>54</xdr:row>
      <xdr:rowOff>145117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15000" y="15925800"/>
          <a:ext cx="1143000" cy="973792"/>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28575</xdr:colOff>
      <xdr:row>19</xdr:row>
      <xdr:rowOff>161925</xdr:rowOff>
    </xdr:from>
    <xdr:to>
      <xdr:col>5</xdr:col>
      <xdr:colOff>323850</xdr:colOff>
      <xdr:row>24</xdr:row>
      <xdr:rowOff>183217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24525" y="4772025"/>
          <a:ext cx="1143000" cy="97379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4</xdr:col>
      <xdr:colOff>0</xdr:colOff>
      <xdr:row>20</xdr:row>
      <xdr:rowOff>152400</xdr:rowOff>
    </xdr:from>
    <xdr:to>
      <xdr:col>5</xdr:col>
      <xdr:colOff>295275</xdr:colOff>
      <xdr:row>25</xdr:row>
      <xdr:rowOff>173692</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95950" y="5219700"/>
          <a:ext cx="1143000" cy="97379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 xmlns:a16="http://schemas.microsoft.com/office/drawing/2014/main"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4</xdr:col>
      <xdr:colOff>28575</xdr:colOff>
      <xdr:row>12</xdr:row>
      <xdr:rowOff>142875</xdr:rowOff>
    </xdr:from>
    <xdr:to>
      <xdr:col>5</xdr:col>
      <xdr:colOff>323850</xdr:colOff>
      <xdr:row>17</xdr:row>
      <xdr:rowOff>164167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724525" y="3876675"/>
          <a:ext cx="1143000" cy="973792"/>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4</xdr:col>
      <xdr:colOff>0</xdr:colOff>
      <xdr:row>20</xdr:row>
      <xdr:rowOff>161925</xdr:rowOff>
    </xdr:from>
    <xdr:to>
      <xdr:col>5</xdr:col>
      <xdr:colOff>295275</xdr:colOff>
      <xdr:row>25</xdr:row>
      <xdr:rowOff>183217</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6076950"/>
          <a:ext cx="1143000" cy="973792"/>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4</xdr:col>
      <xdr:colOff>19050</xdr:colOff>
      <xdr:row>11</xdr:row>
      <xdr:rowOff>142875</xdr:rowOff>
    </xdr:from>
    <xdr:to>
      <xdr:col>5</xdr:col>
      <xdr:colOff>314325</xdr:colOff>
      <xdr:row>16</xdr:row>
      <xdr:rowOff>164167</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715000" y="3095625"/>
          <a:ext cx="1143000" cy="973792"/>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828675</xdr:colOff>
      <xdr:row>10</xdr:row>
      <xdr:rowOff>171450</xdr:rowOff>
    </xdr:from>
    <xdr:to>
      <xdr:col>5</xdr:col>
      <xdr:colOff>276225</xdr:colOff>
      <xdr:row>16</xdr:row>
      <xdr:rowOff>2242</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76900" y="2371725"/>
          <a:ext cx="1143000" cy="973792"/>
        </a:xfrm>
        <a:prstGeom prst="rect">
          <a:avLst/>
        </a:prstGeom>
      </xdr:spPr>
    </xdr:pic>
    <xdr:clientData/>
  </xdr:twoCellAnchor>
  <xdr:twoCellAnchor editAs="oneCell">
    <xdr:from>
      <xdr:col>2</xdr:col>
      <xdr:colOff>123825</xdr:colOff>
      <xdr:row>11</xdr:row>
      <xdr:rowOff>57150</xdr:rowOff>
    </xdr:from>
    <xdr:to>
      <xdr:col>2</xdr:col>
      <xdr:colOff>1295400</xdr:colOff>
      <xdr:row>14</xdr:row>
      <xdr:rowOff>180976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244792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828675</xdr:colOff>
      <xdr:row>13</xdr:row>
      <xdr:rowOff>152400</xdr:rowOff>
    </xdr:from>
    <xdr:to>
      <xdr:col>5</xdr:col>
      <xdr:colOff>276225</xdr:colOff>
      <xdr:row>18</xdr:row>
      <xdr:rowOff>173692</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76900" y="3695700"/>
          <a:ext cx="1143000" cy="9737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4</xdr:col>
      <xdr:colOff>0</xdr:colOff>
      <xdr:row>18</xdr:row>
      <xdr:rowOff>142875</xdr:rowOff>
    </xdr:from>
    <xdr:to>
      <xdr:col>5</xdr:col>
      <xdr:colOff>295275</xdr:colOff>
      <xdr:row>23</xdr:row>
      <xdr:rowOff>164167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81550"/>
          <a:ext cx="1143000" cy="973792"/>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838200</xdr:colOff>
      <xdr:row>13</xdr:row>
      <xdr:rowOff>152400</xdr:rowOff>
    </xdr:from>
    <xdr:to>
      <xdr:col>5</xdr:col>
      <xdr:colOff>285750</xdr:colOff>
      <xdr:row>18</xdr:row>
      <xdr:rowOff>173692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86425" y="4019550"/>
          <a:ext cx="1143000" cy="9737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4</xdr:col>
      <xdr:colOff>85725</xdr:colOff>
      <xdr:row>13</xdr:row>
      <xdr:rowOff>171450</xdr:rowOff>
    </xdr:from>
    <xdr:to>
      <xdr:col>5</xdr:col>
      <xdr:colOff>381000</xdr:colOff>
      <xdr:row>19</xdr:row>
      <xdr:rowOff>2242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81675" y="4038600"/>
          <a:ext cx="1143000" cy="9737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4</xdr:col>
      <xdr:colOff>9525</xdr:colOff>
      <xdr:row>19</xdr:row>
      <xdr:rowOff>152400</xdr:rowOff>
    </xdr:from>
    <xdr:to>
      <xdr:col>5</xdr:col>
      <xdr:colOff>304800</xdr:colOff>
      <xdr:row>24</xdr:row>
      <xdr:rowOff>173692</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05475" y="4743450"/>
          <a:ext cx="1143000" cy="97379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4</xdr:col>
      <xdr:colOff>9525</xdr:colOff>
      <xdr:row>19</xdr:row>
      <xdr:rowOff>171450</xdr:rowOff>
    </xdr:from>
    <xdr:to>
      <xdr:col>5</xdr:col>
      <xdr:colOff>304800</xdr:colOff>
      <xdr:row>25</xdr:row>
      <xdr:rowOff>2242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05475" y="4762500"/>
          <a:ext cx="1143000" cy="97379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5</xdr:col>
      <xdr:colOff>9525</xdr:colOff>
      <xdr:row>16</xdr:row>
      <xdr:rowOff>123825</xdr:rowOff>
    </xdr:from>
    <xdr:to>
      <xdr:col>5</xdr:col>
      <xdr:colOff>1152525</xdr:colOff>
      <xdr:row>20</xdr:row>
      <xdr:rowOff>145117</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05450" y="3429000"/>
          <a:ext cx="1143000" cy="973792"/>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4</xdr:col>
      <xdr:colOff>38100</xdr:colOff>
      <xdr:row>18</xdr:row>
      <xdr:rowOff>161925</xdr:rowOff>
    </xdr:from>
    <xdr:to>
      <xdr:col>5</xdr:col>
      <xdr:colOff>333375</xdr:colOff>
      <xdr:row>23</xdr:row>
      <xdr:rowOff>183217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734050" y="4562475"/>
          <a:ext cx="1143000" cy="973792"/>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4</xdr:col>
      <xdr:colOff>9525</xdr:colOff>
      <xdr:row>11</xdr:row>
      <xdr:rowOff>152400</xdr:rowOff>
    </xdr:from>
    <xdr:to>
      <xdr:col>5</xdr:col>
      <xdr:colOff>304800</xdr:colOff>
      <xdr:row>16</xdr:row>
      <xdr:rowOff>173692</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705475" y="3105150"/>
          <a:ext cx="1143000" cy="973792"/>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4</xdr:col>
      <xdr:colOff>0</xdr:colOff>
      <xdr:row>13</xdr:row>
      <xdr:rowOff>161925</xdr:rowOff>
    </xdr:from>
    <xdr:to>
      <xdr:col>5</xdr:col>
      <xdr:colOff>295275</xdr:colOff>
      <xdr:row>18</xdr:row>
      <xdr:rowOff>183217</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3514725"/>
          <a:ext cx="1143000" cy="973792"/>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4</xdr:col>
      <xdr:colOff>10949</xdr:colOff>
      <xdr:row>57</xdr:row>
      <xdr:rowOff>142328</xdr:rowOff>
    </xdr:from>
    <xdr:to>
      <xdr:col>5</xdr:col>
      <xdr:colOff>310932</xdr:colOff>
      <xdr:row>62</xdr:row>
      <xdr:rowOff>185517</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3104" y="18831035"/>
          <a:ext cx="1143000" cy="973792"/>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4</xdr:col>
      <xdr:colOff>0</xdr:colOff>
      <xdr:row>57</xdr:row>
      <xdr:rowOff>161925</xdr:rowOff>
    </xdr:from>
    <xdr:to>
      <xdr:col>5</xdr:col>
      <xdr:colOff>295275</xdr:colOff>
      <xdr:row>62</xdr:row>
      <xdr:rowOff>183217</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18297525"/>
          <a:ext cx="1143000" cy="973792"/>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4</xdr:col>
      <xdr:colOff>0</xdr:colOff>
      <xdr:row>30</xdr:row>
      <xdr:rowOff>171450</xdr:rowOff>
    </xdr:from>
    <xdr:to>
      <xdr:col>5</xdr:col>
      <xdr:colOff>209550</xdr:colOff>
      <xdr:row>36</xdr:row>
      <xdr:rowOff>2242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133975" y="9239250"/>
          <a:ext cx="1143000" cy="973792"/>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4</xdr:col>
      <xdr:colOff>142875</xdr:colOff>
      <xdr:row>22</xdr:row>
      <xdr:rowOff>152400</xdr:rowOff>
    </xdr:from>
    <xdr:to>
      <xdr:col>5</xdr:col>
      <xdr:colOff>352425</xdr:colOff>
      <xdr:row>27</xdr:row>
      <xdr:rowOff>173692</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353050" y="6867525"/>
          <a:ext cx="1143000" cy="973792"/>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100</xdr:row>
      <xdr:rowOff>145678</xdr:rowOff>
    </xdr:from>
    <xdr:to>
      <xdr:col>2</xdr:col>
      <xdr:colOff>1500386</xdr:colOff>
      <xdr:row>104</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101</xdr:row>
      <xdr:rowOff>145677</xdr:rowOff>
    </xdr:from>
    <xdr:to>
      <xdr:col>9</xdr:col>
      <xdr:colOff>348503</xdr:colOff>
      <xdr:row>105</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4</xdr:col>
      <xdr:colOff>78442</xdr:colOff>
      <xdr:row>100</xdr:row>
      <xdr:rowOff>112059</xdr:rowOff>
    </xdr:from>
    <xdr:to>
      <xdr:col>5</xdr:col>
      <xdr:colOff>324971</xdr:colOff>
      <xdr:row>105</xdr:row>
      <xdr:rowOff>133351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264089" y="73320088"/>
          <a:ext cx="1143000" cy="97379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 xmlns:a16="http://schemas.microsoft.com/office/drawing/2014/main"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4</xdr:col>
      <xdr:colOff>0</xdr:colOff>
      <xdr:row>293</xdr:row>
      <xdr:rowOff>0</xdr:rowOff>
    </xdr:from>
    <xdr:to>
      <xdr:col>4</xdr:col>
      <xdr:colOff>1143000</xdr:colOff>
      <xdr:row>298</xdr:row>
      <xdr:rowOff>21292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519083" y="58028417"/>
          <a:ext cx="1143000" cy="9737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4</xdr:col>
      <xdr:colOff>247650</xdr:colOff>
      <xdr:row>335</xdr:row>
      <xdr:rowOff>0</xdr:rowOff>
    </xdr:from>
    <xdr:to>
      <xdr:col>5</xdr:col>
      <xdr:colOff>542925</xdr:colOff>
      <xdr:row>340</xdr:row>
      <xdr:rowOff>21292</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934075" y="86277450"/>
          <a:ext cx="1143000" cy="9737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4</xdr:col>
      <xdr:colOff>200025</xdr:colOff>
      <xdr:row>334</xdr:row>
      <xdr:rowOff>152400</xdr:rowOff>
    </xdr:from>
    <xdr:to>
      <xdr:col>5</xdr:col>
      <xdr:colOff>495300</xdr:colOff>
      <xdr:row>339</xdr:row>
      <xdr:rowOff>173692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886450" y="84810600"/>
          <a:ext cx="1143000" cy="9737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5204</v>
      </c>
    </row>
    <row r="3" spans="1:3" ht="26.25" customHeight="1">
      <c r="A3">
        <v>1</v>
      </c>
      <c r="B3" s="226" t="s">
        <v>2460</v>
      </c>
      <c r="C3" s="227" t="s">
        <v>4757</v>
      </c>
    </row>
    <row r="4" spans="1:3" ht="26.25" customHeight="1">
      <c r="A4">
        <v>2</v>
      </c>
      <c r="B4" s="226" t="s">
        <v>2461</v>
      </c>
      <c r="C4" s="228" t="s">
        <v>4758</v>
      </c>
    </row>
    <row r="5" spans="1:3" ht="26.25" customHeight="1">
      <c r="A5">
        <v>3</v>
      </c>
      <c r="B5" s="226" t="s">
        <v>4633</v>
      </c>
      <c r="C5" s="228" t="s">
        <v>4758</v>
      </c>
    </row>
    <row r="6" spans="1:3" ht="26.25" customHeight="1">
      <c r="A6">
        <v>4</v>
      </c>
      <c r="B6" s="226" t="s">
        <v>3684</v>
      </c>
      <c r="C6" s="228" t="s">
        <v>4758</v>
      </c>
    </row>
    <row r="7" spans="1:3" ht="26.25" customHeight="1">
      <c r="A7">
        <v>5</v>
      </c>
      <c r="B7" s="226" t="s">
        <v>3672</v>
      </c>
      <c r="C7" s="228" t="s">
        <v>4758</v>
      </c>
    </row>
    <row r="8" spans="1:3" ht="26.25" customHeight="1">
      <c r="A8">
        <v>6</v>
      </c>
      <c r="B8" s="226" t="s">
        <v>3685</v>
      </c>
      <c r="C8" s="228" t="s">
        <v>4758</v>
      </c>
    </row>
    <row r="9" spans="1:3" ht="26.25" customHeight="1">
      <c r="A9">
        <v>7</v>
      </c>
      <c r="B9" s="226" t="s">
        <v>3716</v>
      </c>
      <c r="C9" s="228" t="s">
        <v>4758</v>
      </c>
    </row>
    <row r="10" spans="1:3" ht="26.25" customHeight="1">
      <c r="A10">
        <v>8</v>
      </c>
      <c r="B10" s="226" t="s">
        <v>2462</v>
      </c>
      <c r="C10" s="228" t="s">
        <v>4759</v>
      </c>
    </row>
    <row r="11" spans="1:3" ht="26.25" customHeight="1">
      <c r="A11">
        <v>9</v>
      </c>
      <c r="B11" s="226" t="s">
        <v>2463</v>
      </c>
      <c r="C11" s="228" t="s">
        <v>4759</v>
      </c>
    </row>
    <row r="12" spans="1:3" ht="26.25" customHeight="1">
      <c r="A12">
        <v>10</v>
      </c>
      <c r="B12" s="226" t="s">
        <v>2464</v>
      </c>
      <c r="C12" s="228" t="s">
        <v>4759</v>
      </c>
    </row>
    <row r="13" spans="1:3" ht="26.25" customHeight="1">
      <c r="A13">
        <v>11</v>
      </c>
      <c r="B13" s="226" t="s">
        <v>1084</v>
      </c>
      <c r="C13" s="228" t="s">
        <v>4759</v>
      </c>
    </row>
    <row r="14" spans="1:3" ht="26.25" customHeight="1">
      <c r="A14">
        <v>12</v>
      </c>
      <c r="B14" s="226" t="s">
        <v>2497</v>
      </c>
      <c r="C14" s="228" t="s">
        <v>4760</v>
      </c>
    </row>
    <row r="15" spans="1:3" ht="26.25" customHeight="1">
      <c r="A15">
        <v>13</v>
      </c>
      <c r="B15" s="226" t="s">
        <v>2498</v>
      </c>
      <c r="C15" s="228" t="s">
        <v>4760</v>
      </c>
    </row>
    <row r="16" spans="1:3" ht="26.25" customHeight="1">
      <c r="A16">
        <v>14</v>
      </c>
      <c r="B16" s="226" t="s">
        <v>4761</v>
      </c>
      <c r="C16" s="228" t="s">
        <v>4760</v>
      </c>
    </row>
    <row r="17" spans="1:3" ht="26.25" customHeight="1">
      <c r="A17">
        <v>15</v>
      </c>
      <c r="B17" s="226" t="s">
        <v>2499</v>
      </c>
      <c r="C17" s="228" t="s">
        <v>4760</v>
      </c>
    </row>
    <row r="18" spans="1:3" ht="26.25" customHeight="1">
      <c r="A18">
        <v>16</v>
      </c>
      <c r="B18" s="226" t="s">
        <v>2500</v>
      </c>
      <c r="C18" s="228" t="s">
        <v>4760</v>
      </c>
    </row>
    <row r="19" spans="1:3" ht="26.25" customHeight="1">
      <c r="A19">
        <v>17</v>
      </c>
      <c r="B19" s="226" t="s">
        <v>1873</v>
      </c>
      <c r="C19" s="228" t="s">
        <v>4760</v>
      </c>
    </row>
    <row r="20" spans="1:3" ht="26.25" customHeight="1">
      <c r="A20">
        <v>18</v>
      </c>
      <c r="B20" s="226" t="s">
        <v>2501</v>
      </c>
      <c r="C20" s="228" t="s">
        <v>4760</v>
      </c>
    </row>
    <row r="21" spans="1:3" ht="26.25" customHeight="1">
      <c r="A21">
        <v>19</v>
      </c>
      <c r="B21" s="226" t="s">
        <v>2502</v>
      </c>
      <c r="C21" s="228" t="s">
        <v>4760</v>
      </c>
    </row>
    <row r="22" spans="1:3" ht="26.25" customHeight="1">
      <c r="A22">
        <v>20</v>
      </c>
      <c r="B22" s="226" t="s">
        <v>2503</v>
      </c>
      <c r="C22" s="228" t="s">
        <v>4760</v>
      </c>
    </row>
    <row r="23" spans="1:3" ht="26.25" customHeight="1">
      <c r="A23">
        <v>21</v>
      </c>
      <c r="B23" s="226" t="s">
        <v>2504</v>
      </c>
      <c r="C23" s="228" t="s">
        <v>4760</v>
      </c>
    </row>
    <row r="24" spans="1:3" ht="26.25" customHeight="1">
      <c r="A24">
        <v>22</v>
      </c>
      <c r="B24" s="226" t="s">
        <v>2505</v>
      </c>
      <c r="C24" s="228" t="s">
        <v>4760</v>
      </c>
    </row>
    <row r="25" spans="1:3" ht="26.25" customHeight="1">
      <c r="A25">
        <v>23</v>
      </c>
      <c r="B25" s="226" t="s">
        <v>1903</v>
      </c>
      <c r="C25" s="228" t="s">
        <v>4760</v>
      </c>
    </row>
    <row r="26" spans="1:3" ht="26.25" customHeight="1">
      <c r="A26">
        <v>24</v>
      </c>
      <c r="B26" s="226" t="s">
        <v>1904</v>
      </c>
      <c r="C26" s="228" t="s">
        <v>4760</v>
      </c>
    </row>
    <row r="27" spans="1:3" ht="26.25" customHeight="1">
      <c r="A27">
        <v>25</v>
      </c>
      <c r="B27" s="226" t="s">
        <v>1906</v>
      </c>
      <c r="C27" s="228" t="s">
        <v>4760</v>
      </c>
    </row>
    <row r="28" spans="1:3" ht="26.25" customHeight="1">
      <c r="A28">
        <v>26</v>
      </c>
      <c r="B28" s="226" t="s">
        <v>1907</v>
      </c>
      <c r="C28" s="228" t="s">
        <v>4760</v>
      </c>
    </row>
    <row r="29" spans="1:3" ht="26.25" customHeight="1">
      <c r="A29">
        <v>27</v>
      </c>
      <c r="B29" s="226" t="s">
        <v>1905</v>
      </c>
      <c r="C29" s="228" t="s">
        <v>4760</v>
      </c>
    </row>
    <row r="30" spans="1:3" ht="26.25" customHeight="1">
      <c r="A30">
        <v>28</v>
      </c>
      <c r="B30" s="226" t="s">
        <v>1908</v>
      </c>
      <c r="C30" s="228" t="s">
        <v>4760</v>
      </c>
    </row>
    <row r="31" spans="1:3" ht="26.25" customHeight="1">
      <c r="A31">
        <v>29</v>
      </c>
      <c r="B31" s="226" t="s">
        <v>1909</v>
      </c>
      <c r="C31" s="228" t="s">
        <v>4760</v>
      </c>
    </row>
    <row r="32" spans="1:3" ht="26.25" customHeight="1">
      <c r="A32">
        <v>30</v>
      </c>
      <c r="B32" s="226" t="s">
        <v>1910</v>
      </c>
      <c r="C32" s="228" t="s">
        <v>4760</v>
      </c>
    </row>
    <row r="33" spans="1:3" ht="26.25" customHeight="1">
      <c r="A33">
        <v>31</v>
      </c>
      <c r="B33" s="226" t="s">
        <v>1911</v>
      </c>
      <c r="C33" s="228" t="s">
        <v>4760</v>
      </c>
    </row>
    <row r="34" spans="1:3" ht="26.25" customHeight="1">
      <c r="A34">
        <v>32</v>
      </c>
      <c r="B34" s="226" t="s">
        <v>1933</v>
      </c>
      <c r="C34" s="228" t="s">
        <v>4760</v>
      </c>
    </row>
    <row r="35" spans="1:3" ht="26.25" customHeight="1">
      <c r="A35">
        <v>33</v>
      </c>
      <c r="B35" s="226" t="s">
        <v>1934</v>
      </c>
      <c r="C35" s="228" t="s">
        <v>4760</v>
      </c>
    </row>
    <row r="36" spans="1:3" ht="26.25" customHeight="1">
      <c r="A36">
        <v>34</v>
      </c>
      <c r="B36" s="226" t="s">
        <v>1936</v>
      </c>
      <c r="C36" s="228" t="s">
        <v>4760</v>
      </c>
    </row>
    <row r="37" spans="1:3" ht="26.25" customHeight="1">
      <c r="A37">
        <v>35</v>
      </c>
      <c r="B37" s="226" t="s">
        <v>2506</v>
      </c>
      <c r="C37" s="228" t="s">
        <v>4760</v>
      </c>
    </row>
    <row r="38" spans="1:3" ht="26.25" customHeight="1">
      <c r="A38">
        <v>36</v>
      </c>
      <c r="B38" s="226" t="s">
        <v>2507</v>
      </c>
      <c r="C38" s="228" t="s">
        <v>4760</v>
      </c>
    </row>
    <row r="39" spans="1:3" ht="26.25" customHeight="1">
      <c r="A39">
        <v>37</v>
      </c>
      <c r="B39" s="226" t="s">
        <v>1957</v>
      </c>
      <c r="C39" s="228" t="s">
        <v>4760</v>
      </c>
    </row>
    <row r="40" spans="1:3" ht="26.25" customHeight="1">
      <c r="A40">
        <v>38</v>
      </c>
      <c r="B40" s="226" t="s">
        <v>1958</v>
      </c>
      <c r="C40" s="228" t="s">
        <v>4760</v>
      </c>
    </row>
    <row r="41" spans="1:3" ht="26.25" customHeight="1">
      <c r="A41">
        <v>39</v>
      </c>
      <c r="B41" s="226" t="s">
        <v>1959</v>
      </c>
      <c r="C41" s="228" t="s">
        <v>4760</v>
      </c>
    </row>
    <row r="42" spans="1:3" ht="26.25" customHeight="1">
      <c r="A42">
        <v>40</v>
      </c>
      <c r="B42" s="226" t="s">
        <v>1978</v>
      </c>
      <c r="C42" s="228" t="s">
        <v>4760</v>
      </c>
    </row>
    <row r="43" spans="1:3" ht="26.25" customHeight="1">
      <c r="A43">
        <v>41</v>
      </c>
      <c r="B43" s="226" t="s">
        <v>1995</v>
      </c>
      <c r="C43" s="228" t="s">
        <v>4760</v>
      </c>
    </row>
    <row r="44" spans="1:3" ht="26.25" customHeight="1">
      <c r="A44">
        <v>42</v>
      </c>
      <c r="B44" s="226" t="s">
        <v>1996</v>
      </c>
      <c r="C44" s="228" t="s">
        <v>4760</v>
      </c>
    </row>
    <row r="45" spans="1:3" ht="26.25" customHeight="1">
      <c r="A45">
        <v>43</v>
      </c>
      <c r="B45" s="226" t="s">
        <v>2014</v>
      </c>
      <c r="C45" s="228" t="s">
        <v>4760</v>
      </c>
    </row>
    <row r="46" spans="1:3" ht="26.25" customHeight="1">
      <c r="A46">
        <v>44</v>
      </c>
      <c r="B46" s="226" t="s">
        <v>2341</v>
      </c>
      <c r="C46" s="228" t="s">
        <v>4759</v>
      </c>
    </row>
    <row r="47" spans="1:3" ht="26.25" customHeight="1">
      <c r="A47">
        <v>45</v>
      </c>
      <c r="B47" s="226" t="s">
        <v>2406</v>
      </c>
      <c r="C47" s="228" t="s">
        <v>4760</v>
      </c>
    </row>
    <row r="48" spans="1:3" ht="26.25" customHeight="1">
      <c r="A48">
        <v>46</v>
      </c>
      <c r="B48" s="226" t="s">
        <v>4818</v>
      </c>
      <c r="C48" s="228" t="s">
        <v>4760</v>
      </c>
    </row>
    <row r="49" spans="1:3" ht="26.25" customHeight="1">
      <c r="A49">
        <v>47</v>
      </c>
      <c r="B49" s="226" t="s">
        <v>2508</v>
      </c>
      <c r="C49" s="228" t="s">
        <v>4760</v>
      </c>
    </row>
    <row r="50" spans="1:3" ht="26.25" customHeight="1">
      <c r="A50">
        <v>48</v>
      </c>
      <c r="B50" s="226" t="s">
        <v>2509</v>
      </c>
      <c r="C50" s="228" t="s">
        <v>4760</v>
      </c>
    </row>
    <row r="51" spans="1:3" ht="26.25" customHeight="1">
      <c r="A51">
        <v>49</v>
      </c>
      <c r="B51" s="226" t="s">
        <v>2180</v>
      </c>
      <c r="C51" s="228" t="s">
        <v>4758</v>
      </c>
    </row>
    <row r="52" spans="1:3" ht="26.25" customHeight="1">
      <c r="A52">
        <v>50</v>
      </c>
      <c r="B52" s="226" t="s">
        <v>2510</v>
      </c>
      <c r="C52" s="228" t="s">
        <v>4758</v>
      </c>
    </row>
    <row r="53" spans="1:3" ht="26.25" customHeight="1">
      <c r="A53">
        <v>51</v>
      </c>
      <c r="B53" s="226" t="s">
        <v>2511</v>
      </c>
      <c r="C53" s="228" t="s">
        <v>4760</v>
      </c>
    </row>
    <row r="54" spans="1:3" ht="26.25" customHeight="1">
      <c r="A54">
        <v>52</v>
      </c>
      <c r="B54" s="226" t="s">
        <v>2512</v>
      </c>
      <c r="C54" s="228" t="s">
        <v>4758</v>
      </c>
    </row>
    <row r="55" spans="1:3" ht="26.25" customHeight="1">
      <c r="A55">
        <v>53</v>
      </c>
      <c r="B55" s="226" t="s">
        <v>2274</v>
      </c>
      <c r="C55" s="228" t="s">
        <v>4760</v>
      </c>
    </row>
    <row r="56" spans="1:3" ht="26.25" customHeight="1">
      <c r="A56">
        <v>54</v>
      </c>
      <c r="B56" s="226" t="s">
        <v>2277</v>
      </c>
      <c r="C56" s="228" t="s">
        <v>4760</v>
      </c>
    </row>
    <row r="57" spans="1:3" ht="26.25" customHeight="1">
      <c r="A57">
        <v>55</v>
      </c>
      <c r="B57" s="226" t="s">
        <v>2314</v>
      </c>
      <c r="C57" s="228" t="s">
        <v>4760</v>
      </c>
    </row>
    <row r="58" spans="1:3" ht="26.25" customHeight="1">
      <c r="A58">
        <v>56</v>
      </c>
      <c r="B58" s="226" t="s">
        <v>2430</v>
      </c>
      <c r="C58" s="228" t="s">
        <v>4760</v>
      </c>
    </row>
    <row r="59" spans="1:3" ht="26.25" customHeight="1">
      <c r="A59">
        <v>57</v>
      </c>
      <c r="B59" s="226" t="s">
        <v>2431</v>
      </c>
      <c r="C59" s="228" t="s">
        <v>4760</v>
      </c>
    </row>
    <row r="60" spans="1:3" ht="26.25" customHeight="1">
      <c r="A60">
        <v>58</v>
      </c>
      <c r="B60" s="226" t="s">
        <v>2306</v>
      </c>
      <c r="C60" s="228" t="s">
        <v>4760</v>
      </c>
    </row>
    <row r="61" spans="1:3" ht="26.25" customHeight="1">
      <c r="A61">
        <v>59</v>
      </c>
      <c r="B61" s="226" t="s">
        <v>2307</v>
      </c>
      <c r="C61" s="228" t="s">
        <v>4760</v>
      </c>
    </row>
    <row r="62" spans="1:3" ht="26.25" customHeight="1">
      <c r="A62">
        <v>60</v>
      </c>
      <c r="B62" s="226" t="s">
        <v>2308</v>
      </c>
      <c r="C62" s="228" t="s">
        <v>4760</v>
      </c>
    </row>
    <row r="63" spans="1:3" ht="26.25" customHeight="1">
      <c r="A63">
        <v>61</v>
      </c>
      <c r="B63" s="226" t="s">
        <v>2513</v>
      </c>
      <c r="C63" s="228" t="s">
        <v>4758</v>
      </c>
    </row>
    <row r="64" spans="1:3" ht="26.25" customHeight="1">
      <c r="A64">
        <v>62</v>
      </c>
      <c r="B64" s="226" t="s">
        <v>2325</v>
      </c>
      <c r="C64" s="228" t="s">
        <v>4760</v>
      </c>
    </row>
    <row r="65" spans="1:3" ht="26.25" customHeight="1">
      <c r="A65">
        <v>63</v>
      </c>
      <c r="B65" s="226" t="s">
        <v>2514</v>
      </c>
      <c r="C65" s="228" t="s">
        <v>4760</v>
      </c>
    </row>
    <row r="66" spans="1:3" ht="26.25" customHeight="1">
      <c r="A66">
        <v>64</v>
      </c>
      <c r="B66" s="226" t="s">
        <v>2405</v>
      </c>
      <c r="C66" s="228" t="s">
        <v>4760</v>
      </c>
    </row>
    <row r="67" spans="1:3" ht="26.25" customHeight="1">
      <c r="A67">
        <v>65</v>
      </c>
      <c r="B67" s="226" t="s">
        <v>2515</v>
      </c>
      <c r="C67" s="228" t="s">
        <v>4760</v>
      </c>
    </row>
    <row r="68" spans="1:3" ht="26.25" customHeight="1">
      <c r="A68">
        <v>66</v>
      </c>
      <c r="B68" s="226" t="s">
        <v>4632</v>
      </c>
      <c r="C68" s="228" t="s">
        <v>4758</v>
      </c>
    </row>
    <row r="69" spans="1:3" ht="26.25" customHeight="1">
      <c r="A69">
        <v>67</v>
      </c>
      <c r="B69" s="226" t="s">
        <v>4884</v>
      </c>
      <c r="C69" s="228" t="s">
        <v>5162</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89" sqref="F289"/>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606</v>
      </c>
      <c r="D3" s="378" t="s">
        <v>12</v>
      </c>
      <c r="E3" s="378"/>
      <c r="F3" s="4" t="s">
        <v>607</v>
      </c>
    </row>
    <row r="4" spans="1:12" ht="18" customHeight="1">
      <c r="A4" s="377" t="s">
        <v>77</v>
      </c>
      <c r="B4" s="377"/>
      <c r="C4" s="36" t="s">
        <v>4132</v>
      </c>
      <c r="D4" s="378" t="s">
        <v>14</v>
      </c>
      <c r="E4" s="378"/>
      <c r="F4" s="5">
        <f>'Running Hours'!B7</f>
        <v>20711.3</v>
      </c>
    </row>
    <row r="5" spans="1:12" ht="18" customHeight="1">
      <c r="A5" s="377" t="s">
        <v>78</v>
      </c>
      <c r="B5" s="377"/>
      <c r="C5" s="37" t="s">
        <v>4133</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44660</v>
      </c>
      <c r="G8" s="72"/>
      <c r="H8" s="14">
        <f t="shared" ref="H8:H16" si="0">DATE(YEAR(F8),MONTH(F8),DAY(F8)+1)</f>
        <v>44661</v>
      </c>
      <c r="I8" s="15">
        <f t="shared" ref="I8:I13" ca="1" si="1">IF(ISBLANK(H8),"",H8-DATE(YEAR(NOW()),MONTH(NOW()),DAY(NOW())))</f>
        <v>0</v>
      </c>
      <c r="J8" s="16" t="str">
        <f t="shared" ref="J8:J77" ca="1" si="2">IF(I8="","",IF(I8&lt;0,"OVERDUE","NOT DUE"))</f>
        <v>NOT DUE</v>
      </c>
      <c r="K8" s="30" t="s">
        <v>609</v>
      </c>
      <c r="L8" s="17"/>
    </row>
    <row r="9" spans="1:12" ht="39.75" customHeight="1">
      <c r="A9" s="16" t="s">
        <v>608</v>
      </c>
      <c r="B9" s="30" t="s">
        <v>4136</v>
      </c>
      <c r="C9" s="30" t="s">
        <v>4137</v>
      </c>
      <c r="D9" s="20" t="s">
        <v>1</v>
      </c>
      <c r="E9" s="12">
        <v>42549</v>
      </c>
      <c r="F9" s="12">
        <v>44660</v>
      </c>
      <c r="G9" s="72"/>
      <c r="H9" s="14">
        <f t="shared" si="0"/>
        <v>44661</v>
      </c>
      <c r="I9" s="15">
        <f t="shared" ca="1" si="1"/>
        <v>0</v>
      </c>
      <c r="J9" s="16" t="str">
        <f t="shared" ca="1" si="2"/>
        <v>NOT DUE</v>
      </c>
      <c r="K9" s="30" t="s">
        <v>609</v>
      </c>
      <c r="L9" s="19"/>
    </row>
    <row r="10" spans="1:12" ht="15" customHeight="1">
      <c r="A10" s="16" t="s">
        <v>610</v>
      </c>
      <c r="B10" s="30" t="s">
        <v>4138</v>
      </c>
      <c r="C10" s="30" t="s">
        <v>4139</v>
      </c>
      <c r="D10" s="20" t="s">
        <v>1</v>
      </c>
      <c r="E10" s="12">
        <v>42549</v>
      </c>
      <c r="F10" s="12">
        <v>44660</v>
      </c>
      <c r="G10" s="72"/>
      <c r="H10" s="14">
        <f t="shared" si="0"/>
        <v>44661</v>
      </c>
      <c r="I10" s="15">
        <f t="shared" ca="1" si="1"/>
        <v>0</v>
      </c>
      <c r="J10" s="16" t="str">
        <f t="shared" ca="1" si="2"/>
        <v>NOT DUE</v>
      </c>
      <c r="K10" s="30" t="s">
        <v>609</v>
      </c>
      <c r="L10" s="17"/>
    </row>
    <row r="11" spans="1:12" ht="15" customHeight="1">
      <c r="A11" s="16" t="s">
        <v>612</v>
      </c>
      <c r="B11" s="30" t="s">
        <v>858</v>
      </c>
      <c r="C11" s="30" t="s">
        <v>4140</v>
      </c>
      <c r="D11" s="20" t="s">
        <v>1</v>
      </c>
      <c r="E11" s="12">
        <v>42549</v>
      </c>
      <c r="F11" s="12">
        <v>44660</v>
      </c>
      <c r="G11" s="72"/>
      <c r="H11" s="14">
        <f t="shared" si="0"/>
        <v>44661</v>
      </c>
      <c r="I11" s="15">
        <f t="shared" ca="1" si="1"/>
        <v>0</v>
      </c>
      <c r="J11" s="16" t="str">
        <f t="shared" ca="1" si="2"/>
        <v>NOT DUE</v>
      </c>
      <c r="K11" s="30" t="s">
        <v>609</v>
      </c>
      <c r="L11" s="19"/>
    </row>
    <row r="12" spans="1:12" ht="15" customHeight="1">
      <c r="A12" s="16" t="s">
        <v>613</v>
      </c>
      <c r="B12" s="30" t="s">
        <v>4141</v>
      </c>
      <c r="C12" s="30" t="s">
        <v>4142</v>
      </c>
      <c r="D12" s="20" t="s">
        <v>1</v>
      </c>
      <c r="E12" s="12">
        <v>42549</v>
      </c>
      <c r="F12" s="12">
        <v>44660</v>
      </c>
      <c r="G12" s="72"/>
      <c r="H12" s="14">
        <f t="shared" si="0"/>
        <v>44661</v>
      </c>
      <c r="I12" s="15">
        <f t="shared" ca="1" si="1"/>
        <v>0</v>
      </c>
      <c r="J12" s="16" t="str">
        <f t="shared" ca="1" si="2"/>
        <v>NOT DUE</v>
      </c>
      <c r="K12" s="30" t="s">
        <v>609</v>
      </c>
      <c r="L12" s="19"/>
    </row>
    <row r="13" spans="1:12" ht="15" customHeight="1">
      <c r="A13" s="16" t="s">
        <v>614</v>
      </c>
      <c r="B13" s="30" t="s">
        <v>4143</v>
      </c>
      <c r="C13" s="30" t="s">
        <v>4142</v>
      </c>
      <c r="D13" s="20" t="s">
        <v>1</v>
      </c>
      <c r="E13" s="12">
        <v>42549</v>
      </c>
      <c r="F13" s="12">
        <v>44660</v>
      </c>
      <c r="G13" s="72"/>
      <c r="H13" s="14">
        <f t="shared" si="0"/>
        <v>44661</v>
      </c>
      <c r="I13" s="15">
        <f t="shared" ca="1" si="1"/>
        <v>0</v>
      </c>
      <c r="J13" s="16" t="str">
        <f t="shared" ca="1" si="2"/>
        <v>NOT DUE</v>
      </c>
      <c r="K13" s="30" t="s">
        <v>609</v>
      </c>
      <c r="L13" s="19"/>
    </row>
    <row r="14" spans="1:12" ht="38.25">
      <c r="A14" s="16" t="s">
        <v>615</v>
      </c>
      <c r="B14" s="30" t="s">
        <v>4144</v>
      </c>
      <c r="C14" s="30" t="s">
        <v>4145</v>
      </c>
      <c r="D14" s="20" t="s">
        <v>1</v>
      </c>
      <c r="E14" s="12">
        <v>42549</v>
      </c>
      <c r="F14" s="12">
        <v>44660</v>
      </c>
      <c r="G14" s="72"/>
      <c r="H14" s="14">
        <f t="shared" si="0"/>
        <v>44661</v>
      </c>
      <c r="I14" s="15">
        <f ca="1">IF(ISBLANK(H14),"",H14-DATE(YEAR(NOW()),MONTH(NOW()),DAY(NOW())))</f>
        <v>0</v>
      </c>
      <c r="J14" s="16" t="str">
        <f t="shared" ca="1" si="2"/>
        <v>NOT DUE</v>
      </c>
      <c r="K14" s="30" t="s">
        <v>609</v>
      </c>
      <c r="L14" s="17"/>
    </row>
    <row r="15" spans="1:12">
      <c r="A15" s="16" t="s">
        <v>616</v>
      </c>
      <c r="B15" s="30" t="s">
        <v>4146</v>
      </c>
      <c r="C15" s="30" t="s">
        <v>4147</v>
      </c>
      <c r="D15" s="20" t="s">
        <v>1</v>
      </c>
      <c r="E15" s="12">
        <v>42549</v>
      </c>
      <c r="F15" s="12">
        <v>44660</v>
      </c>
      <c r="G15" s="72"/>
      <c r="H15" s="14">
        <f t="shared" si="0"/>
        <v>44661</v>
      </c>
      <c r="I15" s="15">
        <f ca="1">IF(ISBLANK(H15),"",H15-DATE(YEAR(NOW()),MONTH(NOW()),DAY(NOW())))</f>
        <v>0</v>
      </c>
      <c r="J15" s="16" t="str">
        <f t="shared" ca="1" si="2"/>
        <v>NOT DUE</v>
      </c>
      <c r="K15" s="30" t="s">
        <v>609</v>
      </c>
      <c r="L15" s="17"/>
    </row>
    <row r="16" spans="1:12" ht="15" customHeight="1">
      <c r="A16" s="16" t="s">
        <v>617</v>
      </c>
      <c r="B16" s="30" t="s">
        <v>4148</v>
      </c>
      <c r="C16" s="30" t="s">
        <v>4149</v>
      </c>
      <c r="D16" s="20" t="s">
        <v>1</v>
      </c>
      <c r="E16" s="12">
        <v>42549</v>
      </c>
      <c r="F16" s="12">
        <v>44660</v>
      </c>
      <c r="G16" s="72"/>
      <c r="H16" s="14">
        <f t="shared" si="0"/>
        <v>44661</v>
      </c>
      <c r="I16" s="15">
        <f t="shared" ref="I16:I35" ca="1" si="3">IF(ISBLANK(H16),"",H16-DATE(YEAR(NOW()),MONTH(NOW()),DAY(NOW())))</f>
        <v>0</v>
      </c>
      <c r="J16" s="16" t="str">
        <f t="shared" ca="1" si="2"/>
        <v>NOT DUE</v>
      </c>
      <c r="K16" s="30" t="s">
        <v>609</v>
      </c>
      <c r="L16" s="17"/>
    </row>
    <row r="17" spans="1:12" ht="15" customHeight="1">
      <c r="A17" s="16" t="s">
        <v>618</v>
      </c>
      <c r="B17" s="30" t="s">
        <v>4148</v>
      </c>
      <c r="C17" s="30" t="s">
        <v>4150</v>
      </c>
      <c r="D17" s="20" t="s">
        <v>4</v>
      </c>
      <c r="E17" s="12">
        <v>42549</v>
      </c>
      <c r="F17" s="12">
        <v>44650</v>
      </c>
      <c r="G17" s="72"/>
      <c r="H17" s="14">
        <f t="shared" ref="H17:H35" si="4">EDATE(F17-1,1)</f>
        <v>44680</v>
      </c>
      <c r="I17" s="15">
        <f t="shared" ca="1" si="3"/>
        <v>19</v>
      </c>
      <c r="J17" s="16" t="str">
        <f t="shared" ca="1" si="2"/>
        <v>NOT DUE</v>
      </c>
      <c r="K17" s="30" t="s">
        <v>4151</v>
      </c>
      <c r="L17" s="17" t="s">
        <v>4730</v>
      </c>
    </row>
    <row r="18" spans="1:12" ht="15" customHeight="1">
      <c r="A18" s="16" t="s">
        <v>619</v>
      </c>
      <c r="B18" s="30" t="s">
        <v>4152</v>
      </c>
      <c r="C18" s="30" t="s">
        <v>4153</v>
      </c>
      <c r="D18" s="20" t="s">
        <v>4</v>
      </c>
      <c r="E18" s="12">
        <v>42549</v>
      </c>
      <c r="F18" s="12">
        <v>44650</v>
      </c>
      <c r="G18" s="72"/>
      <c r="H18" s="14">
        <f t="shared" si="4"/>
        <v>44680</v>
      </c>
      <c r="I18" s="15">
        <f t="shared" ca="1" si="3"/>
        <v>19</v>
      </c>
      <c r="J18" s="16" t="str">
        <f t="shared" ca="1" si="2"/>
        <v>NOT DUE</v>
      </c>
      <c r="K18" s="30" t="s">
        <v>4151</v>
      </c>
      <c r="L18" s="17" t="s">
        <v>4730</v>
      </c>
    </row>
    <row r="19" spans="1:12" ht="15" customHeight="1">
      <c r="A19" s="16" t="s">
        <v>620</v>
      </c>
      <c r="B19" s="30" t="s">
        <v>4152</v>
      </c>
      <c r="C19" s="30" t="s">
        <v>4154</v>
      </c>
      <c r="D19" s="20" t="s">
        <v>4</v>
      </c>
      <c r="E19" s="12">
        <v>42549</v>
      </c>
      <c r="F19" s="12">
        <v>44650</v>
      </c>
      <c r="G19" s="72"/>
      <c r="H19" s="14">
        <f t="shared" si="4"/>
        <v>44680</v>
      </c>
      <c r="I19" s="15">
        <f t="shared" ca="1" si="3"/>
        <v>19</v>
      </c>
      <c r="J19" s="16" t="str">
        <f t="shared" ca="1" si="2"/>
        <v>NOT DUE</v>
      </c>
      <c r="K19" s="30" t="s">
        <v>4151</v>
      </c>
      <c r="L19" s="17" t="s">
        <v>4730</v>
      </c>
    </row>
    <row r="20" spans="1:12" ht="15" customHeight="1">
      <c r="A20" s="16" t="s">
        <v>621</v>
      </c>
      <c r="B20" s="30" t="s">
        <v>4152</v>
      </c>
      <c r="C20" s="30" t="s">
        <v>4155</v>
      </c>
      <c r="D20" s="20" t="s">
        <v>4</v>
      </c>
      <c r="E20" s="12">
        <v>42549</v>
      </c>
      <c r="F20" s="12">
        <v>44650</v>
      </c>
      <c r="G20" s="72"/>
      <c r="H20" s="14">
        <f t="shared" si="4"/>
        <v>44680</v>
      </c>
      <c r="I20" s="15">
        <f t="shared" ca="1" si="3"/>
        <v>19</v>
      </c>
      <c r="J20" s="16" t="str">
        <f t="shared" ca="1" si="2"/>
        <v>NOT DUE</v>
      </c>
      <c r="K20" s="30" t="s">
        <v>4151</v>
      </c>
      <c r="L20" s="17" t="s">
        <v>4730</v>
      </c>
    </row>
    <row r="21" spans="1:12" ht="15" customHeight="1">
      <c r="A21" s="16" t="s">
        <v>622</v>
      </c>
      <c r="B21" s="30" t="s">
        <v>4156</v>
      </c>
      <c r="C21" s="30" t="s">
        <v>4153</v>
      </c>
      <c r="D21" s="20" t="s">
        <v>4</v>
      </c>
      <c r="E21" s="12">
        <v>42549</v>
      </c>
      <c r="F21" s="12">
        <v>44650</v>
      </c>
      <c r="G21" s="72"/>
      <c r="H21" s="14">
        <f t="shared" si="4"/>
        <v>44680</v>
      </c>
      <c r="I21" s="15">
        <f t="shared" ca="1" si="3"/>
        <v>19</v>
      </c>
      <c r="J21" s="16" t="str">
        <f t="shared" ca="1" si="2"/>
        <v>NOT DUE</v>
      </c>
      <c r="K21" s="30" t="s">
        <v>4151</v>
      </c>
      <c r="L21" s="17" t="s">
        <v>4730</v>
      </c>
    </row>
    <row r="22" spans="1:12" ht="15" customHeight="1">
      <c r="A22" s="16" t="s">
        <v>623</v>
      </c>
      <c r="B22" s="30" t="s">
        <v>4156</v>
      </c>
      <c r="C22" s="30" t="s">
        <v>4154</v>
      </c>
      <c r="D22" s="20" t="s">
        <v>4</v>
      </c>
      <c r="E22" s="12">
        <v>42549</v>
      </c>
      <c r="F22" s="12">
        <v>44650</v>
      </c>
      <c r="G22" s="72"/>
      <c r="H22" s="14">
        <f t="shared" si="4"/>
        <v>44680</v>
      </c>
      <c r="I22" s="15">
        <f t="shared" ca="1" si="3"/>
        <v>19</v>
      </c>
      <c r="J22" s="16" t="str">
        <f t="shared" ca="1" si="2"/>
        <v>NOT DUE</v>
      </c>
      <c r="K22" s="30" t="s">
        <v>4151</v>
      </c>
      <c r="L22" s="17" t="s">
        <v>4730</v>
      </c>
    </row>
    <row r="23" spans="1:12" ht="15" customHeight="1">
      <c r="A23" s="16" t="s">
        <v>624</v>
      </c>
      <c r="B23" s="30" t="s">
        <v>4156</v>
      </c>
      <c r="C23" s="30" t="s">
        <v>4155</v>
      </c>
      <c r="D23" s="20" t="s">
        <v>4</v>
      </c>
      <c r="E23" s="12">
        <v>42549</v>
      </c>
      <c r="F23" s="12">
        <v>44650</v>
      </c>
      <c r="G23" s="72"/>
      <c r="H23" s="14">
        <f t="shared" si="4"/>
        <v>44680</v>
      </c>
      <c r="I23" s="15">
        <f t="shared" ca="1" si="3"/>
        <v>19</v>
      </c>
      <c r="J23" s="16" t="str">
        <f t="shared" ca="1" si="2"/>
        <v>NOT DUE</v>
      </c>
      <c r="K23" s="30" t="s">
        <v>4151</v>
      </c>
      <c r="L23" s="17" t="s">
        <v>4730</v>
      </c>
    </row>
    <row r="24" spans="1:12" ht="15" customHeight="1">
      <c r="A24" s="16" t="s">
        <v>625</v>
      </c>
      <c r="B24" s="30" t="s">
        <v>4157</v>
      </c>
      <c r="C24" s="30" t="s">
        <v>4153</v>
      </c>
      <c r="D24" s="20" t="s">
        <v>4</v>
      </c>
      <c r="E24" s="12">
        <v>42549</v>
      </c>
      <c r="F24" s="12">
        <v>44650</v>
      </c>
      <c r="G24" s="72"/>
      <c r="H24" s="14">
        <f t="shared" si="4"/>
        <v>44680</v>
      </c>
      <c r="I24" s="15">
        <f t="shared" ca="1" si="3"/>
        <v>19</v>
      </c>
      <c r="J24" s="16" t="str">
        <f t="shared" ca="1" si="2"/>
        <v>NOT DUE</v>
      </c>
      <c r="K24" s="30" t="s">
        <v>4151</v>
      </c>
      <c r="L24" s="17" t="s">
        <v>4730</v>
      </c>
    </row>
    <row r="25" spans="1:12" ht="15" customHeight="1">
      <c r="A25" s="16" t="s">
        <v>626</v>
      </c>
      <c r="B25" s="30" t="s">
        <v>4157</v>
      </c>
      <c r="C25" s="30" t="s">
        <v>4154</v>
      </c>
      <c r="D25" s="20" t="s">
        <v>4</v>
      </c>
      <c r="E25" s="12">
        <v>42549</v>
      </c>
      <c r="F25" s="12">
        <v>44650</v>
      </c>
      <c r="G25" s="72"/>
      <c r="H25" s="14">
        <f t="shared" si="4"/>
        <v>44680</v>
      </c>
      <c r="I25" s="15">
        <f t="shared" ca="1" si="3"/>
        <v>19</v>
      </c>
      <c r="J25" s="16" t="str">
        <f t="shared" ca="1" si="2"/>
        <v>NOT DUE</v>
      </c>
      <c r="K25" s="30" t="s">
        <v>4151</v>
      </c>
      <c r="L25" s="17" t="s">
        <v>4730</v>
      </c>
    </row>
    <row r="26" spans="1:12" ht="15" customHeight="1">
      <c r="A26" s="16" t="s">
        <v>627</v>
      </c>
      <c r="B26" s="30" t="s">
        <v>4157</v>
      </c>
      <c r="C26" s="30" t="s">
        <v>4155</v>
      </c>
      <c r="D26" s="20" t="s">
        <v>4</v>
      </c>
      <c r="E26" s="12">
        <v>42549</v>
      </c>
      <c r="F26" s="12">
        <v>44650</v>
      </c>
      <c r="G26" s="72"/>
      <c r="H26" s="14">
        <f t="shared" si="4"/>
        <v>44680</v>
      </c>
      <c r="I26" s="15">
        <f t="shared" ca="1" si="3"/>
        <v>19</v>
      </c>
      <c r="J26" s="16" t="str">
        <f t="shared" ca="1" si="2"/>
        <v>NOT DUE</v>
      </c>
      <c r="K26" s="30" t="s">
        <v>4151</v>
      </c>
      <c r="L26" s="17" t="s">
        <v>4730</v>
      </c>
    </row>
    <row r="27" spans="1:12" ht="15" customHeight="1">
      <c r="A27" s="16" t="s">
        <v>628</v>
      </c>
      <c r="B27" s="30" t="s">
        <v>4158</v>
      </c>
      <c r="C27" s="30" t="s">
        <v>4153</v>
      </c>
      <c r="D27" s="20" t="s">
        <v>4</v>
      </c>
      <c r="E27" s="12">
        <v>42549</v>
      </c>
      <c r="F27" s="12">
        <v>44650</v>
      </c>
      <c r="G27" s="72"/>
      <c r="H27" s="14">
        <f t="shared" si="4"/>
        <v>44680</v>
      </c>
      <c r="I27" s="15">
        <f t="shared" ca="1" si="3"/>
        <v>19</v>
      </c>
      <c r="J27" s="16" t="str">
        <f t="shared" ca="1" si="2"/>
        <v>NOT DUE</v>
      </c>
      <c r="K27" s="30" t="s">
        <v>4151</v>
      </c>
      <c r="L27" s="17" t="s">
        <v>4730</v>
      </c>
    </row>
    <row r="28" spans="1:12" ht="15" customHeight="1">
      <c r="A28" s="16" t="s">
        <v>629</v>
      </c>
      <c r="B28" s="30" t="s">
        <v>4158</v>
      </c>
      <c r="C28" s="30" t="s">
        <v>4154</v>
      </c>
      <c r="D28" s="20" t="s">
        <v>4</v>
      </c>
      <c r="E28" s="12">
        <v>42549</v>
      </c>
      <c r="F28" s="12">
        <v>44650</v>
      </c>
      <c r="G28" s="72"/>
      <c r="H28" s="14">
        <f t="shared" si="4"/>
        <v>44680</v>
      </c>
      <c r="I28" s="15">
        <f t="shared" ca="1" si="3"/>
        <v>19</v>
      </c>
      <c r="J28" s="16" t="str">
        <f t="shared" ca="1" si="2"/>
        <v>NOT DUE</v>
      </c>
      <c r="K28" s="30" t="s">
        <v>4151</v>
      </c>
      <c r="L28" s="17" t="s">
        <v>4730</v>
      </c>
    </row>
    <row r="29" spans="1:12" ht="15" customHeight="1">
      <c r="A29" s="16" t="s">
        <v>630</v>
      </c>
      <c r="B29" s="30" t="s">
        <v>4158</v>
      </c>
      <c r="C29" s="30" t="s">
        <v>4155</v>
      </c>
      <c r="D29" s="20" t="s">
        <v>4</v>
      </c>
      <c r="E29" s="12">
        <v>42549</v>
      </c>
      <c r="F29" s="12">
        <v>44650</v>
      </c>
      <c r="G29" s="72"/>
      <c r="H29" s="14">
        <f t="shared" si="4"/>
        <v>44680</v>
      </c>
      <c r="I29" s="15">
        <f t="shared" ca="1" si="3"/>
        <v>19</v>
      </c>
      <c r="J29" s="16" t="str">
        <f t="shared" ca="1" si="2"/>
        <v>NOT DUE</v>
      </c>
      <c r="K29" s="30" t="s">
        <v>4151</v>
      </c>
      <c r="L29" s="17" t="s">
        <v>4730</v>
      </c>
    </row>
    <row r="30" spans="1:12" ht="15" customHeight="1">
      <c r="A30" s="16" t="s">
        <v>631</v>
      </c>
      <c r="B30" s="30" t="s">
        <v>4159</v>
      </c>
      <c r="C30" s="30" t="s">
        <v>4153</v>
      </c>
      <c r="D30" s="20" t="s">
        <v>4</v>
      </c>
      <c r="E30" s="12">
        <v>42549</v>
      </c>
      <c r="F30" s="12">
        <v>44650</v>
      </c>
      <c r="G30" s="72"/>
      <c r="H30" s="14">
        <f t="shared" si="4"/>
        <v>44680</v>
      </c>
      <c r="I30" s="15">
        <f t="shared" ca="1" si="3"/>
        <v>19</v>
      </c>
      <c r="J30" s="16" t="str">
        <f t="shared" ca="1" si="2"/>
        <v>NOT DUE</v>
      </c>
      <c r="K30" s="30" t="s">
        <v>4151</v>
      </c>
      <c r="L30" s="17" t="s">
        <v>4730</v>
      </c>
    </row>
    <row r="31" spans="1:12" ht="15" customHeight="1">
      <c r="A31" s="16" t="s">
        <v>632</v>
      </c>
      <c r="B31" s="30" t="s">
        <v>4159</v>
      </c>
      <c r="C31" s="30" t="s">
        <v>4154</v>
      </c>
      <c r="D31" s="20" t="s">
        <v>4</v>
      </c>
      <c r="E31" s="12">
        <v>42549</v>
      </c>
      <c r="F31" s="12">
        <v>44650</v>
      </c>
      <c r="G31" s="72"/>
      <c r="H31" s="14">
        <f t="shared" si="4"/>
        <v>44680</v>
      </c>
      <c r="I31" s="15">
        <f t="shared" ca="1" si="3"/>
        <v>19</v>
      </c>
      <c r="J31" s="16" t="str">
        <f t="shared" ca="1" si="2"/>
        <v>NOT DUE</v>
      </c>
      <c r="K31" s="30" t="s">
        <v>4151</v>
      </c>
      <c r="L31" s="17" t="s">
        <v>4730</v>
      </c>
    </row>
    <row r="32" spans="1:12" ht="15" customHeight="1">
      <c r="A32" s="16" t="s">
        <v>633</v>
      </c>
      <c r="B32" s="30" t="s">
        <v>4159</v>
      </c>
      <c r="C32" s="30" t="s">
        <v>4155</v>
      </c>
      <c r="D32" s="20" t="s">
        <v>4</v>
      </c>
      <c r="E32" s="12">
        <v>42549</v>
      </c>
      <c r="F32" s="12">
        <v>44650</v>
      </c>
      <c r="G32" s="72"/>
      <c r="H32" s="14">
        <f t="shared" si="4"/>
        <v>44680</v>
      </c>
      <c r="I32" s="15">
        <f t="shared" ca="1" si="3"/>
        <v>19</v>
      </c>
      <c r="J32" s="16" t="str">
        <f t="shared" ca="1" si="2"/>
        <v>NOT DUE</v>
      </c>
      <c r="K32" s="30" t="s">
        <v>4151</v>
      </c>
      <c r="L32" s="17" t="s">
        <v>4730</v>
      </c>
    </row>
    <row r="33" spans="1:12" ht="15" customHeight="1">
      <c r="A33" s="16" t="s">
        <v>634</v>
      </c>
      <c r="B33" s="30" t="s">
        <v>4160</v>
      </c>
      <c r="C33" s="30" t="s">
        <v>4153</v>
      </c>
      <c r="D33" s="20" t="s">
        <v>4</v>
      </c>
      <c r="E33" s="12">
        <v>42549</v>
      </c>
      <c r="F33" s="12">
        <v>44650</v>
      </c>
      <c r="G33" s="72"/>
      <c r="H33" s="14">
        <f t="shared" si="4"/>
        <v>44680</v>
      </c>
      <c r="I33" s="15">
        <f t="shared" ca="1" si="3"/>
        <v>19</v>
      </c>
      <c r="J33" s="16" t="str">
        <f t="shared" ca="1" si="2"/>
        <v>NOT DUE</v>
      </c>
      <c r="K33" s="30" t="s">
        <v>4151</v>
      </c>
      <c r="L33" s="17" t="s">
        <v>4730</v>
      </c>
    </row>
    <row r="34" spans="1:12" ht="15" customHeight="1">
      <c r="A34" s="16" t="s">
        <v>635</v>
      </c>
      <c r="B34" s="30" t="s">
        <v>4160</v>
      </c>
      <c r="C34" s="30" t="s">
        <v>4154</v>
      </c>
      <c r="D34" s="20" t="s">
        <v>4</v>
      </c>
      <c r="E34" s="12">
        <v>42549</v>
      </c>
      <c r="F34" s="12">
        <v>44650</v>
      </c>
      <c r="G34" s="72"/>
      <c r="H34" s="14">
        <f t="shared" si="4"/>
        <v>44680</v>
      </c>
      <c r="I34" s="15">
        <f t="shared" ca="1" si="3"/>
        <v>19</v>
      </c>
      <c r="J34" s="16" t="str">
        <f t="shared" ca="1" si="2"/>
        <v>NOT DUE</v>
      </c>
      <c r="K34" s="30" t="s">
        <v>4151</v>
      </c>
      <c r="L34" s="17" t="s">
        <v>4730</v>
      </c>
    </row>
    <row r="35" spans="1:12" ht="15" customHeight="1">
      <c r="A35" s="16" t="s">
        <v>636</v>
      </c>
      <c r="B35" s="30" t="s">
        <v>4160</v>
      </c>
      <c r="C35" s="30" t="s">
        <v>4155</v>
      </c>
      <c r="D35" s="20" t="s">
        <v>4</v>
      </c>
      <c r="E35" s="12">
        <v>42549</v>
      </c>
      <c r="F35" s="12">
        <v>44650</v>
      </c>
      <c r="G35" s="72"/>
      <c r="H35" s="14">
        <f t="shared" si="4"/>
        <v>44680</v>
      </c>
      <c r="I35" s="15">
        <f t="shared" ca="1" si="3"/>
        <v>19</v>
      </c>
      <c r="J35" s="16" t="str">
        <f t="shared" ca="1" si="2"/>
        <v>NOT DUE</v>
      </c>
      <c r="K35" s="30" t="s">
        <v>4151</v>
      </c>
      <c r="L35" s="17" t="s">
        <v>4730</v>
      </c>
    </row>
    <row r="36" spans="1:12" ht="15" customHeight="1">
      <c r="A36" s="16" t="s">
        <v>637</v>
      </c>
      <c r="B36" s="30" t="s">
        <v>570</v>
      </c>
      <c r="C36" s="30" t="s">
        <v>4566</v>
      </c>
      <c r="D36" s="20">
        <v>200</v>
      </c>
      <c r="E36" s="12">
        <v>42549</v>
      </c>
      <c r="F36" s="12">
        <v>44648</v>
      </c>
      <c r="G36" s="26">
        <v>20605</v>
      </c>
      <c r="H36" s="21">
        <f>IF(I36&lt;=200,$F$5+(I36/24),"error")</f>
        <v>44663.904166666667</v>
      </c>
      <c r="I36" s="22">
        <f>D36-($F$4-G36)</f>
        <v>93.700000000000728</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44695.570833333331</v>
      </c>
      <c r="I37" s="22">
        <f>D37-($F$4-G37)</f>
        <v>853.70000000000073</v>
      </c>
      <c r="J37" s="16" t="str">
        <f>IF(I37="","",IF(I37&lt;0,"OVERDUE","NOT DUE"))</f>
        <v>NOT DUE</v>
      </c>
      <c r="K37" s="30" t="s">
        <v>4161</v>
      </c>
      <c r="L37" s="19"/>
    </row>
    <row r="38" spans="1:12" ht="15" customHeight="1">
      <c r="A38" s="16" t="s">
        <v>639</v>
      </c>
      <c r="B38" s="30" t="s">
        <v>570</v>
      </c>
      <c r="C38" s="30" t="s">
        <v>4162</v>
      </c>
      <c r="D38" s="20">
        <v>200</v>
      </c>
      <c r="E38" s="12">
        <v>42549</v>
      </c>
      <c r="F38" s="12">
        <v>44660</v>
      </c>
      <c r="G38" s="26">
        <v>20711</v>
      </c>
      <c r="H38" s="21">
        <f>IF(I38&lt;=200,$F$5+(I38/24),"error")</f>
        <v>44668.320833333331</v>
      </c>
      <c r="I38" s="22">
        <f>D38-($F$4-G38)</f>
        <v>199.70000000000073</v>
      </c>
      <c r="J38" s="16" t="str">
        <f>IF(I38="","",IF(I38&lt;0,"OVERDUE","NOT DUE"))</f>
        <v>NOT DUE</v>
      </c>
      <c r="K38" s="30" t="s">
        <v>609</v>
      </c>
      <c r="L38" s="19"/>
    </row>
    <row r="39" spans="1:12" ht="15" customHeight="1">
      <c r="A39" s="16" t="s">
        <v>640</v>
      </c>
      <c r="B39" s="30" t="s">
        <v>570</v>
      </c>
      <c r="C39" s="30" t="s">
        <v>4163</v>
      </c>
      <c r="D39" s="20">
        <v>100</v>
      </c>
      <c r="E39" s="12">
        <v>42549</v>
      </c>
      <c r="F39" s="12">
        <v>44660</v>
      </c>
      <c r="G39" s="26">
        <v>20711</v>
      </c>
      <c r="H39" s="21">
        <f>IF(I39&lt;=100,$F$5+(I39/24),"error")</f>
        <v>44664.154166666667</v>
      </c>
      <c r="I39" s="22">
        <f>D39-($F$4-G39)</f>
        <v>99.700000000000728</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44945.570833333331</v>
      </c>
      <c r="I40" s="22">
        <f t="shared" ref="I40:I103" si="5">D40-($F$4-G40)</f>
        <v>6853.7000000000007</v>
      </c>
      <c r="J40" s="16" t="str">
        <f t="shared" ref="J40:J44" si="6">IF(I40="","",IF(I40&lt;0,"OVERDUE","NOT DUE"))</f>
        <v>NOT DUE</v>
      </c>
      <c r="K40" s="30" t="s">
        <v>4161</v>
      </c>
      <c r="L40" s="19" t="s">
        <v>5372</v>
      </c>
    </row>
    <row r="41" spans="1:12" ht="36" customHeight="1">
      <c r="A41" s="16" t="s">
        <v>642</v>
      </c>
      <c r="B41" s="30" t="s">
        <v>570</v>
      </c>
      <c r="C41" s="30" t="s">
        <v>4165</v>
      </c>
      <c r="D41" s="20">
        <v>8000</v>
      </c>
      <c r="E41" s="12">
        <v>42549</v>
      </c>
      <c r="F41" s="12">
        <v>44564</v>
      </c>
      <c r="G41" s="26">
        <v>19565</v>
      </c>
      <c r="H41" s="21">
        <f t="shared" ref="H41" si="7">IF(I41&lt;=8000,$F$5+(I41/24),"error")</f>
        <v>44945.570833333331</v>
      </c>
      <c r="I41" s="22">
        <f t="shared" si="5"/>
        <v>6853.7000000000007</v>
      </c>
      <c r="J41" s="16" t="str">
        <f t="shared" si="6"/>
        <v>NOT DUE</v>
      </c>
      <c r="K41" s="30" t="s">
        <v>4161</v>
      </c>
      <c r="L41" s="19" t="s">
        <v>5371</v>
      </c>
    </row>
    <row r="42" spans="1:12" ht="26.1" customHeight="1">
      <c r="A42" s="16" t="s">
        <v>643</v>
      </c>
      <c r="B42" s="30" t="s">
        <v>570</v>
      </c>
      <c r="C42" s="30" t="s">
        <v>4166</v>
      </c>
      <c r="D42" s="20">
        <v>8000</v>
      </c>
      <c r="E42" s="12">
        <v>42549</v>
      </c>
      <c r="F42" s="12">
        <v>44564</v>
      </c>
      <c r="G42" s="26">
        <v>19565</v>
      </c>
      <c r="H42" s="21">
        <f>IF(I42&lt;=8000,$F$5+(I42/24),"error")</f>
        <v>44945.570833333331</v>
      </c>
      <c r="I42" s="22">
        <f t="shared" si="5"/>
        <v>6853.7000000000007</v>
      </c>
      <c r="J42" s="16" t="str">
        <f t="shared" si="6"/>
        <v>NOT DUE</v>
      </c>
      <c r="K42" s="30" t="s">
        <v>4161</v>
      </c>
      <c r="L42" s="19" t="s">
        <v>4849</v>
      </c>
    </row>
    <row r="43" spans="1:12" ht="15" customHeight="1">
      <c r="A43" s="16" t="s">
        <v>644</v>
      </c>
      <c r="B43" s="30" t="s">
        <v>4167</v>
      </c>
      <c r="C43" s="30" t="s">
        <v>4568</v>
      </c>
      <c r="D43" s="20">
        <v>6000</v>
      </c>
      <c r="E43" s="12">
        <v>42549</v>
      </c>
      <c r="F43" s="12">
        <v>44503</v>
      </c>
      <c r="G43" s="26">
        <v>18850</v>
      </c>
      <c r="H43" s="21">
        <f>IF(I43&lt;=6000,$F$5+(I43/24),"error")</f>
        <v>44832.445833333331</v>
      </c>
      <c r="I43" s="22">
        <f t="shared" si="5"/>
        <v>4138.7000000000007</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44832.445833333331</v>
      </c>
      <c r="I44" s="22">
        <f t="shared" si="5"/>
        <v>4138.7000000000007</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44711.070833333331</v>
      </c>
      <c r="I45" s="22">
        <f t="shared" si="5"/>
        <v>1225.7000000000007</v>
      </c>
      <c r="J45" s="16" t="str">
        <f t="shared" si="2"/>
        <v>NOT DUE</v>
      </c>
      <c r="K45" s="30" t="s">
        <v>4171</v>
      </c>
      <c r="L45" s="19" t="s">
        <v>5428</v>
      </c>
    </row>
    <row r="46" spans="1:12" ht="36" customHeight="1">
      <c r="A46" s="16" t="s">
        <v>647</v>
      </c>
      <c r="B46" s="30" t="s">
        <v>4172</v>
      </c>
      <c r="C46" s="30" t="s">
        <v>4170</v>
      </c>
      <c r="D46" s="20">
        <v>1500</v>
      </c>
      <c r="E46" s="12">
        <v>42549</v>
      </c>
      <c r="F46" s="12">
        <v>44635</v>
      </c>
      <c r="G46" s="26">
        <v>20437</v>
      </c>
      <c r="H46" s="21">
        <f t="shared" ref="H46:H49" si="8">IF(I46&lt;=1500,$F$5+(I46/24),"error")</f>
        <v>44711.070833333331</v>
      </c>
      <c r="I46" s="22">
        <f t="shared" si="5"/>
        <v>1225.7000000000007</v>
      </c>
      <c r="J46" s="16" t="str">
        <f t="shared" si="2"/>
        <v>NOT DUE</v>
      </c>
      <c r="K46" s="30" t="s">
        <v>4171</v>
      </c>
      <c r="L46" s="19" t="s">
        <v>5429</v>
      </c>
    </row>
    <row r="47" spans="1:12" ht="36" customHeight="1">
      <c r="A47" s="16" t="s">
        <v>648</v>
      </c>
      <c r="B47" s="30" t="s">
        <v>4173</v>
      </c>
      <c r="C47" s="30" t="s">
        <v>4170</v>
      </c>
      <c r="D47" s="20">
        <v>1500</v>
      </c>
      <c r="E47" s="12">
        <v>42549</v>
      </c>
      <c r="F47" s="12">
        <v>44635</v>
      </c>
      <c r="G47" s="26">
        <v>20437</v>
      </c>
      <c r="H47" s="21">
        <f t="shared" si="8"/>
        <v>44711.070833333331</v>
      </c>
      <c r="I47" s="22">
        <f t="shared" si="5"/>
        <v>1225.7000000000007</v>
      </c>
      <c r="J47" s="16" t="str">
        <f t="shared" si="2"/>
        <v>NOT DUE</v>
      </c>
      <c r="K47" s="30" t="s">
        <v>4171</v>
      </c>
      <c r="L47" s="19" t="s">
        <v>5429</v>
      </c>
    </row>
    <row r="48" spans="1:12" ht="36" customHeight="1">
      <c r="A48" s="16" t="s">
        <v>649</v>
      </c>
      <c r="B48" s="30" t="s">
        <v>4174</v>
      </c>
      <c r="C48" s="30" t="s">
        <v>4170</v>
      </c>
      <c r="D48" s="20">
        <v>1500</v>
      </c>
      <c r="E48" s="12">
        <v>42549</v>
      </c>
      <c r="F48" s="12">
        <v>44635</v>
      </c>
      <c r="G48" s="26">
        <v>20437</v>
      </c>
      <c r="H48" s="21">
        <f t="shared" si="8"/>
        <v>44711.070833333331</v>
      </c>
      <c r="I48" s="22">
        <f t="shared" si="5"/>
        <v>1225.7000000000007</v>
      </c>
      <c r="J48" s="16" t="str">
        <f t="shared" si="2"/>
        <v>NOT DUE</v>
      </c>
      <c r="K48" s="30" t="s">
        <v>4171</v>
      </c>
      <c r="L48" s="19" t="s">
        <v>5428</v>
      </c>
    </row>
    <row r="49" spans="1:12" ht="36" customHeight="1">
      <c r="A49" s="16" t="s">
        <v>650</v>
      </c>
      <c r="B49" s="30" t="s">
        <v>4175</v>
      </c>
      <c r="C49" s="30" t="s">
        <v>4170</v>
      </c>
      <c r="D49" s="20">
        <v>1500</v>
      </c>
      <c r="E49" s="12">
        <v>42549</v>
      </c>
      <c r="F49" s="12">
        <v>44635</v>
      </c>
      <c r="G49" s="26">
        <v>20437</v>
      </c>
      <c r="H49" s="21">
        <f t="shared" si="8"/>
        <v>44711.070833333331</v>
      </c>
      <c r="I49" s="22">
        <f t="shared" si="5"/>
        <v>1225.7000000000007</v>
      </c>
      <c r="J49" s="16" t="str">
        <f t="shared" si="2"/>
        <v>NOT DUE</v>
      </c>
      <c r="K49" s="30" t="s">
        <v>4171</v>
      </c>
      <c r="L49" s="19" t="s">
        <v>5428</v>
      </c>
    </row>
    <row r="50" spans="1:12" ht="36" customHeight="1">
      <c r="A50" s="16" t="s">
        <v>651</v>
      </c>
      <c r="B50" s="30" t="s">
        <v>4176</v>
      </c>
      <c r="C50" s="30" t="s">
        <v>4170</v>
      </c>
      <c r="D50" s="20">
        <v>1500</v>
      </c>
      <c r="E50" s="12">
        <v>42549</v>
      </c>
      <c r="F50" s="12">
        <v>44635</v>
      </c>
      <c r="G50" s="26">
        <v>20437</v>
      </c>
      <c r="H50" s="21">
        <f>IF(I50&lt;=1500,$F$5+(I50/24),"error")</f>
        <v>44711.070833333331</v>
      </c>
      <c r="I50" s="22">
        <f t="shared" si="5"/>
        <v>1225.7000000000007</v>
      </c>
      <c r="J50" s="16" t="str">
        <f t="shared" si="2"/>
        <v>NOT DUE</v>
      </c>
      <c r="K50" s="30" t="s">
        <v>4171</v>
      </c>
      <c r="L50" s="19" t="s">
        <v>5428</v>
      </c>
    </row>
    <row r="51" spans="1:12" ht="24" customHeight="1">
      <c r="A51" s="16" t="s">
        <v>652</v>
      </c>
      <c r="B51" s="30" t="s">
        <v>682</v>
      </c>
      <c r="C51" s="30" t="s">
        <v>4177</v>
      </c>
      <c r="D51" s="20">
        <v>1500</v>
      </c>
      <c r="E51" s="12">
        <v>42549</v>
      </c>
      <c r="F51" s="12">
        <v>44651</v>
      </c>
      <c r="G51" s="26">
        <v>20605</v>
      </c>
      <c r="H51" s="21">
        <f>IF(I51&lt;=1500,$F$5+(I51/24),"error")</f>
        <v>44718.070833333331</v>
      </c>
      <c r="I51" s="22">
        <f t="shared" si="5"/>
        <v>1393.7000000000007</v>
      </c>
      <c r="J51" s="16" t="str">
        <f t="shared" si="2"/>
        <v>NOT DUE</v>
      </c>
      <c r="K51" s="30" t="s">
        <v>4178</v>
      </c>
      <c r="L51" s="19" t="s">
        <v>5441</v>
      </c>
    </row>
    <row r="52" spans="1:12" ht="15" customHeight="1">
      <c r="A52" s="16" t="s">
        <v>653</v>
      </c>
      <c r="B52" s="30" t="s">
        <v>682</v>
      </c>
      <c r="C52" s="30" t="s">
        <v>4179</v>
      </c>
      <c r="D52" s="20">
        <v>12000</v>
      </c>
      <c r="E52" s="12">
        <v>42549</v>
      </c>
      <c r="F52" s="12">
        <v>43781</v>
      </c>
      <c r="G52" s="26">
        <v>13670</v>
      </c>
      <c r="H52" s="21">
        <f>IF(I52&lt;=12000,$F$5+(I52/24),"error")</f>
        <v>44866.612500000003</v>
      </c>
      <c r="I52" s="22">
        <f t="shared" si="5"/>
        <v>4958.7000000000007</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44866.612500000003</v>
      </c>
      <c r="I53" s="22">
        <f t="shared" si="5"/>
        <v>4958.7000000000007</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44866.612500000003</v>
      </c>
      <c r="I54" s="22">
        <f t="shared" si="5"/>
        <v>4958.7000000000007</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44866.612500000003</v>
      </c>
      <c r="I55" s="22">
        <f t="shared" si="5"/>
        <v>4958.7000000000007</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44866.612500000003</v>
      </c>
      <c r="I56" s="22">
        <f t="shared" si="5"/>
        <v>4958.7000000000007</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44866.612500000003</v>
      </c>
      <c r="I57" s="22">
        <f t="shared" si="5"/>
        <v>4958.7000000000007</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44866.612500000003</v>
      </c>
      <c r="I58" s="22">
        <f t="shared" si="5"/>
        <v>4958.7000000000007</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44718.070833333331</v>
      </c>
      <c r="I59" s="22">
        <f t="shared" si="5"/>
        <v>1393.7000000000007</v>
      </c>
      <c r="J59" s="16" t="str">
        <f t="shared" si="2"/>
        <v>NOT DUE</v>
      </c>
      <c r="K59" s="30" t="s">
        <v>4178</v>
      </c>
      <c r="L59" s="19" t="s">
        <v>5441</v>
      </c>
    </row>
    <row r="60" spans="1:12" ht="15" customHeight="1">
      <c r="A60" s="16" t="s">
        <v>661</v>
      </c>
      <c r="B60" s="30" t="s">
        <v>683</v>
      </c>
      <c r="C60" s="30" t="s">
        <v>4179</v>
      </c>
      <c r="D60" s="20">
        <v>12000</v>
      </c>
      <c r="E60" s="12">
        <v>42549</v>
      </c>
      <c r="F60" s="12">
        <v>43781</v>
      </c>
      <c r="G60" s="26">
        <v>13670</v>
      </c>
      <c r="H60" s="21">
        <f>IF(I60&lt;=12000,$F$5+(I60/24),"error")</f>
        <v>44866.612500000003</v>
      </c>
      <c r="I60" s="22">
        <f t="shared" si="5"/>
        <v>4958.7000000000007</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44866.612500000003</v>
      </c>
      <c r="I61" s="22">
        <f t="shared" si="5"/>
        <v>4958.7000000000007</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44866.612500000003</v>
      </c>
      <c r="I62" s="22">
        <f t="shared" si="5"/>
        <v>4958.7000000000007</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44866.612500000003</v>
      </c>
      <c r="I63" s="22">
        <f t="shared" si="5"/>
        <v>4958.7000000000007</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44866.612500000003</v>
      </c>
      <c r="I64" s="22">
        <f t="shared" si="5"/>
        <v>4958.7000000000007</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44866.612500000003</v>
      </c>
      <c r="I65" s="22">
        <f t="shared" si="5"/>
        <v>4958.7000000000007</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44866.612500000003</v>
      </c>
      <c r="I66" s="22">
        <f t="shared" si="5"/>
        <v>4958.7000000000007</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44718.070833333331</v>
      </c>
      <c r="I67" s="22">
        <f t="shared" si="5"/>
        <v>1393.7000000000007</v>
      </c>
      <c r="J67" s="16" t="str">
        <f t="shared" si="2"/>
        <v>NOT DUE</v>
      </c>
      <c r="K67" s="30" t="s">
        <v>4178</v>
      </c>
      <c r="L67" s="19" t="s">
        <v>5441</v>
      </c>
    </row>
    <row r="68" spans="1:12" ht="15" customHeight="1">
      <c r="A68" s="16" t="s">
        <v>669</v>
      </c>
      <c r="B68" s="30" t="s">
        <v>684</v>
      </c>
      <c r="C68" s="30" t="s">
        <v>4179</v>
      </c>
      <c r="D68" s="20">
        <v>12000</v>
      </c>
      <c r="E68" s="12">
        <v>42549</v>
      </c>
      <c r="F68" s="12">
        <v>43781</v>
      </c>
      <c r="G68" s="26">
        <v>13670</v>
      </c>
      <c r="H68" s="21">
        <f>IF(I68&lt;=12000,$F$5+(I68/24),"error")</f>
        <v>44866.612500000003</v>
      </c>
      <c r="I68" s="22">
        <f t="shared" si="5"/>
        <v>4958.7000000000007</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44866.612500000003</v>
      </c>
      <c r="I69" s="22">
        <f t="shared" si="5"/>
        <v>4958.7000000000007</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44866.612500000003</v>
      </c>
      <c r="I70" s="22">
        <f t="shared" si="5"/>
        <v>4958.7000000000007</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44866.612500000003</v>
      </c>
      <c r="I71" s="22">
        <f t="shared" si="5"/>
        <v>4958.7000000000007</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44866.612500000003</v>
      </c>
      <c r="I72" s="22">
        <f t="shared" si="5"/>
        <v>4958.7000000000007</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44866.612500000003</v>
      </c>
      <c r="I73" s="22">
        <f t="shared" si="5"/>
        <v>4958.7000000000007</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44866.612500000003</v>
      </c>
      <c r="I74" s="22">
        <f t="shared" si="5"/>
        <v>4958.7000000000007</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44718.070833333331</v>
      </c>
      <c r="I75" s="22">
        <f t="shared" si="5"/>
        <v>1393.7000000000007</v>
      </c>
      <c r="J75" s="16" t="str">
        <f t="shared" si="2"/>
        <v>NOT DUE</v>
      </c>
      <c r="K75" s="30" t="s">
        <v>4178</v>
      </c>
      <c r="L75" s="19" t="s">
        <v>5441</v>
      </c>
    </row>
    <row r="76" spans="1:12" ht="15" customHeight="1">
      <c r="A76" s="16" t="s">
        <v>677</v>
      </c>
      <c r="B76" s="30" t="s">
        <v>685</v>
      </c>
      <c r="C76" s="30" t="s">
        <v>4179</v>
      </c>
      <c r="D76" s="20">
        <v>12000</v>
      </c>
      <c r="E76" s="12">
        <v>42549</v>
      </c>
      <c r="F76" s="12">
        <v>43781</v>
      </c>
      <c r="G76" s="26">
        <v>13670</v>
      </c>
      <c r="H76" s="21">
        <f t="shared" si="11"/>
        <v>44866.612500000003</v>
      </c>
      <c r="I76" s="22">
        <f t="shared" si="5"/>
        <v>4958.7000000000007</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44866.612500000003</v>
      </c>
      <c r="I77" s="22">
        <f t="shared" si="5"/>
        <v>4958.7000000000007</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44866.612500000003</v>
      </c>
      <c r="I78" s="22">
        <f t="shared" si="5"/>
        <v>4958.7000000000007</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44866.612500000003</v>
      </c>
      <c r="I79" s="22">
        <f t="shared" si="5"/>
        <v>4958.7000000000007</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44866.612500000003</v>
      </c>
      <c r="I80" s="22">
        <f t="shared" si="5"/>
        <v>4958.7000000000007</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44866.612500000003</v>
      </c>
      <c r="I81" s="22">
        <f t="shared" si="5"/>
        <v>4958.7000000000007</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44866.612500000003</v>
      </c>
      <c r="I82" s="22">
        <f t="shared" si="5"/>
        <v>4958.7000000000007</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44718.070833333331</v>
      </c>
      <c r="I83" s="22">
        <f t="shared" si="5"/>
        <v>1393.7000000000007</v>
      </c>
      <c r="J83" s="16" t="str">
        <f t="shared" si="12"/>
        <v>NOT DUE</v>
      </c>
      <c r="K83" s="30" t="s">
        <v>4178</v>
      </c>
      <c r="L83" s="19" t="s">
        <v>5441</v>
      </c>
    </row>
    <row r="84" spans="1:12" ht="15" customHeight="1">
      <c r="A84" s="16" t="s">
        <v>690</v>
      </c>
      <c r="B84" s="30" t="s">
        <v>686</v>
      </c>
      <c r="C84" s="30" t="s">
        <v>4179</v>
      </c>
      <c r="D84" s="20">
        <v>12000</v>
      </c>
      <c r="E84" s="12">
        <v>42549</v>
      </c>
      <c r="F84" s="12">
        <v>43781</v>
      </c>
      <c r="G84" s="26">
        <v>13670</v>
      </c>
      <c r="H84" s="21">
        <f t="shared" si="11"/>
        <v>44866.612500000003</v>
      </c>
      <c r="I84" s="22">
        <f t="shared" si="5"/>
        <v>4958.7000000000007</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44866.612500000003</v>
      </c>
      <c r="I85" s="22">
        <f t="shared" si="5"/>
        <v>4958.7000000000007</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44866.612500000003</v>
      </c>
      <c r="I86" s="22">
        <f t="shared" si="5"/>
        <v>4958.7000000000007</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44866.612500000003</v>
      </c>
      <c r="I87" s="22">
        <f t="shared" si="5"/>
        <v>4958.7000000000007</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44866.612500000003</v>
      </c>
      <c r="I88" s="22">
        <f t="shared" si="5"/>
        <v>4958.7000000000007</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44866.612500000003</v>
      </c>
      <c r="I89" s="22">
        <f t="shared" si="5"/>
        <v>4958.7000000000007</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44866.612500000003</v>
      </c>
      <c r="I90" s="22">
        <f t="shared" si="5"/>
        <v>4958.7000000000007</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44718.070833333331</v>
      </c>
      <c r="I91" s="22">
        <f t="shared" si="5"/>
        <v>1393.7000000000007</v>
      </c>
      <c r="J91" s="16" t="str">
        <f t="shared" si="12"/>
        <v>NOT DUE</v>
      </c>
      <c r="K91" s="30" t="s">
        <v>4178</v>
      </c>
      <c r="L91" s="19" t="s">
        <v>5441</v>
      </c>
    </row>
    <row r="92" spans="1:12" ht="15" customHeight="1">
      <c r="A92" s="16" t="s">
        <v>698</v>
      </c>
      <c r="B92" s="30" t="s">
        <v>4186</v>
      </c>
      <c r="C92" s="30" t="s">
        <v>4179</v>
      </c>
      <c r="D92" s="20">
        <v>12000</v>
      </c>
      <c r="E92" s="12">
        <v>42549</v>
      </c>
      <c r="F92" s="12">
        <v>43781</v>
      </c>
      <c r="G92" s="26">
        <v>13670</v>
      </c>
      <c r="H92" s="21">
        <f t="shared" si="11"/>
        <v>44866.612500000003</v>
      </c>
      <c r="I92" s="22">
        <f t="shared" si="5"/>
        <v>4958.7000000000007</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44866.612500000003</v>
      </c>
      <c r="I93" s="22">
        <f t="shared" si="5"/>
        <v>4958.7000000000007</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44866.612500000003</v>
      </c>
      <c r="I94" s="22">
        <f t="shared" si="5"/>
        <v>4958.7000000000007</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44866.612500000003</v>
      </c>
      <c r="I95" s="22">
        <f t="shared" si="5"/>
        <v>4958.7000000000007</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44866.612500000003</v>
      </c>
      <c r="I96" s="22">
        <f t="shared" si="5"/>
        <v>4958.7000000000007</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44866.612500000003</v>
      </c>
      <c r="I97" s="22">
        <f t="shared" si="5"/>
        <v>4958.7000000000007</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44866.612500000003</v>
      </c>
      <c r="I98" s="22">
        <f t="shared" si="5"/>
        <v>4958.7000000000007</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44866.612500000003</v>
      </c>
      <c r="I99" s="22">
        <f t="shared" si="5"/>
        <v>4958.7000000000007</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44866.612500000003</v>
      </c>
      <c r="I100" s="22">
        <f t="shared" si="5"/>
        <v>4958.7000000000007</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44866.612500000003</v>
      </c>
      <c r="I101" s="22">
        <f t="shared" si="5"/>
        <v>4958.7000000000007</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44866.612500000003</v>
      </c>
      <c r="I102" s="22">
        <f t="shared" si="5"/>
        <v>4958.7000000000007</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44866.612500000003</v>
      </c>
      <c r="I103" s="22">
        <f t="shared" si="5"/>
        <v>4958.7000000000007</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44866.612500000003</v>
      </c>
      <c r="I104" s="22">
        <f t="shared" ref="I104:I167" si="13">D104-($F$4-G104)</f>
        <v>4958.7000000000007</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44866.612500000003</v>
      </c>
      <c r="I105" s="22">
        <f t="shared" si="13"/>
        <v>4958.7000000000007</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44866.612500000003</v>
      </c>
      <c r="I106" s="22">
        <f t="shared" si="13"/>
        <v>4958.7000000000007</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44866.612500000003</v>
      </c>
      <c r="I107" s="22">
        <f t="shared" si="13"/>
        <v>4958.7000000000007</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44866.612500000003</v>
      </c>
      <c r="I108" s="22">
        <f t="shared" si="13"/>
        <v>4958.7000000000007</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44866.612500000003</v>
      </c>
      <c r="I109" s="22">
        <f t="shared" si="13"/>
        <v>4958.7000000000007</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44866.612500000003</v>
      </c>
      <c r="I110" s="22">
        <f t="shared" si="13"/>
        <v>4958.7000000000007</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44866.612500000003</v>
      </c>
      <c r="I111" s="22">
        <f t="shared" si="13"/>
        <v>4958.7000000000007</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44866.612500000003</v>
      </c>
      <c r="I112" s="22">
        <f t="shared" si="13"/>
        <v>4958.7000000000007</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44866.612500000003</v>
      </c>
      <c r="I113" s="22">
        <f t="shared" si="13"/>
        <v>4958.7000000000007</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44866.612500000003</v>
      </c>
      <c r="I114" s="22">
        <f t="shared" si="13"/>
        <v>4958.7000000000007</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44866.612500000003</v>
      </c>
      <c r="I115" s="22">
        <f t="shared" si="13"/>
        <v>4958.7000000000007</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44866.612500000003</v>
      </c>
      <c r="I116" s="22">
        <f t="shared" si="13"/>
        <v>4958.7000000000007</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44866.612500000003</v>
      </c>
      <c r="I117" s="22">
        <f t="shared" si="13"/>
        <v>4958.7000000000007</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44866.612500000003</v>
      </c>
      <c r="I118" s="22">
        <f t="shared" si="13"/>
        <v>4958.7000000000007</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44866.612500000003</v>
      </c>
      <c r="I119" s="22">
        <f t="shared" si="13"/>
        <v>4958.7000000000007</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44630.362500000003</v>
      </c>
      <c r="I120" s="22">
        <f t="shared" si="13"/>
        <v>-711.29999999999927</v>
      </c>
      <c r="J120" s="16" t="str">
        <f t="shared" si="12"/>
        <v>OVERDUE</v>
      </c>
      <c r="K120" s="30" t="s">
        <v>4192</v>
      </c>
      <c r="L120" s="19" t="s">
        <v>5393</v>
      </c>
    </row>
    <row r="121" spans="1:12" ht="15" customHeight="1">
      <c r="A121" s="16" t="s">
        <v>727</v>
      </c>
      <c r="B121" s="30" t="s">
        <v>258</v>
      </c>
      <c r="C121" s="30" t="s">
        <v>4191</v>
      </c>
      <c r="D121" s="20">
        <v>12000</v>
      </c>
      <c r="E121" s="12">
        <v>42549</v>
      </c>
      <c r="F121" s="12">
        <v>43781</v>
      </c>
      <c r="G121" s="26">
        <v>13670</v>
      </c>
      <c r="H121" s="21">
        <f t="shared" si="11"/>
        <v>44866.612500000003</v>
      </c>
      <c r="I121" s="22">
        <f t="shared" si="13"/>
        <v>4958.7000000000007</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44866.612500000003</v>
      </c>
      <c r="I122" s="22">
        <f t="shared" si="13"/>
        <v>4958.7000000000007</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44866.612500000003</v>
      </c>
      <c r="I123" s="22">
        <f t="shared" si="13"/>
        <v>4958.7000000000007</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44630.362500000003</v>
      </c>
      <c r="I124" s="22">
        <f t="shared" si="13"/>
        <v>-711.29999999999927</v>
      </c>
      <c r="J124" s="16" t="str">
        <f t="shared" si="12"/>
        <v>OVERDUE</v>
      </c>
      <c r="K124" s="30" t="s">
        <v>4192</v>
      </c>
      <c r="L124" s="19" t="s">
        <v>5393</v>
      </c>
    </row>
    <row r="125" spans="1:12" ht="15" customHeight="1">
      <c r="A125" s="16" t="s">
        <v>731</v>
      </c>
      <c r="B125" s="30" t="s">
        <v>259</v>
      </c>
      <c r="C125" s="30" t="s">
        <v>4191</v>
      </c>
      <c r="D125" s="20">
        <v>12000</v>
      </c>
      <c r="E125" s="12">
        <v>42549</v>
      </c>
      <c r="F125" s="12">
        <v>43781</v>
      </c>
      <c r="G125" s="26">
        <v>13670</v>
      </c>
      <c r="H125" s="21">
        <f t="shared" si="11"/>
        <v>44866.612500000003</v>
      </c>
      <c r="I125" s="22">
        <f t="shared" si="13"/>
        <v>4958.7000000000007</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44866.612500000003</v>
      </c>
      <c r="I126" s="22">
        <f t="shared" si="13"/>
        <v>4958.7000000000007</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44866.612500000003</v>
      </c>
      <c r="I127" s="22">
        <f t="shared" si="13"/>
        <v>4958.7000000000007</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44630.362500000003</v>
      </c>
      <c r="I128" s="22">
        <f t="shared" si="13"/>
        <v>-711.29999999999927</v>
      </c>
      <c r="J128" s="16" t="str">
        <f t="shared" si="12"/>
        <v>OVERDUE</v>
      </c>
      <c r="K128" s="30" t="s">
        <v>4192</v>
      </c>
      <c r="L128" s="19" t="s">
        <v>5393</v>
      </c>
    </row>
    <row r="129" spans="1:12" ht="15" customHeight="1">
      <c r="A129" s="16" t="s">
        <v>735</v>
      </c>
      <c r="B129" s="30" t="s">
        <v>260</v>
      </c>
      <c r="C129" s="30" t="s">
        <v>4191</v>
      </c>
      <c r="D129" s="20">
        <v>12000</v>
      </c>
      <c r="E129" s="12">
        <v>42549</v>
      </c>
      <c r="F129" s="12">
        <v>43781</v>
      </c>
      <c r="G129" s="26">
        <v>13670</v>
      </c>
      <c r="H129" s="21">
        <f t="shared" si="11"/>
        <v>44866.612500000003</v>
      </c>
      <c r="I129" s="22">
        <f t="shared" si="13"/>
        <v>4958.7000000000007</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44866.612500000003</v>
      </c>
      <c r="I130" s="22">
        <f t="shared" si="13"/>
        <v>4958.7000000000007</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44866.612500000003</v>
      </c>
      <c r="I131" s="22">
        <f t="shared" si="13"/>
        <v>4958.7000000000007</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44630.362500000003</v>
      </c>
      <c r="I132" s="22">
        <f t="shared" si="13"/>
        <v>-711.29999999999927</v>
      </c>
      <c r="J132" s="16" t="str">
        <f t="shared" si="12"/>
        <v>OVERDUE</v>
      </c>
      <c r="K132" s="30" t="s">
        <v>4192</v>
      </c>
      <c r="L132" s="19" t="s">
        <v>5393</v>
      </c>
    </row>
    <row r="133" spans="1:12" ht="15" customHeight="1">
      <c r="A133" s="16" t="s">
        <v>739</v>
      </c>
      <c r="B133" s="30" t="s">
        <v>261</v>
      </c>
      <c r="C133" s="30" t="s">
        <v>4191</v>
      </c>
      <c r="D133" s="20">
        <v>12000</v>
      </c>
      <c r="E133" s="12">
        <v>42549</v>
      </c>
      <c r="F133" s="12">
        <v>43781</v>
      </c>
      <c r="G133" s="26">
        <v>13670</v>
      </c>
      <c r="H133" s="21">
        <f t="shared" ref="H133:H135" si="14">IF(I133&lt;=12000,$F$5+(I133/24),"error")</f>
        <v>44866.612500000003</v>
      </c>
      <c r="I133" s="22">
        <f t="shared" si="13"/>
        <v>4958.7000000000007</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44866.612500000003</v>
      </c>
      <c r="I134" s="22">
        <f t="shared" si="13"/>
        <v>4958.7000000000007</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44866.612500000003</v>
      </c>
      <c r="I135" s="22">
        <f t="shared" si="13"/>
        <v>4958.7000000000007</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44630.362500000003</v>
      </c>
      <c r="I136" s="22">
        <f t="shared" si="13"/>
        <v>-711.29999999999927</v>
      </c>
      <c r="J136" s="16" t="str">
        <f t="shared" si="12"/>
        <v>OVERDUE</v>
      </c>
      <c r="K136" s="30" t="s">
        <v>4192</v>
      </c>
      <c r="L136" s="19" t="s">
        <v>5393</v>
      </c>
    </row>
    <row r="137" spans="1:12" ht="15" customHeight="1">
      <c r="A137" s="16" t="s">
        <v>743</v>
      </c>
      <c r="B137" s="30" t="s">
        <v>262</v>
      </c>
      <c r="C137" s="30" t="s">
        <v>4191</v>
      </c>
      <c r="D137" s="20">
        <v>12000</v>
      </c>
      <c r="E137" s="12">
        <v>42549</v>
      </c>
      <c r="F137" s="12">
        <v>43781</v>
      </c>
      <c r="G137" s="26">
        <v>13670</v>
      </c>
      <c r="H137" s="21">
        <f t="shared" ref="H137:H139" si="15">IF(I137&lt;=12000,$F$5+(I137/24),"error")</f>
        <v>44866.612500000003</v>
      </c>
      <c r="I137" s="22">
        <f t="shared" si="13"/>
        <v>4958.7000000000007</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44866.612500000003</v>
      </c>
      <c r="I138" s="22">
        <f t="shared" si="13"/>
        <v>4958.7000000000007</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44866.612500000003</v>
      </c>
      <c r="I139" s="22">
        <f t="shared" si="13"/>
        <v>4958.7000000000007</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44630.362500000003</v>
      </c>
      <c r="I140" s="22">
        <f t="shared" si="13"/>
        <v>-711.29999999999927</v>
      </c>
      <c r="J140" s="16" t="str">
        <f t="shared" si="12"/>
        <v>OVERDUE</v>
      </c>
      <c r="K140" s="30" t="s">
        <v>4192</v>
      </c>
      <c r="L140" s="19" t="s">
        <v>5393</v>
      </c>
    </row>
    <row r="141" spans="1:12" ht="25.5">
      <c r="A141" s="16" t="s">
        <v>747</v>
      </c>
      <c r="B141" s="30" t="s">
        <v>151</v>
      </c>
      <c r="C141" s="30" t="s">
        <v>4196</v>
      </c>
      <c r="D141" s="20">
        <v>12000</v>
      </c>
      <c r="E141" s="12">
        <v>42549</v>
      </c>
      <c r="F141" s="12">
        <v>43782</v>
      </c>
      <c r="G141" s="26">
        <v>13670</v>
      </c>
      <c r="H141" s="21">
        <f t="shared" ref="H141:H143" si="16">IF(I141&lt;=12000,$F$5+(I141/24),"error")</f>
        <v>44866.612500000003</v>
      </c>
      <c r="I141" s="22">
        <f t="shared" si="13"/>
        <v>4958.7000000000007</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44630.362500000003</v>
      </c>
      <c r="I142" s="22">
        <f t="shared" si="13"/>
        <v>-711.29999999999927</v>
      </c>
      <c r="J142" s="16" t="str">
        <f t="shared" ref="J142:J207" si="17">IF(I142="","",IF(I142&lt;0,"OVERDUE","NOT DUE"))</f>
        <v>OVERDUE</v>
      </c>
      <c r="K142" s="30" t="s">
        <v>4197</v>
      </c>
      <c r="L142" s="19" t="s">
        <v>5394</v>
      </c>
    </row>
    <row r="143" spans="1:12" ht="25.5" customHeight="1">
      <c r="A143" s="16" t="s">
        <v>749</v>
      </c>
      <c r="B143" s="30" t="s">
        <v>152</v>
      </c>
      <c r="C143" s="30" t="s">
        <v>4196</v>
      </c>
      <c r="D143" s="20">
        <v>12000</v>
      </c>
      <c r="E143" s="12">
        <v>42549</v>
      </c>
      <c r="F143" s="12">
        <v>43782</v>
      </c>
      <c r="G143" s="26">
        <v>13670</v>
      </c>
      <c r="H143" s="21">
        <f t="shared" si="16"/>
        <v>44866.612500000003</v>
      </c>
      <c r="I143" s="22">
        <f t="shared" si="13"/>
        <v>4958.7000000000007</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44630.362500000003</v>
      </c>
      <c r="I144" s="22">
        <f t="shared" si="13"/>
        <v>-711.29999999999927</v>
      </c>
      <c r="J144" s="16" t="str">
        <f t="shared" si="17"/>
        <v>OVERDUE</v>
      </c>
      <c r="K144" s="30" t="s">
        <v>4197</v>
      </c>
      <c r="L144" s="19" t="s">
        <v>5394</v>
      </c>
    </row>
    <row r="145" spans="1:12" ht="25.5" customHeight="1">
      <c r="A145" s="16" t="s">
        <v>751</v>
      </c>
      <c r="B145" s="30" t="s">
        <v>153</v>
      </c>
      <c r="C145" s="30" t="s">
        <v>4196</v>
      </c>
      <c r="D145" s="20">
        <v>12000</v>
      </c>
      <c r="E145" s="12">
        <v>42549</v>
      </c>
      <c r="F145" s="12">
        <v>43782</v>
      </c>
      <c r="G145" s="26">
        <v>13670</v>
      </c>
      <c r="H145" s="21">
        <f t="shared" ref="H145:H147" si="18">IF(I145&lt;=12000,$F$5+(I145/24),"error")</f>
        <v>44866.612500000003</v>
      </c>
      <c r="I145" s="22">
        <f t="shared" si="13"/>
        <v>4958.7000000000007</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44630.362500000003</v>
      </c>
      <c r="I146" s="22">
        <f t="shared" si="13"/>
        <v>-711.29999999999927</v>
      </c>
      <c r="J146" s="16" t="str">
        <f t="shared" si="17"/>
        <v>OVERDUE</v>
      </c>
      <c r="K146" s="30" t="s">
        <v>4197</v>
      </c>
      <c r="L146" s="19" t="s">
        <v>5394</v>
      </c>
    </row>
    <row r="147" spans="1:12" ht="26.45" customHeight="1">
      <c r="A147" s="16" t="s">
        <v>753</v>
      </c>
      <c r="B147" s="30" t="s">
        <v>154</v>
      </c>
      <c r="C147" s="30" t="s">
        <v>4196</v>
      </c>
      <c r="D147" s="20">
        <v>12000</v>
      </c>
      <c r="E147" s="12">
        <v>42549</v>
      </c>
      <c r="F147" s="12">
        <v>43782</v>
      </c>
      <c r="G147" s="26">
        <v>13670</v>
      </c>
      <c r="H147" s="21">
        <f t="shared" si="18"/>
        <v>44866.612500000003</v>
      </c>
      <c r="I147" s="22">
        <f t="shared" si="13"/>
        <v>4958.7000000000007</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44630.362500000003</v>
      </c>
      <c r="I148" s="22">
        <f t="shared" si="13"/>
        <v>-711.29999999999927</v>
      </c>
      <c r="J148" s="16" t="str">
        <f t="shared" si="17"/>
        <v>OVERDUE</v>
      </c>
      <c r="K148" s="30" t="s">
        <v>4197</v>
      </c>
      <c r="L148" s="19" t="s">
        <v>5394</v>
      </c>
    </row>
    <row r="149" spans="1:12" ht="25.5" customHeight="1">
      <c r="A149" s="16" t="s">
        <v>755</v>
      </c>
      <c r="B149" s="30" t="s">
        <v>155</v>
      </c>
      <c r="C149" s="30" t="s">
        <v>4196</v>
      </c>
      <c r="D149" s="20">
        <v>12000</v>
      </c>
      <c r="E149" s="12">
        <v>42549</v>
      </c>
      <c r="F149" s="12">
        <v>43782</v>
      </c>
      <c r="G149" s="26">
        <v>13670</v>
      </c>
      <c r="H149" s="21">
        <f t="shared" ref="H149:H150" si="19">IF(I149&lt;=12000,$F$5+(I149/24),"error")</f>
        <v>44866.612500000003</v>
      </c>
      <c r="I149" s="22">
        <f t="shared" si="13"/>
        <v>4958.7000000000007</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44630.362500000003</v>
      </c>
      <c r="I150" s="22">
        <f t="shared" si="13"/>
        <v>-711.29999999999927</v>
      </c>
      <c r="J150" s="16" t="str">
        <f t="shared" si="17"/>
        <v>OVERDUE</v>
      </c>
      <c r="K150" s="30" t="s">
        <v>4197</v>
      </c>
      <c r="L150" s="19" t="s">
        <v>5394</v>
      </c>
    </row>
    <row r="151" spans="1:12" ht="26.45" customHeight="1">
      <c r="A151" s="16" t="s">
        <v>757</v>
      </c>
      <c r="B151" s="30" t="s">
        <v>156</v>
      </c>
      <c r="C151" s="30" t="s">
        <v>4196</v>
      </c>
      <c r="D151" s="20">
        <v>12000</v>
      </c>
      <c r="E151" s="12">
        <v>42549</v>
      </c>
      <c r="F151" s="12">
        <v>43782</v>
      </c>
      <c r="G151" s="26">
        <v>13670</v>
      </c>
      <c r="H151" s="21">
        <f>IF(I151&lt;=12000,$F$5+(I151/24),"error")</f>
        <v>44866.612500000003</v>
      </c>
      <c r="I151" s="22">
        <f t="shared" si="13"/>
        <v>4958.7000000000007</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44630.362500000003</v>
      </c>
      <c r="I152" s="22">
        <f t="shared" si="13"/>
        <v>-711.29999999999927</v>
      </c>
      <c r="J152" s="16" t="str">
        <f t="shared" si="17"/>
        <v>OVERDUE</v>
      </c>
      <c r="K152" s="30" t="s">
        <v>4197</v>
      </c>
      <c r="L152" s="19" t="s">
        <v>5394</v>
      </c>
    </row>
    <row r="153" spans="1:12" ht="25.5" customHeight="1">
      <c r="A153" s="16" t="s">
        <v>759</v>
      </c>
      <c r="B153" s="30" t="s">
        <v>772</v>
      </c>
      <c r="C153" s="30" t="s">
        <v>4199</v>
      </c>
      <c r="D153" s="48">
        <v>12000</v>
      </c>
      <c r="E153" s="12">
        <v>42549</v>
      </c>
      <c r="F153" s="12">
        <v>44148</v>
      </c>
      <c r="G153" s="26">
        <v>13670</v>
      </c>
      <c r="H153" s="257">
        <f>IF(I153&lt;=12000,$F$5+(I153/24),"error")</f>
        <v>44866.612500000003</v>
      </c>
      <c r="I153" s="22">
        <f t="shared" si="13"/>
        <v>4958.7000000000007</v>
      </c>
      <c r="J153" s="16" t="str">
        <f t="shared" si="17"/>
        <v>NOT DUE</v>
      </c>
      <c r="K153" s="30" t="s">
        <v>4200</v>
      </c>
      <c r="L153" s="19"/>
    </row>
    <row r="154" spans="1:12" ht="27" customHeight="1">
      <c r="A154" s="16" t="s">
        <v>760</v>
      </c>
      <c r="B154" s="30" t="s">
        <v>772</v>
      </c>
      <c r="C154" s="30" t="s">
        <v>4201</v>
      </c>
      <c r="D154" s="48">
        <v>2000</v>
      </c>
      <c r="E154" s="12">
        <v>42549</v>
      </c>
      <c r="F154" s="12">
        <v>44483</v>
      </c>
      <c r="G154" s="26">
        <v>18693</v>
      </c>
      <c r="H154" s="21">
        <f>IF(I154&lt;=2000,$F$5+(I154/24),"error")</f>
        <v>44659.237500000003</v>
      </c>
      <c r="I154" s="22">
        <f t="shared" si="13"/>
        <v>-18.299999999999272</v>
      </c>
      <c r="J154" s="16" t="str">
        <f t="shared" si="17"/>
        <v>OVERDUE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44866.612500000003</v>
      </c>
      <c r="I155" s="22">
        <f t="shared" si="13"/>
        <v>4958.7000000000007</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44866.612500000003</v>
      </c>
      <c r="I156" s="22">
        <f t="shared" si="13"/>
        <v>4958.7000000000007</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44866.612500000003</v>
      </c>
      <c r="I157" s="22">
        <f t="shared" si="13"/>
        <v>4958.7000000000007</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44866.612500000003</v>
      </c>
      <c r="I158" s="22">
        <f t="shared" si="13"/>
        <v>4958.7000000000007</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44866.612500000003</v>
      </c>
      <c r="I159" s="22">
        <f t="shared" si="13"/>
        <v>4958.7000000000007</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44866.612500000003</v>
      </c>
      <c r="I160" s="22">
        <f t="shared" si="13"/>
        <v>4958.7000000000007</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44866.612500000003</v>
      </c>
      <c r="I161" s="22">
        <f t="shared" si="13"/>
        <v>4958.7000000000007</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44866.612500000003</v>
      </c>
      <c r="I162" s="22">
        <f t="shared" si="13"/>
        <v>4958.7000000000007</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44866.612500000003</v>
      </c>
      <c r="I163" s="22">
        <f t="shared" si="13"/>
        <v>4958.7000000000007</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44866.612500000003</v>
      </c>
      <c r="I164" s="22">
        <f t="shared" si="13"/>
        <v>4958.7000000000007</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44866.612500000003</v>
      </c>
      <c r="I165" s="22">
        <f t="shared" si="13"/>
        <v>4958.7000000000007</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44866.612500000003</v>
      </c>
      <c r="I166" s="22">
        <f t="shared" si="13"/>
        <v>4958.7000000000007</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44866.612500000003</v>
      </c>
      <c r="I167" s="22">
        <f t="shared" si="13"/>
        <v>4958.7000000000007</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44866.612500000003</v>
      </c>
      <c r="I168" s="22">
        <f t="shared" ref="I168:I233" si="21">D168-($F$4-G168)</f>
        <v>4958.7000000000007</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44866.612500000003</v>
      </c>
      <c r="I169" s="22">
        <f t="shared" si="21"/>
        <v>4958.7000000000007</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44866.612500000003</v>
      </c>
      <c r="I170" s="22">
        <f t="shared" si="21"/>
        <v>4958.7000000000007</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44866.612500000003</v>
      </c>
      <c r="I171" s="22">
        <f t="shared" si="21"/>
        <v>4958.7000000000007</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44866.612500000003</v>
      </c>
      <c r="I172" s="22">
        <f t="shared" si="21"/>
        <v>4958.7000000000007</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44866.612500000003</v>
      </c>
      <c r="I173" s="22">
        <f t="shared" si="21"/>
        <v>4958.7000000000007</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44866.612500000003</v>
      </c>
      <c r="I174" s="22">
        <f t="shared" si="21"/>
        <v>4958.7000000000007</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44866.612500000003</v>
      </c>
      <c r="I175" s="22">
        <f t="shared" si="21"/>
        <v>4958.7000000000007</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44793.862500000003</v>
      </c>
      <c r="I176" s="22">
        <f t="shared" si="21"/>
        <v>3212.7000000000007</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44944.362500000003</v>
      </c>
      <c r="I177" s="22">
        <f t="shared" si="21"/>
        <v>6824.7000000000007</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44866.612500000003</v>
      </c>
      <c r="I178" s="22">
        <f t="shared" si="21"/>
        <v>4958.7000000000007</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45460.529166666667</v>
      </c>
      <c r="I179" s="22">
        <f t="shared" si="21"/>
        <v>19212.7</v>
      </c>
      <c r="J179" s="16" t="str">
        <f t="shared" si="17"/>
        <v>NOT DUE</v>
      </c>
      <c r="K179" s="30" t="s">
        <v>4208</v>
      </c>
      <c r="L179" s="19" t="s">
        <v>5395</v>
      </c>
    </row>
    <row r="180" spans="1:12">
      <c r="A180" s="16" t="s">
        <v>788</v>
      </c>
      <c r="B180" s="30" t="s">
        <v>4212</v>
      </c>
      <c r="C180" s="30" t="s">
        <v>4213</v>
      </c>
      <c r="D180" s="20">
        <v>12000</v>
      </c>
      <c r="E180" s="12">
        <v>42549</v>
      </c>
      <c r="F180" s="12">
        <v>44147</v>
      </c>
      <c r="G180" s="26">
        <v>13670</v>
      </c>
      <c r="H180" s="21">
        <f t="shared" si="20"/>
        <v>44866.612500000003</v>
      </c>
      <c r="I180" s="22">
        <f t="shared" si="21"/>
        <v>4958.7000000000007</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45199.945833333331</v>
      </c>
      <c r="I181" s="22">
        <f t="shared" si="21"/>
        <v>12958.7</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45199.945833333331</v>
      </c>
      <c r="I182" s="22">
        <f t="shared" si="21"/>
        <v>12958.7</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44852.445833333331</v>
      </c>
      <c r="I183" s="22">
        <f t="shared" si="21"/>
        <v>4618.7000000000007</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44852.445833333331</v>
      </c>
      <c r="I184" s="22">
        <f t="shared" si="21"/>
        <v>4618.7000000000007</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44852.445833333331</v>
      </c>
      <c r="I185" s="22">
        <f t="shared" si="21"/>
        <v>4618.7000000000007</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44852.445833333331</v>
      </c>
      <c r="I186" s="22">
        <f t="shared" si="21"/>
        <v>4618.7000000000007</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44852.445833333331</v>
      </c>
      <c r="I187" s="22">
        <f t="shared" si="21"/>
        <v>4618.7000000000007</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44852.445833333331</v>
      </c>
      <c r="I188" s="22">
        <f t="shared" si="21"/>
        <v>4618.7000000000007</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45082.487500000003</v>
      </c>
      <c r="I189" s="22">
        <f t="shared" si="21"/>
        <v>10139.700000000001</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45082.487500000003</v>
      </c>
      <c r="I190" s="22">
        <f t="shared" si="21"/>
        <v>10139.700000000001</v>
      </c>
      <c r="J190" s="16" t="str">
        <f t="shared" si="17"/>
        <v>NOT DUE</v>
      </c>
      <c r="K190" s="30" t="s">
        <v>4224</v>
      </c>
      <c r="L190" s="19" t="s">
        <v>5347</v>
      </c>
    </row>
    <row r="191" spans="1:12" ht="25.5" customHeight="1">
      <c r="A191" s="16" t="s">
        <v>801</v>
      </c>
      <c r="B191" s="30" t="s">
        <v>4223</v>
      </c>
      <c r="C191" s="30" t="s">
        <v>4220</v>
      </c>
      <c r="D191" s="20">
        <v>12000</v>
      </c>
      <c r="E191" s="12">
        <v>42549</v>
      </c>
      <c r="F191" s="12">
        <v>44504</v>
      </c>
      <c r="G191" s="26">
        <v>18851</v>
      </c>
      <c r="H191" s="21">
        <f t="shared" si="22"/>
        <v>45082.487500000003</v>
      </c>
      <c r="I191" s="22">
        <f t="shared" si="21"/>
        <v>10139.700000000001</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44852.445833333331</v>
      </c>
      <c r="I192" s="22">
        <f t="shared" si="21"/>
        <v>4618.7000000000007</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44852.445833333331</v>
      </c>
      <c r="I193" s="22">
        <f t="shared" si="21"/>
        <v>4618.7000000000007</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44852.445833333331</v>
      </c>
      <c r="I194" s="22">
        <f t="shared" si="21"/>
        <v>4618.7000000000007</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1212.7000000000007</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45044.112500000003</v>
      </c>
      <c r="I196" s="22">
        <f t="shared" si="21"/>
        <v>9218.7000000000007</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45044.112500000003</v>
      </c>
      <c r="I197" s="22">
        <f t="shared" si="21"/>
        <v>9218.7000000000007</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44700.904166666667</v>
      </c>
      <c r="I198" s="22">
        <f t="shared" si="21"/>
        <v>981.70000000000073</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44669.320833333331</v>
      </c>
      <c r="I199" s="22">
        <f t="shared" si="21"/>
        <v>223.70000000000073</v>
      </c>
      <c r="J199" s="16" t="str">
        <f t="shared" si="17"/>
        <v>NOT DUE</v>
      </c>
      <c r="K199" s="30" t="s">
        <v>4151</v>
      </c>
      <c r="L199" s="19"/>
    </row>
    <row r="200" spans="1:12" ht="15" customHeight="1">
      <c r="A200" s="16" t="s">
        <v>810</v>
      </c>
      <c r="B200" s="30" t="s">
        <v>4152</v>
      </c>
      <c r="C200" s="30" t="s">
        <v>4233</v>
      </c>
      <c r="D200" s="20">
        <v>6000</v>
      </c>
      <c r="E200" s="12">
        <v>42549</v>
      </c>
      <c r="F200" s="12">
        <v>44060</v>
      </c>
      <c r="G200" s="26">
        <v>14935</v>
      </c>
      <c r="H200" s="14">
        <f t="shared" ref="H200:H201" si="23">IF(I200&lt;=6000,$F$5+(I200/24),"error")</f>
        <v>44669.320833333331</v>
      </c>
      <c r="I200" s="22">
        <f t="shared" si="21"/>
        <v>223.70000000000073</v>
      </c>
      <c r="J200" s="16" t="str">
        <f t="shared" si="17"/>
        <v>NOT DUE</v>
      </c>
      <c r="K200" s="30" t="s">
        <v>4151</v>
      </c>
      <c r="L200" s="19"/>
    </row>
    <row r="201" spans="1:12" ht="15" customHeight="1">
      <c r="A201" s="16" t="s">
        <v>811</v>
      </c>
      <c r="B201" s="30" t="s">
        <v>4152</v>
      </c>
      <c r="C201" s="30" t="s">
        <v>830</v>
      </c>
      <c r="D201" s="20">
        <v>6000</v>
      </c>
      <c r="E201" s="12">
        <v>42549</v>
      </c>
      <c r="F201" s="12">
        <v>44060</v>
      </c>
      <c r="G201" s="26">
        <v>14935</v>
      </c>
      <c r="H201" s="14">
        <f t="shared" si="23"/>
        <v>44669.320833333331</v>
      </c>
      <c r="I201" s="22">
        <f t="shared" si="21"/>
        <v>223.70000000000073</v>
      </c>
      <c r="J201" s="16" t="str">
        <f t="shared" si="17"/>
        <v>NOT DUE</v>
      </c>
      <c r="K201" s="30" t="s">
        <v>4151</v>
      </c>
      <c r="L201" s="19"/>
    </row>
    <row r="202" spans="1:12" ht="15" customHeight="1">
      <c r="A202" s="16" t="s">
        <v>812</v>
      </c>
      <c r="B202" s="30" t="s">
        <v>4156</v>
      </c>
      <c r="C202" s="30" t="s">
        <v>4231</v>
      </c>
      <c r="D202" s="20">
        <v>2500</v>
      </c>
      <c r="E202" s="12">
        <v>42549</v>
      </c>
      <c r="F202" s="12">
        <v>44529</v>
      </c>
      <c r="G202" s="26">
        <v>19193</v>
      </c>
      <c r="H202" s="14">
        <f>IF(I202&lt;=2500,$F$5+(I202/24),"error")</f>
        <v>44700.904166666667</v>
      </c>
      <c r="I202" s="22">
        <f t="shared" si="21"/>
        <v>981.70000000000073</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44669.320833333331</v>
      </c>
      <c r="I203" s="22">
        <f t="shared" si="21"/>
        <v>223.70000000000073</v>
      </c>
      <c r="J203" s="16" t="str">
        <f t="shared" si="17"/>
        <v>NOT DUE</v>
      </c>
      <c r="K203" s="30" t="s">
        <v>4151</v>
      </c>
      <c r="L203" s="19"/>
    </row>
    <row r="204" spans="1:12" ht="15" customHeight="1">
      <c r="A204" s="16" t="s">
        <v>814</v>
      </c>
      <c r="B204" s="30" t="s">
        <v>4156</v>
      </c>
      <c r="C204" s="30" t="s">
        <v>4233</v>
      </c>
      <c r="D204" s="20">
        <v>6000</v>
      </c>
      <c r="E204" s="12">
        <v>42549</v>
      </c>
      <c r="F204" s="12">
        <v>44060</v>
      </c>
      <c r="G204" s="26">
        <v>14935</v>
      </c>
      <c r="H204" s="14">
        <f t="shared" ref="H204" si="24">IF(I204&lt;=6000,$F$5+(I204/24),"error")</f>
        <v>44669.320833333331</v>
      </c>
      <c r="I204" s="22">
        <f t="shared" si="21"/>
        <v>223.70000000000073</v>
      </c>
      <c r="J204" s="16" t="str">
        <f t="shared" si="17"/>
        <v>NOT DUE</v>
      </c>
      <c r="K204" s="30" t="s">
        <v>4151</v>
      </c>
      <c r="L204" s="19"/>
    </row>
    <row r="205" spans="1:12" ht="15" customHeight="1">
      <c r="A205" s="16" t="s">
        <v>815</v>
      </c>
      <c r="B205" s="30" t="s">
        <v>4156</v>
      </c>
      <c r="C205" s="30" t="s">
        <v>830</v>
      </c>
      <c r="D205" s="20">
        <v>6000</v>
      </c>
      <c r="E205" s="12">
        <v>42549</v>
      </c>
      <c r="F205" s="12">
        <v>44060</v>
      </c>
      <c r="G205" s="26">
        <v>14935</v>
      </c>
      <c r="H205" s="14">
        <f>IF(I205&lt;=6000,$F$5+(I205/24),"error")</f>
        <v>44669.320833333331</v>
      </c>
      <c r="I205" s="22">
        <f t="shared" si="21"/>
        <v>223.70000000000073</v>
      </c>
      <c r="J205" s="16" t="str">
        <f t="shared" si="17"/>
        <v>NOT DUE</v>
      </c>
      <c r="K205" s="30" t="s">
        <v>4151</v>
      </c>
      <c r="L205" s="19"/>
    </row>
    <row r="206" spans="1:12" ht="15" customHeight="1">
      <c r="A206" s="16" t="s">
        <v>816</v>
      </c>
      <c r="B206" s="30" t="s">
        <v>4157</v>
      </c>
      <c r="C206" s="30" t="s">
        <v>4231</v>
      </c>
      <c r="D206" s="20">
        <v>2500</v>
      </c>
      <c r="E206" s="12">
        <v>42549</v>
      </c>
      <c r="F206" s="12">
        <v>44529</v>
      </c>
      <c r="G206" s="26">
        <v>19193</v>
      </c>
      <c r="H206" s="14">
        <f>IF(I206&lt;=2500,$F$5+(I206/24),"error")</f>
        <v>44700.904166666667</v>
      </c>
      <c r="I206" s="22">
        <f t="shared" si="21"/>
        <v>981.70000000000073</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44669.320833333331</v>
      </c>
      <c r="I207" s="22">
        <f t="shared" si="21"/>
        <v>223.70000000000073</v>
      </c>
      <c r="J207" s="16" t="str">
        <f t="shared" si="17"/>
        <v>NOT DUE</v>
      </c>
      <c r="K207" s="30" t="s">
        <v>4151</v>
      </c>
      <c r="L207" s="19"/>
    </row>
    <row r="208" spans="1:12" ht="15" customHeight="1">
      <c r="A208" s="16" t="s">
        <v>818</v>
      </c>
      <c r="B208" s="30" t="s">
        <v>4157</v>
      </c>
      <c r="C208" s="30" t="s">
        <v>4233</v>
      </c>
      <c r="D208" s="20">
        <v>6000</v>
      </c>
      <c r="E208" s="12">
        <v>42549</v>
      </c>
      <c r="F208" s="12">
        <v>44060</v>
      </c>
      <c r="G208" s="26">
        <v>14935</v>
      </c>
      <c r="H208" s="14">
        <f t="shared" ref="H208" si="25">IF(I208&lt;=6000,$F$5+(I208/24),"error")</f>
        <v>44669.320833333331</v>
      </c>
      <c r="I208" s="22">
        <f t="shared" si="21"/>
        <v>223.70000000000073</v>
      </c>
      <c r="J208" s="16" t="str">
        <f t="shared" ref="J208:J273" si="26">IF(I208="","",IF(I208&lt;0,"OVERDUE","NOT DUE"))</f>
        <v>NOT DUE</v>
      </c>
      <c r="K208" s="30" t="s">
        <v>4151</v>
      </c>
      <c r="L208" s="19"/>
    </row>
    <row r="209" spans="1:12" ht="15" customHeight="1">
      <c r="A209" s="16" t="s">
        <v>819</v>
      </c>
      <c r="B209" s="30" t="s">
        <v>4157</v>
      </c>
      <c r="C209" s="30" t="s">
        <v>830</v>
      </c>
      <c r="D209" s="20">
        <v>6000</v>
      </c>
      <c r="E209" s="12">
        <v>42549</v>
      </c>
      <c r="F209" s="12">
        <v>44060</v>
      </c>
      <c r="G209" s="26">
        <v>14935</v>
      </c>
      <c r="H209" s="14">
        <f>IF(I209&lt;=6000,$F$5+(I209/24),"error")</f>
        <v>44669.320833333331</v>
      </c>
      <c r="I209" s="22">
        <f t="shared" si="21"/>
        <v>223.70000000000073</v>
      </c>
      <c r="J209" s="16" t="str">
        <f t="shared" si="26"/>
        <v>NOT DUE</v>
      </c>
      <c r="K209" s="30" t="s">
        <v>4151</v>
      </c>
      <c r="L209" s="19"/>
    </row>
    <row r="210" spans="1:12" ht="15" customHeight="1">
      <c r="A210" s="16" t="s">
        <v>820</v>
      </c>
      <c r="B210" s="30" t="s">
        <v>4158</v>
      </c>
      <c r="C210" s="30" t="s">
        <v>4231</v>
      </c>
      <c r="D210" s="20">
        <v>2500</v>
      </c>
      <c r="E210" s="12">
        <v>42549</v>
      </c>
      <c r="F210" s="12">
        <v>44529</v>
      </c>
      <c r="G210" s="26">
        <v>19193</v>
      </c>
      <c r="H210" s="14">
        <f>IF(I210&lt;=2500,$F$5+(I210/24),"error")</f>
        <v>44700.904166666667</v>
      </c>
      <c r="I210" s="22">
        <f t="shared" si="21"/>
        <v>981.70000000000073</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44669.320833333331</v>
      </c>
      <c r="I211" s="22">
        <f t="shared" si="21"/>
        <v>223.70000000000073</v>
      </c>
      <c r="J211" s="16" t="str">
        <f t="shared" si="26"/>
        <v>NOT DUE</v>
      </c>
      <c r="K211" s="30" t="s">
        <v>4151</v>
      </c>
      <c r="L211" s="19"/>
    </row>
    <row r="212" spans="1:12" ht="15" customHeight="1">
      <c r="A212" s="16" t="s">
        <v>822</v>
      </c>
      <c r="B212" s="30" t="s">
        <v>4158</v>
      </c>
      <c r="C212" s="30" t="s">
        <v>4233</v>
      </c>
      <c r="D212" s="20">
        <v>6000</v>
      </c>
      <c r="E212" s="12">
        <v>42549</v>
      </c>
      <c r="F212" s="12">
        <v>44060</v>
      </c>
      <c r="G212" s="26">
        <v>14935</v>
      </c>
      <c r="H212" s="14">
        <f t="shared" ref="H212" si="27">IF(I212&lt;=6000,$F$5+(I212/24),"error")</f>
        <v>44669.320833333331</v>
      </c>
      <c r="I212" s="22">
        <f t="shared" si="21"/>
        <v>223.70000000000073</v>
      </c>
      <c r="J212" s="16" t="str">
        <f t="shared" si="26"/>
        <v>NOT DUE</v>
      </c>
      <c r="K212" s="30" t="s">
        <v>4151</v>
      </c>
      <c r="L212" s="19"/>
    </row>
    <row r="213" spans="1:12" ht="15" customHeight="1">
      <c r="A213" s="16" t="s">
        <v>823</v>
      </c>
      <c r="B213" s="30" t="s">
        <v>4158</v>
      </c>
      <c r="C213" s="30" t="s">
        <v>830</v>
      </c>
      <c r="D213" s="20">
        <v>6000</v>
      </c>
      <c r="E213" s="12">
        <v>42549</v>
      </c>
      <c r="F213" s="12">
        <v>44060</v>
      </c>
      <c r="G213" s="26">
        <v>14935</v>
      </c>
      <c r="H213" s="14">
        <f>IF(I213&lt;=6000,$F$5+(I213/24),"error")</f>
        <v>44669.320833333331</v>
      </c>
      <c r="I213" s="22">
        <f t="shared" si="21"/>
        <v>223.70000000000073</v>
      </c>
      <c r="J213" s="16" t="str">
        <f t="shared" si="26"/>
        <v>NOT DUE</v>
      </c>
      <c r="K213" s="30" t="s">
        <v>4151</v>
      </c>
      <c r="L213" s="19"/>
    </row>
    <row r="214" spans="1:12" ht="15" customHeight="1">
      <c r="A214" s="16" t="s">
        <v>824</v>
      </c>
      <c r="B214" s="30" t="s">
        <v>4159</v>
      </c>
      <c r="C214" s="30" t="s">
        <v>4231</v>
      </c>
      <c r="D214" s="20">
        <v>2500</v>
      </c>
      <c r="E214" s="12">
        <v>42549</v>
      </c>
      <c r="F214" s="12">
        <v>44529</v>
      </c>
      <c r="G214" s="26">
        <v>19193</v>
      </c>
      <c r="H214" s="14">
        <f>IF(I214&lt;=2500,$F$5+(I214/24),"error")</f>
        <v>44700.904166666667</v>
      </c>
      <c r="I214" s="22">
        <f t="shared" si="21"/>
        <v>981.70000000000073</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44673.779166666667</v>
      </c>
      <c r="I215" s="22">
        <f t="shared" si="21"/>
        <v>330.70000000000073</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44673.779166666667</v>
      </c>
      <c r="I216" s="22">
        <f t="shared" si="21"/>
        <v>330.70000000000073</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44673.779166666667</v>
      </c>
      <c r="I217" s="22">
        <f t="shared" si="21"/>
        <v>330.70000000000073</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44700.904166666667</v>
      </c>
      <c r="I218" s="22">
        <f t="shared" si="21"/>
        <v>981.70000000000073</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44673.779166666667</v>
      </c>
      <c r="I219" s="22">
        <f t="shared" si="21"/>
        <v>330.70000000000073</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44673.779166666667</v>
      </c>
      <c r="I220" s="22">
        <f t="shared" si="21"/>
        <v>330.70000000000073</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44673.779166666667</v>
      </c>
      <c r="I221" s="22">
        <f t="shared" si="21"/>
        <v>330.70000000000073</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44852.445833333331</v>
      </c>
      <c r="I222" s="22">
        <f t="shared" si="21"/>
        <v>4618.7000000000007</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44852.445833333331</v>
      </c>
      <c r="I223" s="22">
        <f t="shared" si="21"/>
        <v>4618.7000000000007</v>
      </c>
      <c r="J223" s="16" t="str">
        <f t="shared" si="26"/>
        <v>NOT DUE</v>
      </c>
      <c r="K223" s="30" t="s">
        <v>4218</v>
      </c>
      <c r="L223" s="19"/>
    </row>
    <row r="224" spans="1:12" ht="15" customHeight="1">
      <c r="A224" s="16" t="s">
        <v>836</v>
      </c>
      <c r="B224" s="30" t="s">
        <v>4236</v>
      </c>
      <c r="C224" s="30" t="s">
        <v>4237</v>
      </c>
      <c r="D224" s="20">
        <v>300</v>
      </c>
      <c r="E224" s="12">
        <v>42549</v>
      </c>
      <c r="F224" s="289">
        <v>44650</v>
      </c>
      <c r="G224" s="339">
        <v>20605</v>
      </c>
      <c r="H224" s="21">
        <f>IF(I224&lt;=300,$F$5+(I224/24),"error")</f>
        <v>44668.070833333331</v>
      </c>
      <c r="I224" s="22">
        <f>D224-($F$4-G224)</f>
        <v>193.70000000000073</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44695.820833333331</v>
      </c>
      <c r="I225" s="22">
        <f t="shared" si="21"/>
        <v>859.70000000000073</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44841.654166666667</v>
      </c>
      <c r="I226" s="22">
        <f t="shared" si="21"/>
        <v>4359.7000000000007</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45466.654166666667</v>
      </c>
      <c r="I227" s="22">
        <f t="shared" si="21"/>
        <v>19359.7</v>
      </c>
      <c r="J227" s="16" t="str">
        <f t="shared" si="26"/>
        <v>NOT DUE</v>
      </c>
      <c r="K227" s="30" t="s">
        <v>4241</v>
      </c>
      <c r="L227" s="19" t="s">
        <v>5407</v>
      </c>
    </row>
    <row r="228" spans="1:12" ht="26.1" customHeight="1">
      <c r="A228" s="16" t="s">
        <v>840</v>
      </c>
      <c r="B228" s="30" t="s">
        <v>38</v>
      </c>
      <c r="C228" s="30" t="s">
        <v>4244</v>
      </c>
      <c r="D228" s="48">
        <v>500</v>
      </c>
      <c r="E228" s="12">
        <v>42549</v>
      </c>
      <c r="F228" s="12">
        <v>44651</v>
      </c>
      <c r="G228" s="26">
        <v>20605</v>
      </c>
      <c r="H228" s="21">
        <f>IF(I228&lt;=500,$F$5+(I228/24),"error")</f>
        <v>44676.404166666667</v>
      </c>
      <c r="I228" s="22">
        <f t="shared" si="21"/>
        <v>393.70000000000073</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44845.820833333331</v>
      </c>
      <c r="I229" s="22">
        <f t="shared" si="21"/>
        <v>4459.7000000000007</v>
      </c>
      <c r="J229" s="16" t="str">
        <f t="shared" si="26"/>
        <v>NOT DUE</v>
      </c>
      <c r="K229" s="30"/>
      <c r="L229" s="19" t="s">
        <v>5366</v>
      </c>
    </row>
    <row r="230" spans="1:12" ht="26.45" customHeight="1">
      <c r="A230" s="16" t="s">
        <v>843</v>
      </c>
      <c r="B230" s="30" t="s">
        <v>4246</v>
      </c>
      <c r="C230" s="30" t="s">
        <v>4247</v>
      </c>
      <c r="D230" s="48">
        <v>12000</v>
      </c>
      <c r="E230" s="12">
        <v>42549</v>
      </c>
      <c r="F230" s="12">
        <v>44589</v>
      </c>
      <c r="G230" s="26">
        <v>19924</v>
      </c>
      <c r="H230" s="14">
        <f>IF(I230&lt;=12000,$F$5+(I230/24),"error")</f>
        <v>45127.195833333331</v>
      </c>
      <c r="I230" s="22">
        <f t="shared" si="21"/>
        <v>11212.7</v>
      </c>
      <c r="J230" s="16" t="str">
        <f t="shared" si="26"/>
        <v>NOT DUE</v>
      </c>
      <c r="K230" s="30" t="s">
        <v>4248</v>
      </c>
      <c r="L230" s="19" t="s">
        <v>5376</v>
      </c>
    </row>
    <row r="231" spans="1:12" ht="15" customHeight="1">
      <c r="A231" s="16" t="s">
        <v>844</v>
      </c>
      <c r="B231" s="30" t="s">
        <v>4246</v>
      </c>
      <c r="C231" s="30" t="s">
        <v>4168</v>
      </c>
      <c r="D231" s="48">
        <v>6000</v>
      </c>
      <c r="E231" s="12">
        <v>42549</v>
      </c>
      <c r="F231" s="12">
        <v>44589</v>
      </c>
      <c r="G231" s="26">
        <v>19924</v>
      </c>
      <c r="H231" s="14">
        <f>IF(I231&lt;=6000,$F$5+(I231/24),"error")</f>
        <v>44877.195833333331</v>
      </c>
      <c r="I231" s="22">
        <f t="shared" si="21"/>
        <v>5212.7000000000007</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44797.904166666667</v>
      </c>
      <c r="I232" s="22">
        <f t="shared" si="21"/>
        <v>3309.7000000000007</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45127.195833333331</v>
      </c>
      <c r="I233" s="22">
        <f t="shared" si="21"/>
        <v>11212.7</v>
      </c>
      <c r="J233" s="16" t="str">
        <f t="shared" si="26"/>
        <v>NOT DUE</v>
      </c>
      <c r="K233" s="30" t="s">
        <v>4222</v>
      </c>
      <c r="L233" s="19" t="s">
        <v>5376</v>
      </c>
    </row>
    <row r="234" spans="1:12" ht="15" customHeight="1">
      <c r="A234" s="16" t="s">
        <v>847</v>
      </c>
      <c r="B234" s="30" t="s">
        <v>4221</v>
      </c>
      <c r="C234" s="30" t="s">
        <v>4252</v>
      </c>
      <c r="D234" s="20">
        <v>12000</v>
      </c>
      <c r="E234" s="12">
        <v>42549</v>
      </c>
      <c r="F234" s="12">
        <v>44589</v>
      </c>
      <c r="G234" s="26">
        <v>19924</v>
      </c>
      <c r="H234" s="21">
        <f t="shared" ref="H234:H235" si="30">IF(I234&lt;=12000,$F$5+(I234/24),"error")</f>
        <v>45127.195833333331</v>
      </c>
      <c r="I234" s="22">
        <f t="shared" ref="I234:I265" si="31">D234-($F$4-G234)</f>
        <v>11212.7</v>
      </c>
      <c r="J234" s="16" t="str">
        <f t="shared" si="26"/>
        <v>NOT DUE</v>
      </c>
      <c r="K234" s="30" t="s">
        <v>4222</v>
      </c>
      <c r="L234" s="19" t="s">
        <v>5376</v>
      </c>
    </row>
    <row r="235" spans="1:12" ht="25.5" customHeight="1">
      <c r="A235" s="16" t="s">
        <v>848</v>
      </c>
      <c r="B235" s="30" t="s">
        <v>4253</v>
      </c>
      <c r="C235" s="30" t="s">
        <v>4181</v>
      </c>
      <c r="D235" s="20">
        <v>12000</v>
      </c>
      <c r="E235" s="12">
        <v>42549</v>
      </c>
      <c r="F235" s="12">
        <v>44005</v>
      </c>
      <c r="G235" s="26">
        <v>14655</v>
      </c>
      <c r="H235" s="21">
        <f t="shared" si="30"/>
        <v>44907.654166666667</v>
      </c>
      <c r="I235" s="22">
        <f t="shared" si="31"/>
        <v>5943.7000000000007</v>
      </c>
      <c r="J235" s="16" t="str">
        <f t="shared" si="26"/>
        <v>NOT DUE</v>
      </c>
      <c r="K235" s="30" t="s">
        <v>4254</v>
      </c>
      <c r="L235" s="19"/>
    </row>
    <row r="236" spans="1:12" ht="26.25" customHeight="1">
      <c r="A236" s="16" t="s">
        <v>849</v>
      </c>
      <c r="B236" s="30" t="s">
        <v>4255</v>
      </c>
      <c r="C236" s="30" t="s">
        <v>4237</v>
      </c>
      <c r="D236" s="20">
        <v>200</v>
      </c>
      <c r="E236" s="12">
        <v>42549</v>
      </c>
      <c r="F236" s="12">
        <v>44650</v>
      </c>
      <c r="G236" s="26">
        <v>20605</v>
      </c>
      <c r="H236" s="21">
        <f>IF(I236&lt;=200,$F$5+(I236/24),"error")</f>
        <v>44663.904166666667</v>
      </c>
      <c r="I236" s="22">
        <f>D236-($F$4-G236)</f>
        <v>93.700000000000728</v>
      </c>
      <c r="J236" s="16" t="str">
        <f>IF(I236="","",IF(I236&lt;0,"OVERDUE","NOT DUE"))</f>
        <v>NOT DUE</v>
      </c>
      <c r="K236" s="30" t="s">
        <v>4256</v>
      </c>
      <c r="L236" s="19" t="s">
        <v>5410</v>
      </c>
    </row>
    <row r="237" spans="1:12" ht="26.1" customHeight="1">
      <c r="A237" s="16" t="s">
        <v>850</v>
      </c>
      <c r="B237" s="30" t="s">
        <v>4257</v>
      </c>
      <c r="C237" s="30" t="s">
        <v>4258</v>
      </c>
      <c r="D237" s="20">
        <v>10000</v>
      </c>
      <c r="E237" s="12">
        <v>42549</v>
      </c>
      <c r="F237" s="12">
        <v>44608</v>
      </c>
      <c r="G237" s="26">
        <v>20071</v>
      </c>
      <c r="H237" s="21">
        <f>IF(I237&lt;=10000,$F$5+(I237/24),"error")</f>
        <v>45049.987500000003</v>
      </c>
      <c r="I237" s="22">
        <f t="shared" si="31"/>
        <v>9359.7000000000007</v>
      </c>
      <c r="J237" s="16" t="str">
        <f t="shared" si="26"/>
        <v>NOT DUE</v>
      </c>
      <c r="K237" s="30" t="s">
        <v>4259</v>
      </c>
      <c r="L237" s="19" t="s">
        <v>5408</v>
      </c>
    </row>
    <row r="238" spans="1:12" ht="24">
      <c r="A238" s="16" t="s">
        <v>851</v>
      </c>
      <c r="B238" s="30" t="s">
        <v>4257</v>
      </c>
      <c r="C238" s="30" t="s">
        <v>4260</v>
      </c>
      <c r="D238" s="20">
        <v>20000</v>
      </c>
      <c r="E238" s="12">
        <v>42549</v>
      </c>
      <c r="F238" s="12">
        <v>44608</v>
      </c>
      <c r="G238" s="26">
        <v>20071</v>
      </c>
      <c r="H238" s="21">
        <f>IF(I238&lt;=20000,$F$5+(I238/24),"error")</f>
        <v>45466.654166666667</v>
      </c>
      <c r="I238" s="22">
        <f t="shared" si="31"/>
        <v>19359.7</v>
      </c>
      <c r="J238" s="16" t="str">
        <f t="shared" si="26"/>
        <v>NOT DUE</v>
      </c>
      <c r="K238" s="30" t="s">
        <v>4259</v>
      </c>
      <c r="L238" s="19" t="s">
        <v>5408</v>
      </c>
    </row>
    <row r="239" spans="1:12" ht="26.1" customHeight="1">
      <c r="A239" s="16" t="s">
        <v>852</v>
      </c>
      <c r="B239" s="30" t="s">
        <v>4257</v>
      </c>
      <c r="C239" s="30" t="s">
        <v>4261</v>
      </c>
      <c r="D239" s="20">
        <v>5000</v>
      </c>
      <c r="E239" s="12">
        <v>42549</v>
      </c>
      <c r="F239" s="12">
        <v>44608</v>
      </c>
      <c r="G239" s="26">
        <v>20071</v>
      </c>
      <c r="H239" s="21">
        <f>IF(I239&lt;=5000,$F$5+(I239/24),"error")</f>
        <v>44841.654166666667</v>
      </c>
      <c r="I239" s="22">
        <f t="shared" si="31"/>
        <v>4359.7000000000007</v>
      </c>
      <c r="J239" s="16" t="str">
        <f t="shared" si="26"/>
        <v>NOT DUE</v>
      </c>
      <c r="K239" s="30" t="s">
        <v>4259</v>
      </c>
      <c r="L239" s="19" t="s">
        <v>5408</v>
      </c>
    </row>
    <row r="240" spans="1:12" ht="36">
      <c r="A240" s="16" t="s">
        <v>853</v>
      </c>
      <c r="B240" s="30" t="s">
        <v>4257</v>
      </c>
      <c r="C240" s="30" t="s">
        <v>4262</v>
      </c>
      <c r="D240" s="20">
        <v>20000</v>
      </c>
      <c r="E240" s="12">
        <v>42549</v>
      </c>
      <c r="F240" s="12">
        <v>44608</v>
      </c>
      <c r="G240" s="26">
        <v>20071</v>
      </c>
      <c r="H240" s="21">
        <f>IF(I240&lt;=20000,$F$5+(I240/24),"error")</f>
        <v>45466.654166666667</v>
      </c>
      <c r="I240" s="22">
        <f t="shared" si="31"/>
        <v>19359.7</v>
      </c>
      <c r="J240" s="16" t="str">
        <f t="shared" si="26"/>
        <v>NOT DUE</v>
      </c>
      <c r="K240" s="30" t="s">
        <v>4259</v>
      </c>
      <c r="L240" s="19" t="s">
        <v>5409</v>
      </c>
    </row>
    <row r="241" spans="1:12" ht="25.5">
      <c r="A241" s="16" t="s">
        <v>854</v>
      </c>
      <c r="B241" s="30" t="s">
        <v>4878</v>
      </c>
      <c r="C241" s="30" t="s">
        <v>4263</v>
      </c>
      <c r="D241" s="20">
        <v>12000</v>
      </c>
      <c r="E241" s="12">
        <v>42549</v>
      </c>
      <c r="F241" s="12">
        <v>43885</v>
      </c>
      <c r="G241" s="26">
        <v>14158</v>
      </c>
      <c r="H241" s="21">
        <f>IF(I241&lt;=12000,$F$5+(I241/24),"error")</f>
        <v>44886.945833333331</v>
      </c>
      <c r="I241" s="22">
        <f t="shared" si="31"/>
        <v>5446.7000000000007</v>
      </c>
      <c r="J241" s="16" t="str">
        <f t="shared" si="26"/>
        <v>NOT DUE</v>
      </c>
      <c r="K241" s="30" t="s">
        <v>4264</v>
      </c>
      <c r="L241" s="19" t="s">
        <v>5188</v>
      </c>
    </row>
    <row r="242" spans="1:12" s="258" customFormat="1" ht="25.5">
      <c r="A242" s="256" t="s">
        <v>855</v>
      </c>
      <c r="B242" s="253" t="s">
        <v>5338</v>
      </c>
      <c r="C242" s="253" t="s">
        <v>4879</v>
      </c>
      <c r="D242" s="264">
        <v>12000</v>
      </c>
      <c r="E242" s="12">
        <v>42549</v>
      </c>
      <c r="F242" s="12">
        <v>44574</v>
      </c>
      <c r="G242" s="26">
        <v>19731</v>
      </c>
      <c r="H242" s="21">
        <f>IF(I242&lt;=12000,$F$5+(I242/24),"error")</f>
        <v>45119.154166666667</v>
      </c>
      <c r="I242" s="255">
        <f t="shared" si="31"/>
        <v>11019.7</v>
      </c>
      <c r="J242" s="256" t="str">
        <f t="shared" si="26"/>
        <v>NOT DUE</v>
      </c>
      <c r="K242" s="253"/>
      <c r="L242" s="263" t="s">
        <v>5373</v>
      </c>
    </row>
    <row r="243" spans="1:12" ht="25.5" customHeight="1">
      <c r="A243" s="16" t="s">
        <v>856</v>
      </c>
      <c r="B243" s="30" t="s">
        <v>4265</v>
      </c>
      <c r="C243" s="30" t="s">
        <v>4181</v>
      </c>
      <c r="D243" s="20">
        <v>2500</v>
      </c>
      <c r="E243" s="12">
        <v>42549</v>
      </c>
      <c r="F243" s="12">
        <v>44548</v>
      </c>
      <c r="G243" s="26">
        <v>19388</v>
      </c>
      <c r="H243" s="21">
        <f>IF(I243&lt;=2500,$F$5+(I243/24),"error")</f>
        <v>44709.029166666667</v>
      </c>
      <c r="I243" s="22">
        <f t="shared" si="31"/>
        <v>1176.7000000000007</v>
      </c>
      <c r="J243" s="16" t="str">
        <f t="shared" si="26"/>
        <v>NOT DUE</v>
      </c>
      <c r="K243" s="30" t="s">
        <v>4266</v>
      </c>
      <c r="L243" s="19" t="s">
        <v>5369</v>
      </c>
    </row>
    <row r="244" spans="1:12" ht="25.5">
      <c r="A244" s="16" t="s">
        <v>857</v>
      </c>
      <c r="B244" s="30" t="s">
        <v>4223</v>
      </c>
      <c r="C244" s="30" t="s">
        <v>4251</v>
      </c>
      <c r="D244" s="20">
        <v>6000</v>
      </c>
      <c r="E244" s="12">
        <v>42549</v>
      </c>
      <c r="F244" s="12">
        <v>44504</v>
      </c>
      <c r="G244" s="26">
        <v>18851</v>
      </c>
      <c r="H244" s="21">
        <f>IF(I244&lt;=6000,$F$5+(I244/24),"error")</f>
        <v>44832.487500000003</v>
      </c>
      <c r="I244" s="22">
        <f t="shared" si="31"/>
        <v>4139.7000000000007</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44832.487500000003</v>
      </c>
      <c r="I245" s="22">
        <f t="shared" si="31"/>
        <v>4139.7000000000007</v>
      </c>
      <c r="J245" s="16" t="str">
        <f t="shared" si="26"/>
        <v>NOT DUE</v>
      </c>
      <c r="K245" s="30" t="s">
        <v>4224</v>
      </c>
      <c r="L245" s="19" t="s">
        <v>5346</v>
      </c>
    </row>
    <row r="246" spans="1:12" ht="25.5" customHeight="1">
      <c r="A246" s="16" t="s">
        <v>860</v>
      </c>
      <c r="B246" s="30" t="s">
        <v>4225</v>
      </c>
      <c r="C246" s="30" t="s">
        <v>4251</v>
      </c>
      <c r="D246" s="20">
        <v>6000</v>
      </c>
      <c r="E246" s="12">
        <v>42549</v>
      </c>
      <c r="F246" s="12">
        <v>44504</v>
      </c>
      <c r="G246" s="26">
        <v>18851</v>
      </c>
      <c r="H246" s="21">
        <f t="shared" si="32"/>
        <v>44832.487500000003</v>
      </c>
      <c r="I246" s="22">
        <f t="shared" si="31"/>
        <v>4139.7000000000007</v>
      </c>
      <c r="J246" s="16" t="str">
        <f t="shared" si="26"/>
        <v>NOT DUE</v>
      </c>
      <c r="K246" s="30" t="s">
        <v>4224</v>
      </c>
      <c r="L246" s="19" t="s">
        <v>5380</v>
      </c>
    </row>
    <row r="247" spans="1:12" ht="25.5" customHeight="1">
      <c r="A247" s="16" t="s">
        <v>861</v>
      </c>
      <c r="B247" s="30" t="s">
        <v>4225</v>
      </c>
      <c r="C247" s="30" t="s">
        <v>4267</v>
      </c>
      <c r="D247" s="20">
        <v>6000</v>
      </c>
      <c r="E247" s="12">
        <v>42549</v>
      </c>
      <c r="F247" s="12">
        <v>44504</v>
      </c>
      <c r="G247" s="26">
        <v>18851</v>
      </c>
      <c r="H247" s="21">
        <f t="shared" si="32"/>
        <v>44832.487500000003</v>
      </c>
      <c r="I247" s="22">
        <f t="shared" si="31"/>
        <v>4139.7000000000007</v>
      </c>
      <c r="J247" s="16" t="str">
        <f t="shared" si="26"/>
        <v>NOT DUE</v>
      </c>
      <c r="K247" s="30" t="s">
        <v>4224</v>
      </c>
      <c r="L247" s="19" t="s">
        <v>5380</v>
      </c>
    </row>
    <row r="248" spans="1:12" ht="26.1" customHeight="1">
      <c r="A248" s="16" t="s">
        <v>862</v>
      </c>
      <c r="B248" s="30" t="s">
        <v>4268</v>
      </c>
      <c r="C248" s="30" t="s">
        <v>4269</v>
      </c>
      <c r="D248" s="20">
        <v>2000</v>
      </c>
      <c r="E248" s="12">
        <v>42549</v>
      </c>
      <c r="F248" s="12">
        <v>44490</v>
      </c>
      <c r="G248" s="26">
        <v>18698</v>
      </c>
      <c r="H248" s="21">
        <f>IF(I248&lt;=2000,$F$5+(I248/24),"error")</f>
        <v>44659.445833333331</v>
      </c>
      <c r="I248" s="22">
        <f t="shared" si="31"/>
        <v>-13.299999999999272</v>
      </c>
      <c r="J248" s="16" t="str">
        <f t="shared" si="26"/>
        <v>OVERDUE</v>
      </c>
      <c r="K248" s="30"/>
      <c r="L248" s="19" t="s">
        <v>5454</v>
      </c>
    </row>
    <row r="249" spans="1:12" ht="26.1" customHeight="1">
      <c r="A249" s="16" t="s">
        <v>863</v>
      </c>
      <c r="B249" s="30" t="s">
        <v>4270</v>
      </c>
      <c r="C249" s="30" t="s">
        <v>4269</v>
      </c>
      <c r="D249" s="20">
        <v>2000</v>
      </c>
      <c r="E249" s="12">
        <v>42549</v>
      </c>
      <c r="F249" s="12">
        <v>44490</v>
      </c>
      <c r="G249" s="26">
        <v>18698</v>
      </c>
      <c r="H249" s="21">
        <f>IF(I249&lt;=2000,$F$5+(I249/24),"error")</f>
        <v>44659.445833333331</v>
      </c>
      <c r="I249" s="22">
        <f t="shared" si="31"/>
        <v>-13.299999999999272</v>
      </c>
      <c r="J249" s="16" t="str">
        <f t="shared" si="26"/>
        <v>OVERDUE</v>
      </c>
      <c r="K249" s="30"/>
      <c r="L249" s="19" t="s">
        <v>5454</v>
      </c>
    </row>
    <row r="250" spans="1:12" ht="25.5" customHeight="1">
      <c r="A250" s="16" t="s">
        <v>864</v>
      </c>
      <c r="B250" s="30" t="s">
        <v>4271</v>
      </c>
      <c r="C250" s="30" t="s">
        <v>4272</v>
      </c>
      <c r="D250" s="20">
        <v>2500</v>
      </c>
      <c r="E250" s="12">
        <v>43720</v>
      </c>
      <c r="F250" s="12">
        <v>44483</v>
      </c>
      <c r="G250" s="26">
        <v>18693</v>
      </c>
      <c r="H250" s="21">
        <f>IF(I250&lt;=2500,$F$5+(I250/24),"error")</f>
        <v>44680.070833333331</v>
      </c>
      <c r="I250" s="22">
        <f>D250-($F$4-G250)</f>
        <v>481.70000000000073</v>
      </c>
      <c r="J250" s="16" t="str">
        <f>IF(I250="","",IF(I250&lt;0,"OVERDUE","NOT DUE"))</f>
        <v>NOT DUE</v>
      </c>
      <c r="K250" s="30" t="s">
        <v>4273</v>
      </c>
      <c r="L250" s="19" t="s">
        <v>5164</v>
      </c>
    </row>
    <row r="251" spans="1:12" ht="25.5" customHeight="1">
      <c r="A251" s="16" t="s">
        <v>865</v>
      </c>
      <c r="B251" s="30" t="s">
        <v>4274</v>
      </c>
      <c r="C251" s="30" t="s">
        <v>4275</v>
      </c>
      <c r="D251" s="20">
        <v>2500</v>
      </c>
      <c r="E251" s="12">
        <v>43720</v>
      </c>
      <c r="F251" s="12">
        <v>44483</v>
      </c>
      <c r="G251" s="26">
        <v>18693</v>
      </c>
      <c r="H251" s="21">
        <f t="shared" ref="H251" si="33">IF(I251&lt;=2500,$F$5+(I251/24),"error")</f>
        <v>44680.070833333331</v>
      </c>
      <c r="I251" s="22">
        <f t="shared" si="31"/>
        <v>481.70000000000073</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44680.070833333331</v>
      </c>
      <c r="I252" s="22">
        <f t="shared" si="31"/>
        <v>481.70000000000073</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44797.904166666667</v>
      </c>
      <c r="I253" s="22">
        <f t="shared" si="31"/>
        <v>3309.7000000000007</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44674.987500000003</v>
      </c>
      <c r="I254" s="15">
        <f t="shared" si="31"/>
        <v>359.70000000000073</v>
      </c>
      <c r="J254" s="16" t="str">
        <f t="shared" si="26"/>
        <v>NOT DUE</v>
      </c>
      <c r="K254" s="30" t="s">
        <v>4280</v>
      </c>
      <c r="L254" s="19" t="s">
        <v>5411</v>
      </c>
    </row>
    <row r="255" spans="1:12" ht="26.1" customHeight="1">
      <c r="A255" s="16" t="s">
        <v>869</v>
      </c>
      <c r="B255" s="30" t="s">
        <v>4281</v>
      </c>
      <c r="C255" s="30" t="s">
        <v>4282</v>
      </c>
      <c r="D255" s="20">
        <v>12000</v>
      </c>
      <c r="E255" s="12">
        <v>42549</v>
      </c>
      <c r="F255" s="12">
        <v>44592</v>
      </c>
      <c r="G255" s="26">
        <v>19924</v>
      </c>
      <c r="H255" s="21">
        <f>IF(I255&lt;=12000,$F$5+(I255/24),"error")</f>
        <v>45127.195833333331</v>
      </c>
      <c r="I255" s="22">
        <f t="shared" si="31"/>
        <v>11212.7</v>
      </c>
      <c r="J255" s="16" t="str">
        <f t="shared" si="26"/>
        <v>NOT DUE</v>
      </c>
      <c r="K255" s="30" t="s">
        <v>4283</v>
      </c>
      <c r="L255" s="19" t="s">
        <v>5396</v>
      </c>
    </row>
    <row r="256" spans="1:12">
      <c r="A256" s="16" t="s">
        <v>870</v>
      </c>
      <c r="B256" s="30" t="s">
        <v>4284</v>
      </c>
      <c r="C256" s="30" t="s">
        <v>4285</v>
      </c>
      <c r="D256" s="20">
        <v>5000</v>
      </c>
      <c r="E256" s="12">
        <v>42549</v>
      </c>
      <c r="F256" s="12">
        <v>44200</v>
      </c>
      <c r="G256" s="26">
        <v>19565</v>
      </c>
      <c r="H256" s="21">
        <f>IF(I256&lt;=5000,$F$5+(I256/24),"error")</f>
        <v>44820.570833333331</v>
      </c>
      <c r="I256" s="22">
        <f t="shared" si="31"/>
        <v>3853.7000000000007</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44710.529166666667</v>
      </c>
      <c r="I257" s="22">
        <f t="shared" si="31"/>
        <v>1212.7000000000007</v>
      </c>
      <c r="J257" s="16" t="str">
        <f t="shared" si="26"/>
        <v>NOT DUE</v>
      </c>
      <c r="K257" s="30" t="s">
        <v>4289</v>
      </c>
      <c r="L257" s="19" t="s">
        <v>5397</v>
      </c>
    </row>
    <row r="258" spans="1:12" ht="15" customHeight="1">
      <c r="A258" s="16" t="s">
        <v>872</v>
      </c>
      <c r="B258" s="30" t="s">
        <v>4290</v>
      </c>
      <c r="C258" s="30" t="s">
        <v>4291</v>
      </c>
      <c r="D258" s="41">
        <v>1000</v>
      </c>
      <c r="E258" s="12">
        <v>42549</v>
      </c>
      <c r="F258" s="12">
        <v>44623</v>
      </c>
      <c r="G258" s="26">
        <v>20243</v>
      </c>
      <c r="H258" s="21">
        <f>IF(I258&lt;=1000,$F$5+(I258/24),"error")</f>
        <v>44682.154166666667</v>
      </c>
      <c r="I258" s="22">
        <f t="shared" si="31"/>
        <v>531.70000000000073</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44890.487500000003</v>
      </c>
      <c r="I259" s="22">
        <f t="shared" si="31"/>
        <v>5531.7000000000007</v>
      </c>
      <c r="J259" s="16" t="str">
        <f t="shared" si="26"/>
        <v>NOT DUE</v>
      </c>
      <c r="K259" s="30" t="s">
        <v>4293</v>
      </c>
      <c r="L259" s="19" t="s">
        <v>5351</v>
      </c>
    </row>
    <row r="260" spans="1:12" ht="25.5" customHeight="1">
      <c r="A260" s="16" t="s">
        <v>874</v>
      </c>
      <c r="B260" s="30" t="s">
        <v>88</v>
      </c>
      <c r="C260" s="30" t="s">
        <v>4292</v>
      </c>
      <c r="D260" s="41">
        <v>6000</v>
      </c>
      <c r="E260" s="12">
        <v>42549</v>
      </c>
      <c r="F260" s="12">
        <v>44625</v>
      </c>
      <c r="G260" s="26">
        <v>20243</v>
      </c>
      <c r="H260" s="21">
        <f t="shared" ref="H260:H263" si="34">IF(I260&lt;=6000,$F$5+(I260/24),"error")</f>
        <v>44890.487500000003</v>
      </c>
      <c r="I260" s="22">
        <f t="shared" si="31"/>
        <v>5531.7000000000007</v>
      </c>
      <c r="J260" s="16" t="str">
        <f t="shared" si="26"/>
        <v>NOT DUE</v>
      </c>
      <c r="K260" s="30" t="s">
        <v>4293</v>
      </c>
      <c r="L260" s="19" t="s">
        <v>5351</v>
      </c>
    </row>
    <row r="261" spans="1:12" ht="25.5" customHeight="1">
      <c r="A261" s="16" t="s">
        <v>875</v>
      </c>
      <c r="B261" s="30" t="s">
        <v>89</v>
      </c>
      <c r="C261" s="30" t="s">
        <v>4292</v>
      </c>
      <c r="D261" s="41">
        <v>6000</v>
      </c>
      <c r="E261" s="12">
        <v>42549</v>
      </c>
      <c r="F261" s="12">
        <v>44625</v>
      </c>
      <c r="G261" s="26">
        <v>20243</v>
      </c>
      <c r="H261" s="21">
        <f t="shared" si="34"/>
        <v>44890.487500000003</v>
      </c>
      <c r="I261" s="22">
        <f t="shared" si="31"/>
        <v>5531.7000000000007</v>
      </c>
      <c r="J261" s="16" t="str">
        <f t="shared" si="26"/>
        <v>NOT DUE</v>
      </c>
      <c r="K261" s="30" t="s">
        <v>4293</v>
      </c>
      <c r="L261" s="19" t="s">
        <v>5351</v>
      </c>
    </row>
    <row r="262" spans="1:12" ht="25.5" customHeight="1">
      <c r="A262" s="16" t="s">
        <v>876</v>
      </c>
      <c r="B262" s="30" t="s">
        <v>90</v>
      </c>
      <c r="C262" s="30" t="s">
        <v>4292</v>
      </c>
      <c r="D262" s="41">
        <v>6000</v>
      </c>
      <c r="E262" s="12">
        <v>42549</v>
      </c>
      <c r="F262" s="12">
        <v>44625</v>
      </c>
      <c r="G262" s="26">
        <v>20243</v>
      </c>
      <c r="H262" s="21">
        <f t="shared" si="34"/>
        <v>44890.487500000003</v>
      </c>
      <c r="I262" s="22">
        <f t="shared" si="31"/>
        <v>5531.7000000000007</v>
      </c>
      <c r="J262" s="16" t="str">
        <f t="shared" si="26"/>
        <v>NOT DUE</v>
      </c>
      <c r="K262" s="30" t="s">
        <v>4293</v>
      </c>
      <c r="L262" s="19" t="s">
        <v>5351</v>
      </c>
    </row>
    <row r="263" spans="1:12" ht="25.5" customHeight="1">
      <c r="A263" s="16" t="s">
        <v>877</v>
      </c>
      <c r="B263" s="30" t="s">
        <v>91</v>
      </c>
      <c r="C263" s="30" t="s">
        <v>4292</v>
      </c>
      <c r="D263" s="41">
        <v>6000</v>
      </c>
      <c r="E263" s="12">
        <v>42549</v>
      </c>
      <c r="F263" s="12">
        <v>44551</v>
      </c>
      <c r="G263" s="26">
        <v>19388</v>
      </c>
      <c r="H263" s="21">
        <f t="shared" si="34"/>
        <v>44854.862500000003</v>
      </c>
      <c r="I263" s="22">
        <f t="shared" si="31"/>
        <v>4676.7000000000007</v>
      </c>
      <c r="J263" s="16" t="str">
        <f t="shared" si="26"/>
        <v>NOT DUE</v>
      </c>
      <c r="K263" s="30" t="s">
        <v>4293</v>
      </c>
      <c r="L263" s="19" t="s">
        <v>5351</v>
      </c>
    </row>
    <row r="264" spans="1:12" ht="25.5" customHeight="1">
      <c r="A264" s="16" t="s">
        <v>878</v>
      </c>
      <c r="B264" s="30" t="s">
        <v>92</v>
      </c>
      <c r="C264" s="30" t="s">
        <v>4292</v>
      </c>
      <c r="D264" s="41">
        <v>6000</v>
      </c>
      <c r="E264" s="12">
        <v>42549</v>
      </c>
      <c r="F264" s="12">
        <v>44471</v>
      </c>
      <c r="G264" s="26">
        <v>18547</v>
      </c>
      <c r="H264" s="21">
        <f>IF(I264&lt;=6000,$F$5+(I264/24),"error")</f>
        <v>44819.820833333331</v>
      </c>
      <c r="I264" s="22">
        <f t="shared" si="31"/>
        <v>3835.7000000000007</v>
      </c>
      <c r="J264" s="16" t="str">
        <f t="shared" si="26"/>
        <v>NOT DUE</v>
      </c>
      <c r="K264" s="30" t="s">
        <v>4293</v>
      </c>
      <c r="L264" s="19" t="s">
        <v>5351</v>
      </c>
    </row>
    <row r="265" spans="1:12" s="258" customFormat="1" ht="25.5" customHeight="1">
      <c r="A265" s="256" t="s">
        <v>879</v>
      </c>
      <c r="B265" s="253" t="s">
        <v>4881</v>
      </c>
      <c r="C265" s="253" t="s">
        <v>4882</v>
      </c>
      <c r="D265" s="41">
        <v>500</v>
      </c>
      <c r="E265" s="12">
        <v>42549</v>
      </c>
      <c r="F265" s="12">
        <v>44634</v>
      </c>
      <c r="G265" s="26">
        <v>20437</v>
      </c>
      <c r="H265" s="257">
        <f>IF(I265&lt;=500,$F$5+(I265/24),"error")</f>
        <v>44669.404166666667</v>
      </c>
      <c r="I265" s="22">
        <f t="shared" si="31"/>
        <v>225.70000000000073</v>
      </c>
      <c r="J265" s="256" t="str">
        <f t="shared" si="26"/>
        <v>NOT DUE</v>
      </c>
      <c r="K265" s="253"/>
      <c r="L265" s="263"/>
    </row>
    <row r="266" spans="1:12" ht="24">
      <c r="A266" s="16" t="s">
        <v>880</v>
      </c>
      <c r="B266" s="30" t="s">
        <v>4294</v>
      </c>
      <c r="C266" s="30" t="s">
        <v>4295</v>
      </c>
      <c r="D266" s="41" t="s">
        <v>4</v>
      </c>
      <c r="E266" s="12">
        <v>42549</v>
      </c>
      <c r="F266" s="12">
        <v>44643</v>
      </c>
      <c r="G266" s="72"/>
      <c r="H266" s="14">
        <f>EDATE(F266-1,1)</f>
        <v>44673</v>
      </c>
      <c r="I266" s="15">
        <f ca="1">IF(ISBLANK(H266),"",H266-DATE(YEAR(NOW()),MONTH(NOW()),DAY(NOW())))</f>
        <v>12</v>
      </c>
      <c r="J266" s="16" t="str">
        <f ca="1">IF(I266="","",IF(I266&lt;0,"OVERDUE","NOT DUE"))</f>
        <v>NOT DUE</v>
      </c>
      <c r="K266" s="30"/>
      <c r="L266" s="19" t="s">
        <v>4834</v>
      </c>
    </row>
    <row r="267" spans="1:12" ht="25.5">
      <c r="A267" s="16" t="s">
        <v>881</v>
      </c>
      <c r="B267" s="30" t="s">
        <v>4296</v>
      </c>
      <c r="C267" s="30" t="s">
        <v>390</v>
      </c>
      <c r="D267" s="41" t="s">
        <v>4</v>
      </c>
      <c r="E267" s="12">
        <v>42549</v>
      </c>
      <c r="F267" s="12">
        <v>44643</v>
      </c>
      <c r="G267" s="72"/>
      <c r="H267" s="14">
        <f>EDATE(F267-1,1)</f>
        <v>44673</v>
      </c>
      <c r="I267" s="15">
        <f ca="1">IF(ISBLANK(H267),"",H267-DATE(YEAR(NOW()),MONTH(NOW()),DAY(NOW())))</f>
        <v>12</v>
      </c>
      <c r="J267" s="16" t="str">
        <f t="shared" ca="1" si="26"/>
        <v>NOT DUE</v>
      </c>
      <c r="K267" s="30"/>
      <c r="L267" s="19" t="s">
        <v>4740</v>
      </c>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165</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346</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346</v>
      </c>
      <c r="J270" s="16" t="str">
        <f t="shared" ca="1" si="26"/>
        <v>NOT DUE</v>
      </c>
      <c r="K270" s="30"/>
      <c r="L270" s="19"/>
    </row>
    <row r="271" spans="1:12" ht="26.45" customHeight="1">
      <c r="A271" s="16" t="s">
        <v>909</v>
      </c>
      <c r="B271" s="30" t="s">
        <v>883</v>
      </c>
      <c r="C271" s="30" t="s">
        <v>884</v>
      </c>
      <c r="D271" s="20" t="s">
        <v>1</v>
      </c>
      <c r="E271" s="12">
        <v>42549</v>
      </c>
      <c r="F271" s="12">
        <v>44660</v>
      </c>
      <c r="G271" s="72"/>
      <c r="H271" s="14">
        <f t="shared" ref="H271:H284" si="36">DATE(YEAR(F271),MONTH(F271),DAY(F271)+1)</f>
        <v>44661</v>
      </c>
      <c r="I271" s="15">
        <f t="shared" ca="1" si="35"/>
        <v>0</v>
      </c>
      <c r="J271" s="16" t="str">
        <f t="shared" ca="1" si="26"/>
        <v>NOT DUE</v>
      </c>
      <c r="K271" s="30" t="s">
        <v>910</v>
      </c>
      <c r="L271" s="19"/>
    </row>
    <row r="272" spans="1:12" ht="25.5" customHeight="1">
      <c r="A272" s="16" t="s">
        <v>923</v>
      </c>
      <c r="B272" s="30" t="s">
        <v>885</v>
      </c>
      <c r="C272" s="30" t="s">
        <v>886</v>
      </c>
      <c r="D272" s="20" t="s">
        <v>1</v>
      </c>
      <c r="E272" s="12">
        <v>42549</v>
      </c>
      <c r="F272" s="12">
        <v>44660</v>
      </c>
      <c r="G272" s="72"/>
      <c r="H272" s="14">
        <f t="shared" si="36"/>
        <v>44661</v>
      </c>
      <c r="I272" s="15">
        <f t="shared" ca="1" si="35"/>
        <v>0</v>
      </c>
      <c r="J272" s="16" t="str">
        <f t="shared" ca="1" si="26"/>
        <v>NOT DUE</v>
      </c>
      <c r="K272" s="30" t="s">
        <v>911</v>
      </c>
      <c r="L272" s="19"/>
    </row>
    <row r="273" spans="1:12" ht="25.5" customHeight="1">
      <c r="A273" s="16" t="s">
        <v>924</v>
      </c>
      <c r="B273" s="30" t="s">
        <v>887</v>
      </c>
      <c r="C273" s="30" t="s">
        <v>886</v>
      </c>
      <c r="D273" s="20" t="s">
        <v>1</v>
      </c>
      <c r="E273" s="12">
        <v>42549</v>
      </c>
      <c r="F273" s="12">
        <v>44660</v>
      </c>
      <c r="G273" s="72"/>
      <c r="H273" s="14">
        <f t="shared" si="36"/>
        <v>44661</v>
      </c>
      <c r="I273" s="15">
        <f t="shared" ca="1" si="35"/>
        <v>0</v>
      </c>
      <c r="J273" s="16" t="str">
        <f t="shared" ca="1" si="26"/>
        <v>NOT DUE</v>
      </c>
      <c r="K273" s="30" t="s">
        <v>912</v>
      </c>
      <c r="L273" s="19"/>
    </row>
    <row r="274" spans="1:12" ht="25.5" customHeight="1">
      <c r="A274" s="16" t="s">
        <v>925</v>
      </c>
      <c r="B274" s="30" t="s">
        <v>888</v>
      </c>
      <c r="C274" s="30" t="s">
        <v>889</v>
      </c>
      <c r="D274" s="20" t="s">
        <v>1</v>
      </c>
      <c r="E274" s="12">
        <v>42549</v>
      </c>
      <c r="F274" s="12">
        <v>44660</v>
      </c>
      <c r="G274" s="72"/>
      <c r="H274" s="14">
        <f t="shared" si="36"/>
        <v>44661</v>
      </c>
      <c r="I274" s="15">
        <f t="shared" ca="1" si="35"/>
        <v>0</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44660</v>
      </c>
      <c r="G275" s="72"/>
      <c r="H275" s="14">
        <f t="shared" si="36"/>
        <v>44661</v>
      </c>
      <c r="I275" s="15">
        <f t="shared" ca="1" si="35"/>
        <v>0</v>
      </c>
      <c r="J275" s="16" t="str">
        <f t="shared" ca="1" si="37"/>
        <v>NOT DUE</v>
      </c>
      <c r="K275" s="30" t="s">
        <v>914</v>
      </c>
      <c r="L275" s="19"/>
    </row>
    <row r="276" spans="1:12" ht="25.5" customHeight="1">
      <c r="A276" s="16" t="s">
        <v>927</v>
      </c>
      <c r="B276" s="30" t="s">
        <v>892</v>
      </c>
      <c r="C276" s="30" t="s">
        <v>893</v>
      </c>
      <c r="D276" s="20" t="s">
        <v>1</v>
      </c>
      <c r="E276" s="12">
        <v>42549</v>
      </c>
      <c r="F276" s="12">
        <v>44660</v>
      </c>
      <c r="G276" s="72"/>
      <c r="H276" s="14">
        <f t="shared" si="36"/>
        <v>44661</v>
      </c>
      <c r="I276" s="15">
        <f t="shared" ca="1" si="35"/>
        <v>0</v>
      </c>
      <c r="J276" s="16" t="str">
        <f t="shared" ca="1" si="37"/>
        <v>NOT DUE</v>
      </c>
      <c r="K276" s="30" t="s">
        <v>915</v>
      </c>
      <c r="L276" s="19"/>
    </row>
    <row r="277" spans="1:12" ht="25.5" customHeight="1">
      <c r="A277" s="16" t="s">
        <v>928</v>
      </c>
      <c r="B277" s="30" t="s">
        <v>894</v>
      </c>
      <c r="C277" s="30" t="s">
        <v>895</v>
      </c>
      <c r="D277" s="20" t="s">
        <v>1</v>
      </c>
      <c r="E277" s="12">
        <v>42549</v>
      </c>
      <c r="F277" s="12">
        <v>44660</v>
      </c>
      <c r="G277" s="72"/>
      <c r="H277" s="14">
        <f t="shared" si="36"/>
        <v>44661</v>
      </c>
      <c r="I277" s="15">
        <f t="shared" ca="1" si="35"/>
        <v>0</v>
      </c>
      <c r="J277" s="16" t="str">
        <f t="shared" ca="1" si="37"/>
        <v>NOT DUE</v>
      </c>
      <c r="K277" s="30" t="s">
        <v>916</v>
      </c>
      <c r="L277" s="19"/>
    </row>
    <row r="278" spans="1:12" ht="25.5" customHeight="1">
      <c r="A278" s="16" t="s">
        <v>929</v>
      </c>
      <c r="B278" s="30" t="s">
        <v>896</v>
      </c>
      <c r="C278" s="30" t="s">
        <v>897</v>
      </c>
      <c r="D278" s="20" t="s">
        <v>1</v>
      </c>
      <c r="E278" s="12">
        <v>42549</v>
      </c>
      <c r="F278" s="12">
        <v>44660</v>
      </c>
      <c r="G278" s="72"/>
      <c r="H278" s="14">
        <f t="shared" si="36"/>
        <v>44661</v>
      </c>
      <c r="I278" s="15">
        <f t="shared" ca="1" si="35"/>
        <v>0</v>
      </c>
      <c r="J278" s="16" t="str">
        <f t="shared" ca="1" si="37"/>
        <v>NOT DUE</v>
      </c>
      <c r="K278" s="30" t="s">
        <v>917</v>
      </c>
      <c r="L278" s="19"/>
    </row>
    <row r="279" spans="1:12" ht="26.45" customHeight="1">
      <c r="A279" s="16" t="s">
        <v>930</v>
      </c>
      <c r="B279" s="30" t="s">
        <v>898</v>
      </c>
      <c r="C279" s="30" t="s">
        <v>899</v>
      </c>
      <c r="D279" s="20" t="s">
        <v>1</v>
      </c>
      <c r="E279" s="12">
        <v>42549</v>
      </c>
      <c r="F279" s="12">
        <v>44660</v>
      </c>
      <c r="G279" s="72"/>
      <c r="H279" s="14">
        <f t="shared" si="36"/>
        <v>44661</v>
      </c>
      <c r="I279" s="15">
        <f t="shared" ca="1" si="35"/>
        <v>0</v>
      </c>
      <c r="J279" s="16" t="str">
        <f t="shared" ca="1" si="37"/>
        <v>NOT DUE</v>
      </c>
      <c r="K279" s="30" t="s">
        <v>918</v>
      </c>
      <c r="L279" s="19"/>
    </row>
    <row r="280" spans="1:12" ht="15" customHeight="1">
      <c r="A280" s="16" t="s">
        <v>931</v>
      </c>
      <c r="B280" s="30" t="s">
        <v>900</v>
      </c>
      <c r="C280" s="30" t="s">
        <v>901</v>
      </c>
      <c r="D280" s="20" t="s">
        <v>1</v>
      </c>
      <c r="E280" s="12">
        <v>42549</v>
      </c>
      <c r="F280" s="12">
        <v>44660</v>
      </c>
      <c r="G280" s="72"/>
      <c r="H280" s="14">
        <f t="shared" si="36"/>
        <v>44661</v>
      </c>
      <c r="I280" s="15">
        <f t="shared" ca="1" si="35"/>
        <v>0</v>
      </c>
      <c r="J280" s="16" t="str">
        <f t="shared" ca="1" si="37"/>
        <v>NOT DUE</v>
      </c>
      <c r="K280" s="30" t="s">
        <v>919</v>
      </c>
      <c r="L280" s="19"/>
    </row>
    <row r="281" spans="1:12" ht="15" customHeight="1">
      <c r="A281" s="16" t="s">
        <v>932</v>
      </c>
      <c r="B281" s="30" t="s">
        <v>902</v>
      </c>
      <c r="C281" s="30" t="s">
        <v>901</v>
      </c>
      <c r="D281" s="20" t="s">
        <v>1</v>
      </c>
      <c r="E281" s="12">
        <v>42549</v>
      </c>
      <c r="F281" s="12">
        <v>44660</v>
      </c>
      <c r="G281" s="72"/>
      <c r="H281" s="14">
        <f t="shared" si="36"/>
        <v>44661</v>
      </c>
      <c r="I281" s="15">
        <f t="shared" ca="1" si="35"/>
        <v>0</v>
      </c>
      <c r="J281" s="16" t="str">
        <f t="shared" ca="1" si="37"/>
        <v>NOT DUE</v>
      </c>
      <c r="K281" s="30" t="s">
        <v>920</v>
      </c>
      <c r="L281" s="19"/>
    </row>
    <row r="282" spans="1:12" ht="15" customHeight="1">
      <c r="A282" s="16" t="s">
        <v>933</v>
      </c>
      <c r="B282" s="30" t="s">
        <v>903</v>
      </c>
      <c r="C282" s="30" t="s">
        <v>904</v>
      </c>
      <c r="D282" s="20" t="s">
        <v>1</v>
      </c>
      <c r="E282" s="12">
        <v>42549</v>
      </c>
      <c r="F282" s="12">
        <v>44660</v>
      </c>
      <c r="G282" s="72"/>
      <c r="H282" s="14">
        <f t="shared" si="36"/>
        <v>44661</v>
      </c>
      <c r="I282" s="15">
        <f t="shared" ca="1" si="35"/>
        <v>0</v>
      </c>
      <c r="J282" s="16" t="str">
        <f t="shared" ca="1" si="37"/>
        <v>NOT DUE</v>
      </c>
      <c r="K282" s="30" t="s">
        <v>917</v>
      </c>
      <c r="L282" s="19"/>
    </row>
    <row r="283" spans="1:12" ht="15" customHeight="1">
      <c r="A283" s="16" t="s">
        <v>944</v>
      </c>
      <c r="B283" s="30" t="s">
        <v>905</v>
      </c>
      <c r="C283" s="30" t="s">
        <v>901</v>
      </c>
      <c r="D283" s="20" t="s">
        <v>1</v>
      </c>
      <c r="E283" s="12">
        <v>43547</v>
      </c>
      <c r="F283" s="12">
        <v>44660</v>
      </c>
      <c r="G283" s="72"/>
      <c r="H283" s="14">
        <f t="shared" si="36"/>
        <v>44661</v>
      </c>
      <c r="I283" s="15">
        <f t="shared" ca="1" si="35"/>
        <v>0</v>
      </c>
      <c r="J283" s="16" t="str">
        <f t="shared" ca="1" si="37"/>
        <v>NOT DUE</v>
      </c>
      <c r="K283" s="30" t="s">
        <v>921</v>
      </c>
      <c r="L283" s="19"/>
    </row>
    <row r="284" spans="1:12" ht="15" customHeight="1">
      <c r="A284" s="16" t="s">
        <v>945</v>
      </c>
      <c r="B284" s="30" t="s">
        <v>906</v>
      </c>
      <c r="C284" s="30" t="s">
        <v>901</v>
      </c>
      <c r="D284" s="20" t="s">
        <v>1</v>
      </c>
      <c r="E284" s="12">
        <v>42549</v>
      </c>
      <c r="F284" s="12">
        <v>44660</v>
      </c>
      <c r="G284" s="72"/>
      <c r="H284" s="14">
        <f t="shared" si="36"/>
        <v>44661</v>
      </c>
      <c r="I284" s="15">
        <f t="shared" ca="1" si="35"/>
        <v>0</v>
      </c>
      <c r="J284" s="16" t="str">
        <f t="shared" ca="1" si="37"/>
        <v>NOT DUE</v>
      </c>
      <c r="K284" s="30" t="s">
        <v>922</v>
      </c>
      <c r="L284" s="19"/>
    </row>
    <row r="285" spans="1:12" ht="25.5">
      <c r="A285" s="16" t="s">
        <v>946</v>
      </c>
      <c r="B285" s="30" t="s">
        <v>894</v>
      </c>
      <c r="C285" s="30" t="s">
        <v>934</v>
      </c>
      <c r="D285" s="20" t="s">
        <v>26</v>
      </c>
      <c r="E285" s="12">
        <v>42549</v>
      </c>
      <c r="F285" s="12">
        <v>44660</v>
      </c>
      <c r="G285" s="72"/>
      <c r="H285" s="14">
        <f>DATE(YEAR(F285),MONTH(F285),DAY(F285)+7)</f>
        <v>44667</v>
      </c>
      <c r="I285" s="15">
        <f t="shared" ca="1" si="35"/>
        <v>6</v>
      </c>
      <c r="J285" s="16" t="str">
        <f t="shared" ca="1" si="37"/>
        <v>NOT DUE</v>
      </c>
      <c r="K285" s="30" t="s">
        <v>916</v>
      </c>
      <c r="L285" s="224"/>
    </row>
    <row r="286" spans="1:12" ht="15" customHeight="1">
      <c r="A286" s="16" t="s">
        <v>947</v>
      </c>
      <c r="B286" s="30" t="s">
        <v>935</v>
      </c>
      <c r="C286" s="30" t="s">
        <v>936</v>
      </c>
      <c r="D286" s="20" t="s">
        <v>26</v>
      </c>
      <c r="E286" s="12">
        <v>42549</v>
      </c>
      <c r="F286" s="12">
        <v>44660</v>
      </c>
      <c r="G286" s="72"/>
      <c r="H286" s="14">
        <f>DATE(YEAR(F286),MONTH(F286),DAY(F286)+7)</f>
        <v>44667</v>
      </c>
      <c r="I286" s="15">
        <f t="shared" ca="1" si="35"/>
        <v>6</v>
      </c>
      <c r="J286" s="16" t="str">
        <f t="shared" ca="1" si="37"/>
        <v>NOT DUE</v>
      </c>
      <c r="K286" s="30" t="s">
        <v>940</v>
      </c>
      <c r="L286" s="224"/>
    </row>
    <row r="287" spans="1:12" ht="15" customHeight="1">
      <c r="A287" s="16" t="s">
        <v>948</v>
      </c>
      <c r="B287" s="30" t="s">
        <v>937</v>
      </c>
      <c r="C287" s="30" t="s">
        <v>901</v>
      </c>
      <c r="D287" s="20" t="s">
        <v>26</v>
      </c>
      <c r="E287" s="12">
        <v>42549</v>
      </c>
      <c r="F287" s="12">
        <v>44660</v>
      </c>
      <c r="G287" s="72"/>
      <c r="H287" s="14">
        <f>DATE(YEAR(F287),MONTH(F287),DAY(F287)+7)</f>
        <v>44667</v>
      </c>
      <c r="I287" s="15">
        <f t="shared" ca="1" si="35"/>
        <v>6</v>
      </c>
      <c r="J287" s="16" t="str">
        <f t="shared" ca="1" si="37"/>
        <v>NOT DUE</v>
      </c>
      <c r="K287" s="30" t="s">
        <v>941</v>
      </c>
      <c r="L287" s="224"/>
    </row>
    <row r="288" spans="1:12" ht="15" customHeight="1">
      <c r="A288" s="16" t="s">
        <v>953</v>
      </c>
      <c r="B288" s="30" t="s">
        <v>938</v>
      </c>
      <c r="C288" s="30" t="s">
        <v>939</v>
      </c>
      <c r="D288" s="20" t="s">
        <v>26</v>
      </c>
      <c r="E288" s="12">
        <v>42549</v>
      </c>
      <c r="F288" s="12">
        <v>44660</v>
      </c>
      <c r="G288" s="72"/>
      <c r="H288" s="14">
        <f>DATE(YEAR(F288),MONTH(F288),DAY(F288)+7)</f>
        <v>44667</v>
      </c>
      <c r="I288" s="15">
        <f t="shared" ca="1" si="35"/>
        <v>6</v>
      </c>
      <c r="J288" s="16" t="str">
        <f t="shared" ca="1" si="37"/>
        <v>NOT DUE</v>
      </c>
      <c r="K288" s="30" t="s">
        <v>942</v>
      </c>
      <c r="L288" s="224"/>
    </row>
    <row r="289" spans="1:12" ht="15" customHeight="1">
      <c r="A289" s="16" t="s">
        <v>954</v>
      </c>
      <c r="B289" s="30" t="s">
        <v>4302</v>
      </c>
      <c r="C289" s="30" t="s">
        <v>393</v>
      </c>
      <c r="D289" s="20" t="s">
        <v>4</v>
      </c>
      <c r="E289" s="12">
        <v>42549</v>
      </c>
      <c r="F289" s="12">
        <v>44648</v>
      </c>
      <c r="G289" s="72"/>
      <c r="H289" s="14">
        <f>EDATE(F289-1,1)</f>
        <v>44678</v>
      </c>
      <c r="I289" s="15">
        <f t="shared" ca="1" si="35"/>
        <v>17</v>
      </c>
      <c r="J289" s="16" t="str">
        <f t="shared" ca="1" si="37"/>
        <v>NOT DUE</v>
      </c>
      <c r="K289" s="30" t="s">
        <v>943</v>
      </c>
      <c r="L289" s="19"/>
    </row>
    <row r="290" spans="1:12">
      <c r="A290" s="16" t="s">
        <v>955</v>
      </c>
      <c r="B290" s="30" t="s">
        <v>949</v>
      </c>
      <c r="C290" s="30" t="s">
        <v>901</v>
      </c>
      <c r="D290" s="20" t="s">
        <v>4</v>
      </c>
      <c r="E290" s="12">
        <v>42549</v>
      </c>
      <c r="F290" s="12">
        <v>44648</v>
      </c>
      <c r="G290" s="72"/>
      <c r="H290" s="14">
        <f>EDATE(F290-1,1)</f>
        <v>44678</v>
      </c>
      <c r="I290" s="15">
        <f t="shared" ca="1" si="35"/>
        <v>17</v>
      </c>
      <c r="J290" s="16" t="str">
        <f t="shared" ca="1" si="37"/>
        <v>NOT DUE</v>
      </c>
      <c r="K290" s="30" t="s">
        <v>916</v>
      </c>
      <c r="L290" s="19"/>
    </row>
    <row r="291" spans="1:12" ht="26.45" customHeight="1">
      <c r="A291" s="16" t="s">
        <v>956</v>
      </c>
      <c r="B291" s="30" t="s">
        <v>950</v>
      </c>
      <c r="C291" s="30" t="s">
        <v>901</v>
      </c>
      <c r="D291" s="20" t="s">
        <v>4</v>
      </c>
      <c r="E291" s="12">
        <v>42549</v>
      </c>
      <c r="F291" s="12">
        <v>44648</v>
      </c>
      <c r="G291" s="72"/>
      <c r="H291" s="14">
        <f>EDATE(F291-1,1)</f>
        <v>44678</v>
      </c>
      <c r="I291" s="15">
        <f t="shared" ca="1" si="35"/>
        <v>17</v>
      </c>
      <c r="J291" s="16" t="str">
        <f t="shared" ca="1" si="37"/>
        <v>NOT DUE</v>
      </c>
      <c r="K291" s="30" t="s">
        <v>957</v>
      </c>
      <c r="L291" s="19"/>
    </row>
    <row r="292" spans="1:12" ht="15" customHeight="1">
      <c r="A292" s="16" t="s">
        <v>962</v>
      </c>
      <c r="B292" s="30" t="s">
        <v>937</v>
      </c>
      <c r="C292" s="30" t="s">
        <v>901</v>
      </c>
      <c r="D292" s="20" t="s">
        <v>4</v>
      </c>
      <c r="E292" s="12">
        <v>42549</v>
      </c>
      <c r="F292" s="12">
        <v>44648</v>
      </c>
      <c r="G292" s="72"/>
      <c r="H292" s="14">
        <f>EDATE(F292-1,1)</f>
        <v>44678</v>
      </c>
      <c r="I292" s="15">
        <f t="shared" ca="1" si="35"/>
        <v>17</v>
      </c>
      <c r="J292" s="16" t="str">
        <f t="shared" ca="1" si="37"/>
        <v>NOT DUE</v>
      </c>
      <c r="K292" s="30" t="s">
        <v>958</v>
      </c>
      <c r="L292" s="19"/>
    </row>
    <row r="293" spans="1:12" ht="25.5">
      <c r="A293" s="16" t="s">
        <v>963</v>
      </c>
      <c r="B293" s="30" t="s">
        <v>951</v>
      </c>
      <c r="C293" s="30" t="s">
        <v>952</v>
      </c>
      <c r="D293" s="20" t="s">
        <v>4</v>
      </c>
      <c r="E293" s="12">
        <v>42549</v>
      </c>
      <c r="F293" s="12">
        <v>44648</v>
      </c>
      <c r="G293" s="72"/>
      <c r="H293" s="14">
        <f>EDATE(F293-1,1)</f>
        <v>44678</v>
      </c>
      <c r="I293" s="15">
        <f t="shared" ca="1" si="35"/>
        <v>17</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132</v>
      </c>
      <c r="J294" s="16" t="str">
        <f t="shared" ca="1" si="37"/>
        <v>NOT DUE</v>
      </c>
      <c r="K294" s="30" t="s">
        <v>964</v>
      </c>
      <c r="L294" s="19" t="s">
        <v>5163</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145</v>
      </c>
      <c r="J295" s="16" t="str">
        <f t="shared" ca="1" si="37"/>
        <v>NOT DUE</v>
      </c>
      <c r="K295" s="30" t="s">
        <v>965</v>
      </c>
      <c r="L295" s="19" t="s">
        <v>4746</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326</v>
      </c>
      <c r="J296" s="16" t="str">
        <f t="shared" ca="1" si="37"/>
        <v>NOT DUE</v>
      </c>
      <c r="K296" s="30" t="s">
        <v>977</v>
      </c>
      <c r="L296" s="19" t="s">
        <v>4746</v>
      </c>
    </row>
    <row r="297" spans="1:12" ht="25.5">
      <c r="A297" s="16" t="s">
        <v>988</v>
      </c>
      <c r="B297" s="30" t="s">
        <v>967</v>
      </c>
      <c r="C297" s="30" t="s">
        <v>901</v>
      </c>
      <c r="D297" s="20" t="s">
        <v>381</v>
      </c>
      <c r="E297" s="12">
        <v>42549</v>
      </c>
      <c r="F297" s="12">
        <v>44623</v>
      </c>
      <c r="G297" s="72"/>
      <c r="H297" s="14">
        <f t="shared" si="38"/>
        <v>44987</v>
      </c>
      <c r="I297" s="15">
        <f t="shared" ca="1" si="35"/>
        <v>326</v>
      </c>
      <c r="J297" s="16" t="str">
        <f t="shared" ca="1" si="37"/>
        <v>NOT DUE</v>
      </c>
      <c r="K297" s="30" t="s">
        <v>978</v>
      </c>
      <c r="L297" s="19" t="s">
        <v>4746</v>
      </c>
    </row>
    <row r="298" spans="1:12" ht="26.45" customHeight="1">
      <c r="A298" s="16" t="s">
        <v>989</v>
      </c>
      <c r="B298" s="30" t="s">
        <v>968</v>
      </c>
      <c r="C298" s="30" t="s">
        <v>901</v>
      </c>
      <c r="D298" s="20" t="s">
        <v>381</v>
      </c>
      <c r="E298" s="12">
        <v>43531</v>
      </c>
      <c r="F298" s="12">
        <v>44623</v>
      </c>
      <c r="G298" s="72"/>
      <c r="H298" s="14">
        <f t="shared" si="38"/>
        <v>44987</v>
      </c>
      <c r="I298" s="15">
        <f t="shared" ca="1" si="35"/>
        <v>326</v>
      </c>
      <c r="J298" s="16" t="str">
        <f t="shared" ca="1" si="37"/>
        <v>NOT DUE</v>
      </c>
      <c r="K298" s="30" t="s">
        <v>979</v>
      </c>
      <c r="L298" s="19" t="s">
        <v>4746</v>
      </c>
    </row>
    <row r="299" spans="1:12" ht="15" customHeight="1">
      <c r="A299" s="16" t="s">
        <v>990</v>
      </c>
      <c r="B299" s="30" t="s">
        <v>969</v>
      </c>
      <c r="C299" s="30" t="s">
        <v>901</v>
      </c>
      <c r="D299" s="20" t="s">
        <v>381</v>
      </c>
      <c r="E299" s="12">
        <v>42549</v>
      </c>
      <c r="F299" s="12">
        <v>44623</v>
      </c>
      <c r="G299" s="72"/>
      <c r="H299" s="14">
        <f t="shared" si="38"/>
        <v>44987</v>
      </c>
      <c r="I299" s="15">
        <f t="shared" ca="1" si="35"/>
        <v>326</v>
      </c>
      <c r="J299" s="16" t="str">
        <f t="shared" ca="1" si="37"/>
        <v>NOT DUE</v>
      </c>
      <c r="K299" s="30" t="s">
        <v>980</v>
      </c>
      <c r="L299" s="19" t="s">
        <v>4746</v>
      </c>
    </row>
    <row r="300" spans="1:12" ht="15" customHeight="1">
      <c r="A300" s="16" t="s">
        <v>991</v>
      </c>
      <c r="B300" s="30" t="s">
        <v>970</v>
      </c>
      <c r="C300" s="30" t="s">
        <v>901</v>
      </c>
      <c r="D300" s="20" t="s">
        <v>381</v>
      </c>
      <c r="E300" s="12">
        <v>42549</v>
      </c>
      <c r="F300" s="12">
        <v>44623</v>
      </c>
      <c r="G300" s="72"/>
      <c r="H300" s="14">
        <f t="shared" si="38"/>
        <v>44987</v>
      </c>
      <c r="I300" s="15">
        <f t="shared" ca="1" si="35"/>
        <v>326</v>
      </c>
      <c r="J300" s="16" t="str">
        <f t="shared" ca="1" si="37"/>
        <v>NOT DUE</v>
      </c>
      <c r="K300" s="30" t="s">
        <v>978</v>
      </c>
      <c r="L300" s="19" t="s">
        <v>4746</v>
      </c>
    </row>
    <row r="301" spans="1:12" ht="15" customHeight="1">
      <c r="A301" s="16" t="s">
        <v>992</v>
      </c>
      <c r="B301" s="30" t="s">
        <v>971</v>
      </c>
      <c r="C301" s="30" t="s">
        <v>901</v>
      </c>
      <c r="D301" s="20" t="s">
        <v>381</v>
      </c>
      <c r="E301" s="12">
        <v>42549</v>
      </c>
      <c r="F301" s="12">
        <v>44623</v>
      </c>
      <c r="G301" s="72"/>
      <c r="H301" s="14">
        <f t="shared" si="38"/>
        <v>44987</v>
      </c>
      <c r="I301" s="15">
        <f t="shared" ca="1" si="35"/>
        <v>326</v>
      </c>
      <c r="J301" s="16" t="str">
        <f t="shared" ca="1" si="37"/>
        <v>NOT DUE</v>
      </c>
      <c r="K301" s="30" t="s">
        <v>981</v>
      </c>
      <c r="L301" s="19" t="s">
        <v>4746</v>
      </c>
    </row>
    <row r="302" spans="1:12" ht="15" customHeight="1">
      <c r="A302" s="16" t="s">
        <v>993</v>
      </c>
      <c r="B302" s="30" t="s">
        <v>972</v>
      </c>
      <c r="C302" s="30" t="s">
        <v>973</v>
      </c>
      <c r="D302" s="20" t="s">
        <v>381</v>
      </c>
      <c r="E302" s="12">
        <v>42549</v>
      </c>
      <c r="F302" s="12">
        <v>44623</v>
      </c>
      <c r="G302" s="72"/>
      <c r="H302" s="14">
        <f t="shared" si="38"/>
        <v>44987</v>
      </c>
      <c r="I302" s="15">
        <f t="shared" ca="1" si="35"/>
        <v>326</v>
      </c>
      <c r="J302" s="16" t="str">
        <f t="shared" ca="1" si="37"/>
        <v>NOT DUE</v>
      </c>
      <c r="K302" s="30" t="s">
        <v>982</v>
      </c>
      <c r="L302" s="19" t="s">
        <v>4746</v>
      </c>
    </row>
    <row r="303" spans="1:12" ht="36">
      <c r="A303" s="16" t="s">
        <v>1030</v>
      </c>
      <c r="B303" s="30" t="s">
        <v>974</v>
      </c>
      <c r="C303" s="30" t="s">
        <v>975</v>
      </c>
      <c r="D303" s="20" t="s">
        <v>381</v>
      </c>
      <c r="E303" s="12">
        <v>42549</v>
      </c>
      <c r="F303" s="12">
        <v>44623</v>
      </c>
      <c r="G303" s="72"/>
      <c r="H303" s="14">
        <f t="shared" si="38"/>
        <v>44987</v>
      </c>
      <c r="I303" s="15">
        <f t="shared" ca="1" si="35"/>
        <v>326</v>
      </c>
      <c r="J303" s="16" t="str">
        <f t="shared" ca="1" si="37"/>
        <v>NOT DUE</v>
      </c>
      <c r="K303" s="30" t="s">
        <v>983</v>
      </c>
      <c r="L303" s="19" t="s">
        <v>5190</v>
      </c>
    </row>
    <row r="304" spans="1:12" ht="26.45" customHeight="1">
      <c r="A304" s="16" t="s">
        <v>1031</v>
      </c>
      <c r="B304" s="30" t="s">
        <v>976</v>
      </c>
      <c r="C304" s="30" t="s">
        <v>901</v>
      </c>
      <c r="D304" s="20" t="s">
        <v>381</v>
      </c>
      <c r="E304" s="12">
        <v>42549</v>
      </c>
      <c r="F304" s="12">
        <v>44623</v>
      </c>
      <c r="G304" s="72"/>
      <c r="H304" s="14">
        <f t="shared" si="38"/>
        <v>44987</v>
      </c>
      <c r="I304" s="15">
        <f t="shared" ca="1" si="35"/>
        <v>326</v>
      </c>
      <c r="J304" s="16" t="str">
        <f t="shared" ca="1" si="37"/>
        <v>NOT DUE</v>
      </c>
      <c r="K304" s="30" t="s">
        <v>984</v>
      </c>
      <c r="L304" s="19" t="s">
        <v>4746</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330</v>
      </c>
      <c r="J305" s="16" t="str">
        <f t="shared" ca="1" si="37"/>
        <v>NOT DUE</v>
      </c>
      <c r="K305" s="30" t="s">
        <v>1058</v>
      </c>
      <c r="L305" s="19" t="s">
        <v>4746</v>
      </c>
    </row>
    <row r="306" spans="1:12" ht="15" customHeight="1">
      <c r="A306" s="16" t="s">
        <v>1033</v>
      </c>
      <c r="B306" s="30" t="s">
        <v>995</v>
      </c>
      <c r="C306" s="30" t="s">
        <v>996</v>
      </c>
      <c r="D306" s="20" t="s">
        <v>1080</v>
      </c>
      <c r="E306" s="12">
        <v>42549</v>
      </c>
      <c r="F306" s="12">
        <v>43531</v>
      </c>
      <c r="G306" s="72"/>
      <c r="H306" s="14">
        <f t="shared" si="39"/>
        <v>44991</v>
      </c>
      <c r="I306" s="15">
        <f t="shared" ca="1" si="35"/>
        <v>330</v>
      </c>
      <c r="J306" s="16" t="str">
        <f t="shared" ca="1" si="37"/>
        <v>NOT DUE</v>
      </c>
      <c r="K306" s="30" t="s">
        <v>1059</v>
      </c>
      <c r="L306" s="19" t="s">
        <v>4746</v>
      </c>
    </row>
    <row r="307" spans="1:12" ht="15" customHeight="1">
      <c r="A307" s="16" t="s">
        <v>1034</v>
      </c>
      <c r="B307" s="30" t="s">
        <v>997</v>
      </c>
      <c r="C307" s="30" t="s">
        <v>952</v>
      </c>
      <c r="D307" s="20" t="s">
        <v>1080</v>
      </c>
      <c r="E307" s="12">
        <v>42549</v>
      </c>
      <c r="F307" s="12">
        <v>43531</v>
      </c>
      <c r="G307" s="72"/>
      <c r="H307" s="14">
        <f t="shared" si="39"/>
        <v>44991</v>
      </c>
      <c r="I307" s="15">
        <f t="shared" ca="1" si="35"/>
        <v>330</v>
      </c>
      <c r="J307" s="16" t="str">
        <f t="shared" ca="1" si="37"/>
        <v>NOT DUE</v>
      </c>
      <c r="K307" s="30" t="s">
        <v>1060</v>
      </c>
      <c r="L307" s="19" t="s">
        <v>4746</v>
      </c>
    </row>
    <row r="308" spans="1:12" ht="15" customHeight="1">
      <c r="A308" s="16" t="s">
        <v>1035</v>
      </c>
      <c r="B308" s="30" t="s">
        <v>998</v>
      </c>
      <c r="C308" s="30" t="s">
        <v>952</v>
      </c>
      <c r="D308" s="20" t="s">
        <v>1080</v>
      </c>
      <c r="E308" s="12">
        <v>42549</v>
      </c>
      <c r="F308" s="12">
        <v>43531</v>
      </c>
      <c r="G308" s="72"/>
      <c r="H308" s="14">
        <f t="shared" si="39"/>
        <v>44991</v>
      </c>
      <c r="I308" s="15">
        <f t="shared" ca="1" si="35"/>
        <v>330</v>
      </c>
      <c r="J308" s="16" t="str">
        <f t="shared" ca="1" si="37"/>
        <v>NOT DUE</v>
      </c>
      <c r="K308" s="30" t="s">
        <v>1061</v>
      </c>
      <c r="L308" s="19" t="s">
        <v>4746</v>
      </c>
    </row>
    <row r="309" spans="1:12" ht="15" customHeight="1">
      <c r="A309" s="16" t="s">
        <v>1036</v>
      </c>
      <c r="B309" s="30" t="s">
        <v>949</v>
      </c>
      <c r="C309" s="30" t="s">
        <v>952</v>
      </c>
      <c r="D309" s="20" t="s">
        <v>1080</v>
      </c>
      <c r="E309" s="12">
        <v>42549</v>
      </c>
      <c r="F309" s="12">
        <v>43531</v>
      </c>
      <c r="G309" s="72"/>
      <c r="H309" s="14">
        <f t="shared" si="39"/>
        <v>44991</v>
      </c>
      <c r="I309" s="15">
        <f t="shared" ca="1" si="35"/>
        <v>330</v>
      </c>
      <c r="J309" s="16" t="str">
        <f t="shared" ca="1" si="37"/>
        <v>NOT DUE</v>
      </c>
      <c r="K309" s="30" t="s">
        <v>1062</v>
      </c>
      <c r="L309" s="19" t="s">
        <v>4746</v>
      </c>
    </row>
    <row r="310" spans="1:12" ht="26.45" customHeight="1">
      <c r="A310" s="16" t="s">
        <v>1037</v>
      </c>
      <c r="B310" s="30" t="s">
        <v>950</v>
      </c>
      <c r="C310" s="30" t="s">
        <v>999</v>
      </c>
      <c r="D310" s="20" t="s">
        <v>1080</v>
      </c>
      <c r="E310" s="12">
        <v>42549</v>
      </c>
      <c r="F310" s="12">
        <v>43609</v>
      </c>
      <c r="G310" s="72"/>
      <c r="H310" s="14">
        <f t="shared" si="39"/>
        <v>45069</v>
      </c>
      <c r="I310" s="15">
        <f t="shared" ca="1" si="35"/>
        <v>408</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330</v>
      </c>
      <c r="J311" s="16" t="str">
        <f t="shared" ca="1" si="37"/>
        <v>NOT DUE</v>
      </c>
      <c r="K311" s="30" t="s">
        <v>1064</v>
      </c>
      <c r="L311" s="19" t="s">
        <v>4746</v>
      </c>
    </row>
    <row r="312" spans="1:12" ht="15" customHeight="1">
      <c r="A312" s="16" t="s">
        <v>1039</v>
      </c>
      <c r="B312" s="30" t="s">
        <v>1001</v>
      </c>
      <c r="C312" s="30" t="s">
        <v>1002</v>
      </c>
      <c r="D312" s="20" t="s">
        <v>1080</v>
      </c>
      <c r="E312" s="12">
        <v>42549</v>
      </c>
      <c r="F312" s="12">
        <v>43531</v>
      </c>
      <c r="G312" s="72"/>
      <c r="H312" s="14">
        <f t="shared" si="39"/>
        <v>44991</v>
      </c>
      <c r="I312" s="15">
        <f t="shared" ca="1" si="35"/>
        <v>330</v>
      </c>
      <c r="J312" s="16" t="str">
        <f t="shared" ca="1" si="37"/>
        <v>NOT DUE</v>
      </c>
      <c r="K312" s="30" t="s">
        <v>1064</v>
      </c>
      <c r="L312" s="19" t="s">
        <v>4746</v>
      </c>
    </row>
    <row r="313" spans="1:12" ht="25.5">
      <c r="A313" s="16" t="s">
        <v>1040</v>
      </c>
      <c r="B313" s="30" t="s">
        <v>1003</v>
      </c>
      <c r="C313" s="30" t="s">
        <v>901</v>
      </c>
      <c r="D313" s="20" t="s">
        <v>1080</v>
      </c>
      <c r="E313" s="12">
        <v>42549</v>
      </c>
      <c r="F313" s="12">
        <v>43531</v>
      </c>
      <c r="G313" s="72"/>
      <c r="H313" s="14">
        <f t="shared" si="39"/>
        <v>44991</v>
      </c>
      <c r="I313" s="15">
        <f t="shared" ca="1" si="35"/>
        <v>330</v>
      </c>
      <c r="J313" s="16" t="str">
        <f t="shared" ca="1" si="37"/>
        <v>NOT DUE</v>
      </c>
      <c r="K313" s="30" t="s">
        <v>1065</v>
      </c>
      <c r="L313" s="19" t="s">
        <v>4746</v>
      </c>
    </row>
    <row r="314" spans="1:12" ht="15" customHeight="1">
      <c r="A314" s="16" t="s">
        <v>1041</v>
      </c>
      <c r="B314" s="30" t="s">
        <v>1004</v>
      </c>
      <c r="C314" s="30" t="s">
        <v>1002</v>
      </c>
      <c r="D314" s="20" t="s">
        <v>1080</v>
      </c>
      <c r="E314" s="12">
        <v>42549</v>
      </c>
      <c r="F314" s="12">
        <v>43531</v>
      </c>
      <c r="G314" s="72"/>
      <c r="H314" s="14">
        <f t="shared" si="39"/>
        <v>44991</v>
      </c>
      <c r="I314" s="15">
        <f t="shared" ca="1" si="35"/>
        <v>330</v>
      </c>
      <c r="J314" s="16" t="str">
        <f t="shared" ca="1" si="37"/>
        <v>NOT DUE</v>
      </c>
      <c r="K314" s="30" t="s">
        <v>1058</v>
      </c>
      <c r="L314" s="19" t="s">
        <v>4746</v>
      </c>
    </row>
    <row r="315" spans="1:12" ht="15" customHeight="1">
      <c r="A315" s="16" t="s">
        <v>1042</v>
      </c>
      <c r="B315" s="30" t="s">
        <v>1005</v>
      </c>
      <c r="C315" s="30" t="s">
        <v>1002</v>
      </c>
      <c r="D315" s="20" t="s">
        <v>1080</v>
      </c>
      <c r="E315" s="12">
        <v>42549</v>
      </c>
      <c r="F315" s="12">
        <v>43531</v>
      </c>
      <c r="G315" s="72"/>
      <c r="H315" s="14">
        <f t="shared" si="39"/>
        <v>44991</v>
      </c>
      <c r="I315" s="15">
        <f t="shared" ca="1" si="35"/>
        <v>330</v>
      </c>
      <c r="J315" s="16" t="str">
        <f t="shared" ca="1" si="37"/>
        <v>NOT DUE</v>
      </c>
      <c r="K315" s="30" t="s">
        <v>1066</v>
      </c>
      <c r="L315" s="19" t="s">
        <v>4746</v>
      </c>
    </row>
    <row r="316" spans="1:12" ht="15" customHeight="1">
      <c r="A316" s="16" t="s">
        <v>1043</v>
      </c>
      <c r="B316" s="30" t="s">
        <v>1006</v>
      </c>
      <c r="C316" s="30" t="s">
        <v>1002</v>
      </c>
      <c r="D316" s="20" t="s">
        <v>1080</v>
      </c>
      <c r="E316" s="12">
        <v>42549</v>
      </c>
      <c r="F316" s="12">
        <v>43531</v>
      </c>
      <c r="G316" s="72"/>
      <c r="H316" s="14">
        <f t="shared" si="39"/>
        <v>44991</v>
      </c>
      <c r="I316" s="15">
        <f t="shared" ca="1" si="35"/>
        <v>330</v>
      </c>
      <c r="J316" s="16" t="str">
        <f t="shared" ca="1" si="37"/>
        <v>NOT DUE</v>
      </c>
      <c r="K316" s="30" t="s">
        <v>1067</v>
      </c>
      <c r="L316" s="19" t="s">
        <v>4746</v>
      </c>
    </row>
    <row r="317" spans="1:12" ht="26.45" customHeight="1">
      <c r="A317" s="16" t="s">
        <v>1044</v>
      </c>
      <c r="B317" s="30" t="s">
        <v>1007</v>
      </c>
      <c r="C317" s="30" t="s">
        <v>1002</v>
      </c>
      <c r="D317" s="20" t="s">
        <v>1080</v>
      </c>
      <c r="E317" s="12">
        <v>42549</v>
      </c>
      <c r="F317" s="12">
        <v>43531</v>
      </c>
      <c r="G317" s="72"/>
      <c r="H317" s="14">
        <f t="shared" si="39"/>
        <v>44991</v>
      </c>
      <c r="I317" s="15">
        <f t="shared" ca="1" si="35"/>
        <v>330</v>
      </c>
      <c r="J317" s="16" t="str">
        <f t="shared" ca="1" si="37"/>
        <v>NOT DUE</v>
      </c>
      <c r="K317" s="30" t="s">
        <v>1063</v>
      </c>
      <c r="L317" s="19" t="s">
        <v>4746</v>
      </c>
    </row>
    <row r="318" spans="1:12" ht="15" customHeight="1">
      <c r="A318" s="16" t="s">
        <v>1045</v>
      </c>
      <c r="B318" s="30" t="s">
        <v>1008</v>
      </c>
      <c r="C318" s="30" t="s">
        <v>901</v>
      </c>
      <c r="D318" s="20" t="s">
        <v>1080</v>
      </c>
      <c r="E318" s="12">
        <v>42549</v>
      </c>
      <c r="F318" s="12">
        <v>43531</v>
      </c>
      <c r="G318" s="72"/>
      <c r="H318" s="14">
        <f t="shared" si="39"/>
        <v>44991</v>
      </c>
      <c r="I318" s="15">
        <f t="shared" ca="1" si="35"/>
        <v>330</v>
      </c>
      <c r="J318" s="16" t="str">
        <f t="shared" ca="1" si="37"/>
        <v>NOT DUE</v>
      </c>
      <c r="K318" s="30" t="s">
        <v>1064</v>
      </c>
      <c r="L318" s="19" t="s">
        <v>4746</v>
      </c>
    </row>
    <row r="319" spans="1:12" ht="15" customHeight="1">
      <c r="A319" s="16" t="s">
        <v>1046</v>
      </c>
      <c r="B319" s="30" t="s">
        <v>1009</v>
      </c>
      <c r="C319" s="30" t="s">
        <v>1002</v>
      </c>
      <c r="D319" s="20" t="s">
        <v>1080</v>
      </c>
      <c r="E319" s="12">
        <v>42549</v>
      </c>
      <c r="F319" s="12">
        <v>43531</v>
      </c>
      <c r="G319" s="72"/>
      <c r="H319" s="14">
        <f t="shared" si="39"/>
        <v>44991</v>
      </c>
      <c r="I319" s="15">
        <f t="shared" ca="1" si="35"/>
        <v>330</v>
      </c>
      <c r="J319" s="16" t="str">
        <f t="shared" ca="1" si="37"/>
        <v>NOT DUE</v>
      </c>
      <c r="K319" s="30" t="s">
        <v>1064</v>
      </c>
      <c r="L319" s="19" t="s">
        <v>4746</v>
      </c>
    </row>
    <row r="320" spans="1:12" ht="24">
      <c r="A320" s="16" t="s">
        <v>1047</v>
      </c>
      <c r="B320" s="30" t="s">
        <v>1010</v>
      </c>
      <c r="C320" s="30" t="s">
        <v>901</v>
      </c>
      <c r="D320" s="20" t="s">
        <v>1080</v>
      </c>
      <c r="E320" s="12">
        <v>42549</v>
      </c>
      <c r="F320" s="12">
        <v>43531</v>
      </c>
      <c r="G320" s="72"/>
      <c r="H320" s="14">
        <f t="shared" si="39"/>
        <v>44991</v>
      </c>
      <c r="I320" s="15">
        <f t="shared" ca="1" si="35"/>
        <v>330</v>
      </c>
      <c r="J320" s="16" t="str">
        <f t="shared" ca="1" si="37"/>
        <v>NOT DUE</v>
      </c>
      <c r="K320" s="30" t="s">
        <v>1065</v>
      </c>
      <c r="L320" s="19" t="s">
        <v>4746</v>
      </c>
    </row>
    <row r="321" spans="1:12" ht="25.5">
      <c r="A321" s="16" t="s">
        <v>1048</v>
      </c>
      <c r="B321" s="30" t="s">
        <v>1011</v>
      </c>
      <c r="C321" s="30" t="s">
        <v>901</v>
      </c>
      <c r="D321" s="20" t="s">
        <v>1080</v>
      </c>
      <c r="E321" s="12">
        <v>42549</v>
      </c>
      <c r="F321" s="12">
        <v>43531</v>
      </c>
      <c r="G321" s="72"/>
      <c r="H321" s="14">
        <f t="shared" si="39"/>
        <v>44991</v>
      </c>
      <c r="I321" s="15">
        <f t="shared" ca="1" si="35"/>
        <v>330</v>
      </c>
      <c r="J321" s="16" t="str">
        <f t="shared" ca="1" si="37"/>
        <v>NOT DUE</v>
      </c>
      <c r="K321" s="30" t="s">
        <v>1068</v>
      </c>
      <c r="L321" s="19" t="s">
        <v>4746</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1214</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408</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1214</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330</v>
      </c>
      <c r="J325" s="16" t="str">
        <f t="shared" ca="1" si="37"/>
        <v>NOT DUE</v>
      </c>
      <c r="K325" s="30" t="s">
        <v>964</v>
      </c>
      <c r="L325" s="19" t="s">
        <v>4746</v>
      </c>
    </row>
    <row r="326" spans="1:12" ht="15" customHeight="1">
      <c r="A326" s="16" t="s">
        <v>1053</v>
      </c>
      <c r="B326" s="30" t="s">
        <v>937</v>
      </c>
      <c r="C326" s="30" t="s">
        <v>901</v>
      </c>
      <c r="D326" s="20" t="s">
        <v>1080</v>
      </c>
      <c r="E326" s="12">
        <v>42549</v>
      </c>
      <c r="F326" s="12">
        <v>43531</v>
      </c>
      <c r="G326" s="72"/>
      <c r="H326" s="14">
        <f t="shared" si="39"/>
        <v>44991</v>
      </c>
      <c r="I326" s="15">
        <f t="shared" ca="1" si="35"/>
        <v>330</v>
      </c>
      <c r="J326" s="16" t="str">
        <f t="shared" ca="1" si="37"/>
        <v>NOT DUE</v>
      </c>
      <c r="K326" s="30" t="s">
        <v>1072</v>
      </c>
      <c r="L326" s="19" t="s">
        <v>4746</v>
      </c>
    </row>
    <row r="327" spans="1:12" ht="15" customHeight="1">
      <c r="A327" s="16" t="s">
        <v>1054</v>
      </c>
      <c r="B327" s="30" t="s">
        <v>1019</v>
      </c>
      <c r="C327" s="30" t="s">
        <v>1020</v>
      </c>
      <c r="D327" s="20" t="s">
        <v>1080</v>
      </c>
      <c r="E327" s="12">
        <v>42549</v>
      </c>
      <c r="F327" s="12">
        <v>44415</v>
      </c>
      <c r="G327" s="72"/>
      <c r="H327" s="14">
        <f t="shared" si="39"/>
        <v>45875</v>
      </c>
      <c r="I327" s="15">
        <f t="shared" ca="1" si="35"/>
        <v>1214</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330</v>
      </c>
      <c r="J328" s="16" t="str">
        <f t="shared" ca="1" si="37"/>
        <v>NOT DUE</v>
      </c>
      <c r="K328" s="30" t="s">
        <v>1074</v>
      </c>
      <c r="L328" s="19" t="s">
        <v>4746</v>
      </c>
    </row>
    <row r="329" spans="1:12" ht="26.45" customHeight="1">
      <c r="A329" s="16" t="s">
        <v>1056</v>
      </c>
      <c r="B329" s="30" t="s">
        <v>1022</v>
      </c>
      <c r="C329" s="30" t="s">
        <v>901</v>
      </c>
      <c r="D329" s="20" t="s">
        <v>1080</v>
      </c>
      <c r="E329" s="12">
        <v>42549</v>
      </c>
      <c r="F329" s="12">
        <v>43531</v>
      </c>
      <c r="G329" s="72"/>
      <c r="H329" s="14">
        <f t="shared" si="39"/>
        <v>44991</v>
      </c>
      <c r="I329" s="15">
        <f t="shared" ca="1" si="35"/>
        <v>330</v>
      </c>
      <c r="J329" s="16" t="str">
        <f t="shared" ca="1" si="37"/>
        <v>NOT DUE</v>
      </c>
      <c r="K329" s="30" t="s">
        <v>1075</v>
      </c>
      <c r="L329" s="19" t="s">
        <v>4746</v>
      </c>
    </row>
    <row r="330" spans="1:12" ht="25.5">
      <c r="A330" s="16" t="s">
        <v>1057</v>
      </c>
      <c r="B330" s="30" t="s">
        <v>1023</v>
      </c>
      <c r="C330" s="30" t="s">
        <v>901</v>
      </c>
      <c r="D330" s="20" t="s">
        <v>1080</v>
      </c>
      <c r="E330" s="12">
        <v>42549</v>
      </c>
      <c r="F330" s="12">
        <v>43531</v>
      </c>
      <c r="G330" s="72"/>
      <c r="H330" s="14">
        <f t="shared" si="39"/>
        <v>44991</v>
      </c>
      <c r="I330" s="15">
        <f t="shared" ca="1" si="35"/>
        <v>330</v>
      </c>
      <c r="J330" s="16" t="str">
        <f t="shared" ca="1" si="37"/>
        <v>NOT DUE</v>
      </c>
      <c r="K330" s="30" t="s">
        <v>1076</v>
      </c>
      <c r="L330" s="19" t="s">
        <v>4746</v>
      </c>
    </row>
    <row r="331" spans="1:12" ht="38.25" customHeight="1">
      <c r="A331" s="16" t="s">
        <v>4304</v>
      </c>
      <c r="B331" s="30" t="s">
        <v>1024</v>
      </c>
      <c r="C331" s="30" t="s">
        <v>1025</v>
      </c>
      <c r="D331" s="20" t="s">
        <v>1080</v>
      </c>
      <c r="E331" s="12">
        <v>42549</v>
      </c>
      <c r="F331" s="12">
        <v>43614</v>
      </c>
      <c r="G331" s="72"/>
      <c r="H331" s="14">
        <f t="shared" si="39"/>
        <v>45074</v>
      </c>
      <c r="I331" s="15">
        <f t="shared" ca="1" si="35"/>
        <v>413</v>
      </c>
      <c r="J331" s="16" t="str">
        <f t="shared" ca="1" si="37"/>
        <v>NOT DUE</v>
      </c>
      <c r="K331" s="30" t="s">
        <v>1077</v>
      </c>
      <c r="L331" s="19" t="s">
        <v>4748</v>
      </c>
    </row>
    <row r="332" spans="1:12" ht="48">
      <c r="A332" s="16" t="s">
        <v>4880</v>
      </c>
      <c r="B332" s="30" t="s">
        <v>1026</v>
      </c>
      <c r="C332" s="30" t="s">
        <v>1027</v>
      </c>
      <c r="D332" s="20" t="s">
        <v>1080</v>
      </c>
      <c r="E332" s="12">
        <v>42549</v>
      </c>
      <c r="F332" s="12">
        <v>43614</v>
      </c>
      <c r="G332" s="72"/>
      <c r="H332" s="14">
        <f t="shared" si="39"/>
        <v>45074</v>
      </c>
      <c r="I332" s="15">
        <f t="shared" ca="1" si="35"/>
        <v>413</v>
      </c>
      <c r="J332" s="16" t="str">
        <f t="shared" ca="1" si="37"/>
        <v>NOT DUE</v>
      </c>
      <c r="K332" s="30" t="s">
        <v>1078</v>
      </c>
      <c r="L332" s="19" t="s">
        <v>4748</v>
      </c>
    </row>
    <row r="333" spans="1:12" ht="38.25" customHeight="1">
      <c r="A333" s="16" t="s">
        <v>4883</v>
      </c>
      <c r="B333" s="30" t="s">
        <v>1028</v>
      </c>
      <c r="C333" s="30" t="s">
        <v>1029</v>
      </c>
      <c r="D333" s="20" t="s">
        <v>1080</v>
      </c>
      <c r="E333" s="12">
        <v>42549</v>
      </c>
      <c r="F333" s="12">
        <v>43614</v>
      </c>
      <c r="G333" s="72"/>
      <c r="H333" s="14">
        <f t="shared" si="39"/>
        <v>45074</v>
      </c>
      <c r="I333" s="15">
        <f t="shared" ref="I333" ca="1" si="40">IF(ISBLANK(H333),"",H333-DATE(YEAR(NOW()),MONTH(NOW()),DAY(NOW())))</f>
        <v>413</v>
      </c>
      <c r="J333" s="16" t="str">
        <f t="shared" ca="1" si="37"/>
        <v>NOT DUE</v>
      </c>
      <c r="K333" s="30" t="s">
        <v>1079</v>
      </c>
      <c r="L333" s="19" t="s">
        <v>4748</v>
      </c>
    </row>
    <row r="336" spans="1:12">
      <c r="H336" s="341"/>
      <c r="I336" s="341"/>
      <c r="J336" s="341"/>
    </row>
    <row r="337" spans="2:10">
      <c r="B337" s="342" t="s">
        <v>5224</v>
      </c>
      <c r="D337" s="47" t="s">
        <v>4630</v>
      </c>
      <c r="G337" s="294" t="s">
        <v>4631</v>
      </c>
      <c r="H337" s="346"/>
      <c r="I337" s="346"/>
      <c r="J337" s="346"/>
    </row>
    <row r="338" spans="2:10">
      <c r="B338" s="343"/>
      <c r="C338" s="345"/>
      <c r="E338" s="454"/>
      <c r="F338" s="454"/>
      <c r="H338" s="454"/>
      <c r="I338" s="454"/>
      <c r="J338" s="454"/>
    </row>
    <row r="339" spans="2:10">
      <c r="C339" s="344" t="s">
        <v>5337</v>
      </c>
      <c r="E339" s="434" t="s">
        <v>5447</v>
      </c>
      <c r="F339" s="434"/>
      <c r="H339" s="434" t="s">
        <v>5448</v>
      </c>
      <c r="I339" s="434"/>
      <c r="J339" s="434"/>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86" sqref="F286:F293"/>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1081</v>
      </c>
      <c r="D3" s="378" t="s">
        <v>12</v>
      </c>
      <c r="E3" s="378"/>
      <c r="F3" s="4" t="s">
        <v>1083</v>
      </c>
    </row>
    <row r="4" spans="1:12" ht="18" customHeight="1">
      <c r="A4" s="377" t="s">
        <v>77</v>
      </c>
      <c r="B4" s="377"/>
      <c r="C4" s="36" t="s">
        <v>4132</v>
      </c>
      <c r="D4" s="378" t="s">
        <v>14</v>
      </c>
      <c r="E4" s="378"/>
      <c r="F4" s="5">
        <f>'Running Hours'!B8</f>
        <v>19415.7</v>
      </c>
    </row>
    <row r="5" spans="1:12" ht="18" customHeight="1">
      <c r="A5" s="377" t="s">
        <v>78</v>
      </c>
      <c r="B5" s="377"/>
      <c r="C5" s="37" t="s">
        <v>4133</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44660</v>
      </c>
      <c r="G8" s="72"/>
      <c r="H8" s="14">
        <f t="shared" ref="H8:H16" si="0">DATE(YEAR(F8),MONTH(F8),DAY(F8)+1)</f>
        <v>44661</v>
      </c>
      <c r="I8" s="15">
        <f t="shared" ref="I8:I13" ca="1" si="1">IF(ISBLANK(H8),"",H8-DATE(YEAR(NOW()),MONTH(NOW()),DAY(NOW())))</f>
        <v>0</v>
      </c>
      <c r="J8" s="16" t="str">
        <f t="shared" ref="J8:J77" ca="1" si="2">IF(I8="","",IF(I8&lt;0,"OVERDUE","NOT DUE"))</f>
        <v>NOT DUE</v>
      </c>
      <c r="K8" s="30" t="s">
        <v>609</v>
      </c>
      <c r="L8" s="296"/>
    </row>
    <row r="9" spans="1:12" ht="39.75" customHeight="1">
      <c r="A9" s="16" t="s">
        <v>1150</v>
      </c>
      <c r="B9" s="30" t="s">
        <v>4136</v>
      </c>
      <c r="C9" s="30" t="s">
        <v>4137</v>
      </c>
      <c r="D9" s="20" t="s">
        <v>1</v>
      </c>
      <c r="E9" s="12">
        <v>42549</v>
      </c>
      <c r="F9" s="12">
        <v>44660</v>
      </c>
      <c r="G9" s="72"/>
      <c r="H9" s="14">
        <f>DATE(YEAR(F9),MONTH(F9),DAY(F9)+1)</f>
        <v>44661</v>
      </c>
      <c r="I9" s="15">
        <f t="shared" ca="1" si="1"/>
        <v>0</v>
      </c>
      <c r="J9" s="16" t="str">
        <f t="shared" ca="1" si="2"/>
        <v>NOT DUE</v>
      </c>
      <c r="K9" s="30" t="s">
        <v>609</v>
      </c>
      <c r="L9" s="19"/>
    </row>
    <row r="10" spans="1:12" ht="15" customHeight="1">
      <c r="A10" s="16" t="s">
        <v>1151</v>
      </c>
      <c r="B10" s="30" t="s">
        <v>4138</v>
      </c>
      <c r="C10" s="30" t="s">
        <v>4139</v>
      </c>
      <c r="D10" s="20" t="s">
        <v>1</v>
      </c>
      <c r="E10" s="12">
        <v>42549</v>
      </c>
      <c r="F10" s="12">
        <v>44660</v>
      </c>
      <c r="G10" s="72"/>
      <c r="H10" s="14">
        <f t="shared" si="0"/>
        <v>44661</v>
      </c>
      <c r="I10" s="15">
        <f t="shared" ca="1" si="1"/>
        <v>0</v>
      </c>
      <c r="J10" s="16" t="str">
        <f t="shared" ca="1" si="2"/>
        <v>NOT DUE</v>
      </c>
      <c r="K10" s="30" t="s">
        <v>609</v>
      </c>
      <c r="L10" s="17"/>
    </row>
    <row r="11" spans="1:12" ht="15" customHeight="1">
      <c r="A11" s="16" t="s">
        <v>1152</v>
      </c>
      <c r="B11" s="30" t="s">
        <v>858</v>
      </c>
      <c r="C11" s="30" t="s">
        <v>4140</v>
      </c>
      <c r="D11" s="20" t="s">
        <v>1</v>
      </c>
      <c r="E11" s="12">
        <v>42549</v>
      </c>
      <c r="F11" s="12">
        <v>44660</v>
      </c>
      <c r="G11" s="72"/>
      <c r="H11" s="14">
        <f t="shared" si="0"/>
        <v>44661</v>
      </c>
      <c r="I11" s="15">
        <f t="shared" ca="1" si="1"/>
        <v>0</v>
      </c>
      <c r="J11" s="16" t="str">
        <f t="shared" ca="1" si="2"/>
        <v>NOT DUE</v>
      </c>
      <c r="K11" s="30" t="s">
        <v>609</v>
      </c>
      <c r="L11" s="19"/>
    </row>
    <row r="12" spans="1:12" ht="15" customHeight="1">
      <c r="A12" s="16" t="s">
        <v>1153</v>
      </c>
      <c r="B12" s="30" t="s">
        <v>4141</v>
      </c>
      <c r="C12" s="30" t="s">
        <v>4142</v>
      </c>
      <c r="D12" s="20" t="s">
        <v>1</v>
      </c>
      <c r="E12" s="12">
        <v>42549</v>
      </c>
      <c r="F12" s="12">
        <v>44660</v>
      </c>
      <c r="G12" s="72"/>
      <c r="H12" s="14">
        <f t="shared" si="0"/>
        <v>44661</v>
      </c>
      <c r="I12" s="15">
        <f t="shared" ca="1" si="1"/>
        <v>0</v>
      </c>
      <c r="J12" s="16" t="str">
        <f t="shared" ca="1" si="2"/>
        <v>NOT DUE</v>
      </c>
      <c r="K12" s="30" t="s">
        <v>609</v>
      </c>
      <c r="L12" s="19"/>
    </row>
    <row r="13" spans="1:12" ht="15" customHeight="1">
      <c r="A13" s="16" t="s">
        <v>1154</v>
      </c>
      <c r="B13" s="30" t="s">
        <v>4143</v>
      </c>
      <c r="C13" s="30" t="s">
        <v>4142</v>
      </c>
      <c r="D13" s="20" t="s">
        <v>1</v>
      </c>
      <c r="E13" s="12">
        <v>42549</v>
      </c>
      <c r="F13" s="12">
        <v>44660</v>
      </c>
      <c r="G13" s="72"/>
      <c r="H13" s="14">
        <f t="shared" si="0"/>
        <v>44661</v>
      </c>
      <c r="I13" s="15">
        <f t="shared" ca="1" si="1"/>
        <v>0</v>
      </c>
      <c r="J13" s="16" t="str">
        <f t="shared" ca="1" si="2"/>
        <v>NOT DUE</v>
      </c>
      <c r="K13" s="30" t="s">
        <v>609</v>
      </c>
      <c r="L13" s="19"/>
    </row>
    <row r="14" spans="1:12" ht="38.25">
      <c r="A14" s="16" t="s">
        <v>1155</v>
      </c>
      <c r="B14" s="30" t="s">
        <v>4144</v>
      </c>
      <c r="C14" s="30" t="s">
        <v>4145</v>
      </c>
      <c r="D14" s="20" t="s">
        <v>1</v>
      </c>
      <c r="E14" s="12">
        <v>42549</v>
      </c>
      <c r="F14" s="12">
        <v>44660</v>
      </c>
      <c r="G14" s="72"/>
      <c r="H14" s="14">
        <f t="shared" si="0"/>
        <v>44661</v>
      </c>
      <c r="I14" s="15">
        <f ca="1">IF(ISBLANK(H14),"",H14-DATE(YEAR(NOW()),MONTH(NOW()),DAY(NOW())))</f>
        <v>0</v>
      </c>
      <c r="J14" s="16" t="str">
        <f t="shared" ca="1" si="2"/>
        <v>NOT DUE</v>
      </c>
      <c r="K14" s="30" t="s">
        <v>609</v>
      </c>
      <c r="L14" s="17"/>
    </row>
    <row r="15" spans="1:12">
      <c r="A15" s="16" t="s">
        <v>1156</v>
      </c>
      <c r="B15" s="30" t="s">
        <v>4146</v>
      </c>
      <c r="C15" s="30" t="s">
        <v>4147</v>
      </c>
      <c r="D15" s="20" t="s">
        <v>1</v>
      </c>
      <c r="E15" s="12">
        <v>42549</v>
      </c>
      <c r="F15" s="12">
        <v>44660</v>
      </c>
      <c r="G15" s="72"/>
      <c r="H15" s="14">
        <f t="shared" si="0"/>
        <v>44661</v>
      </c>
      <c r="I15" s="15">
        <f ca="1">IF(ISBLANK(H15),"",H15-DATE(YEAR(NOW()),MONTH(NOW()),DAY(NOW())))</f>
        <v>0</v>
      </c>
      <c r="J15" s="16" t="str">
        <f t="shared" ca="1" si="2"/>
        <v>NOT DUE</v>
      </c>
      <c r="K15" s="30" t="s">
        <v>609</v>
      </c>
      <c r="L15" s="17"/>
    </row>
    <row r="16" spans="1:12" ht="15" customHeight="1">
      <c r="A16" s="16" t="s">
        <v>1157</v>
      </c>
      <c r="B16" s="30" t="s">
        <v>4148</v>
      </c>
      <c r="C16" s="30" t="s">
        <v>4149</v>
      </c>
      <c r="D16" s="20" t="s">
        <v>1</v>
      </c>
      <c r="E16" s="12">
        <v>42549</v>
      </c>
      <c r="F16" s="12">
        <v>44660</v>
      </c>
      <c r="G16" s="72"/>
      <c r="H16" s="14">
        <f t="shared" si="0"/>
        <v>44661</v>
      </c>
      <c r="I16" s="15">
        <f t="shared" ref="I16:I35" ca="1" si="3">IF(ISBLANK(H16),"",H16-DATE(YEAR(NOW()),MONTH(NOW()),DAY(NOW())))</f>
        <v>0</v>
      </c>
      <c r="J16" s="16" t="str">
        <f t="shared" ca="1" si="2"/>
        <v>NOT DUE</v>
      </c>
      <c r="K16" s="30" t="s">
        <v>609</v>
      </c>
      <c r="L16" s="17"/>
    </row>
    <row r="17" spans="1:12" ht="15" customHeight="1">
      <c r="A17" s="16" t="s">
        <v>1158</v>
      </c>
      <c r="B17" s="30" t="s">
        <v>4148</v>
      </c>
      <c r="C17" s="30" t="s">
        <v>4150</v>
      </c>
      <c r="D17" s="20" t="s">
        <v>4</v>
      </c>
      <c r="E17" s="12">
        <v>42549</v>
      </c>
      <c r="F17" s="12">
        <v>44658</v>
      </c>
      <c r="G17" s="72"/>
      <c r="H17" s="14">
        <f t="shared" ref="H17:H35" si="4">EDATE(F17-1,1)</f>
        <v>44687</v>
      </c>
      <c r="I17" s="15">
        <f t="shared" ca="1" si="3"/>
        <v>26</v>
      </c>
      <c r="J17" s="16" t="str">
        <f t="shared" ca="1" si="2"/>
        <v>NOT DUE</v>
      </c>
      <c r="K17" s="30" t="s">
        <v>4151</v>
      </c>
      <c r="L17" s="17" t="s">
        <v>4730</v>
      </c>
    </row>
    <row r="18" spans="1:12" ht="15" customHeight="1">
      <c r="A18" s="16" t="s">
        <v>1159</v>
      </c>
      <c r="B18" s="30" t="s">
        <v>4152</v>
      </c>
      <c r="C18" s="30" t="s">
        <v>4153</v>
      </c>
      <c r="D18" s="20" t="s">
        <v>4</v>
      </c>
      <c r="E18" s="12">
        <v>42549</v>
      </c>
      <c r="F18" s="12">
        <v>44658</v>
      </c>
      <c r="G18" s="72"/>
      <c r="H18" s="14">
        <f t="shared" si="4"/>
        <v>44687</v>
      </c>
      <c r="I18" s="15">
        <f t="shared" ca="1" si="3"/>
        <v>26</v>
      </c>
      <c r="J18" s="16" t="str">
        <f t="shared" ca="1" si="2"/>
        <v>NOT DUE</v>
      </c>
      <c r="K18" s="30" t="s">
        <v>4151</v>
      </c>
      <c r="L18" s="17" t="s">
        <v>4730</v>
      </c>
    </row>
    <row r="19" spans="1:12" ht="15" customHeight="1">
      <c r="A19" s="16" t="s">
        <v>1160</v>
      </c>
      <c r="B19" s="30" t="s">
        <v>4152</v>
      </c>
      <c r="C19" s="30" t="s">
        <v>4154</v>
      </c>
      <c r="D19" s="20" t="s">
        <v>4</v>
      </c>
      <c r="E19" s="12">
        <v>42549</v>
      </c>
      <c r="F19" s="12">
        <v>44658</v>
      </c>
      <c r="G19" s="72"/>
      <c r="H19" s="14">
        <f t="shared" si="4"/>
        <v>44687</v>
      </c>
      <c r="I19" s="15">
        <f t="shared" ca="1" si="3"/>
        <v>26</v>
      </c>
      <c r="J19" s="16" t="str">
        <f t="shared" ca="1" si="2"/>
        <v>NOT DUE</v>
      </c>
      <c r="K19" s="30" t="s">
        <v>4151</v>
      </c>
      <c r="L19" s="17" t="s">
        <v>4730</v>
      </c>
    </row>
    <row r="20" spans="1:12" ht="15" customHeight="1">
      <c r="A20" s="16" t="s">
        <v>1161</v>
      </c>
      <c r="B20" s="30" t="s">
        <v>4152</v>
      </c>
      <c r="C20" s="30" t="s">
        <v>4155</v>
      </c>
      <c r="D20" s="20" t="s">
        <v>4</v>
      </c>
      <c r="E20" s="12">
        <v>42549</v>
      </c>
      <c r="F20" s="12">
        <v>44658</v>
      </c>
      <c r="G20" s="72"/>
      <c r="H20" s="14">
        <f t="shared" si="4"/>
        <v>44687</v>
      </c>
      <c r="I20" s="15">
        <f t="shared" ca="1" si="3"/>
        <v>26</v>
      </c>
      <c r="J20" s="16" t="str">
        <f t="shared" ca="1" si="2"/>
        <v>NOT DUE</v>
      </c>
      <c r="K20" s="30" t="s">
        <v>4151</v>
      </c>
      <c r="L20" s="17" t="s">
        <v>4730</v>
      </c>
    </row>
    <row r="21" spans="1:12" ht="15" customHeight="1">
      <c r="A21" s="16" t="s">
        <v>1162</v>
      </c>
      <c r="B21" s="30" t="s">
        <v>4156</v>
      </c>
      <c r="C21" s="30" t="s">
        <v>4153</v>
      </c>
      <c r="D21" s="20" t="s">
        <v>4</v>
      </c>
      <c r="E21" s="12">
        <v>42549</v>
      </c>
      <c r="F21" s="12">
        <v>44658</v>
      </c>
      <c r="G21" s="72"/>
      <c r="H21" s="14">
        <f t="shared" si="4"/>
        <v>44687</v>
      </c>
      <c r="I21" s="15">
        <f t="shared" ca="1" si="3"/>
        <v>26</v>
      </c>
      <c r="J21" s="16" t="str">
        <f t="shared" ca="1" si="2"/>
        <v>NOT DUE</v>
      </c>
      <c r="K21" s="30" t="s">
        <v>4151</v>
      </c>
      <c r="L21" s="17" t="s">
        <v>4730</v>
      </c>
    </row>
    <row r="22" spans="1:12" ht="15" customHeight="1">
      <c r="A22" s="16" t="s">
        <v>1163</v>
      </c>
      <c r="B22" s="30" t="s">
        <v>4156</v>
      </c>
      <c r="C22" s="30" t="s">
        <v>4154</v>
      </c>
      <c r="D22" s="20" t="s">
        <v>4</v>
      </c>
      <c r="E22" s="12">
        <v>42549</v>
      </c>
      <c r="F22" s="12">
        <v>44658</v>
      </c>
      <c r="G22" s="72"/>
      <c r="H22" s="14">
        <f t="shared" si="4"/>
        <v>44687</v>
      </c>
      <c r="I22" s="15">
        <f t="shared" ca="1" si="3"/>
        <v>26</v>
      </c>
      <c r="J22" s="16" t="str">
        <f t="shared" ca="1" si="2"/>
        <v>NOT DUE</v>
      </c>
      <c r="K22" s="30" t="s">
        <v>4151</v>
      </c>
      <c r="L22" s="17" t="s">
        <v>4730</v>
      </c>
    </row>
    <row r="23" spans="1:12" ht="15" customHeight="1">
      <c r="A23" s="16" t="s">
        <v>1164</v>
      </c>
      <c r="B23" s="30" t="s">
        <v>4156</v>
      </c>
      <c r="C23" s="30" t="s">
        <v>4155</v>
      </c>
      <c r="D23" s="20" t="s">
        <v>4</v>
      </c>
      <c r="E23" s="12">
        <v>42549</v>
      </c>
      <c r="F23" s="12">
        <v>44658</v>
      </c>
      <c r="G23" s="72"/>
      <c r="H23" s="14">
        <f t="shared" si="4"/>
        <v>44687</v>
      </c>
      <c r="I23" s="15">
        <f t="shared" ca="1" si="3"/>
        <v>26</v>
      </c>
      <c r="J23" s="16" t="str">
        <f t="shared" ca="1" si="2"/>
        <v>NOT DUE</v>
      </c>
      <c r="K23" s="30" t="s">
        <v>4151</v>
      </c>
      <c r="L23" s="17" t="s">
        <v>4730</v>
      </c>
    </row>
    <row r="24" spans="1:12" ht="15" customHeight="1">
      <c r="A24" s="16" t="s">
        <v>1165</v>
      </c>
      <c r="B24" s="30" t="s">
        <v>4157</v>
      </c>
      <c r="C24" s="30" t="s">
        <v>4153</v>
      </c>
      <c r="D24" s="20" t="s">
        <v>4</v>
      </c>
      <c r="E24" s="12">
        <v>42549</v>
      </c>
      <c r="F24" s="12">
        <v>44658</v>
      </c>
      <c r="G24" s="72"/>
      <c r="H24" s="14">
        <f t="shared" si="4"/>
        <v>44687</v>
      </c>
      <c r="I24" s="15">
        <f t="shared" ca="1" si="3"/>
        <v>26</v>
      </c>
      <c r="J24" s="16" t="str">
        <f t="shared" ca="1" si="2"/>
        <v>NOT DUE</v>
      </c>
      <c r="K24" s="30" t="s">
        <v>4151</v>
      </c>
      <c r="L24" s="17" t="s">
        <v>4730</v>
      </c>
    </row>
    <row r="25" spans="1:12" ht="15" customHeight="1">
      <c r="A25" s="16" t="s">
        <v>1166</v>
      </c>
      <c r="B25" s="30" t="s">
        <v>4157</v>
      </c>
      <c r="C25" s="30" t="s">
        <v>4154</v>
      </c>
      <c r="D25" s="20" t="s">
        <v>4</v>
      </c>
      <c r="E25" s="12">
        <v>42549</v>
      </c>
      <c r="F25" s="12">
        <v>44658</v>
      </c>
      <c r="G25" s="72"/>
      <c r="H25" s="14">
        <f t="shared" si="4"/>
        <v>44687</v>
      </c>
      <c r="I25" s="15">
        <f t="shared" ca="1" si="3"/>
        <v>26</v>
      </c>
      <c r="J25" s="16" t="str">
        <f t="shared" ca="1" si="2"/>
        <v>NOT DUE</v>
      </c>
      <c r="K25" s="30" t="s">
        <v>4151</v>
      </c>
      <c r="L25" s="17" t="s">
        <v>4730</v>
      </c>
    </row>
    <row r="26" spans="1:12" ht="15" customHeight="1">
      <c r="A26" s="16" t="s">
        <v>1167</v>
      </c>
      <c r="B26" s="30" t="s">
        <v>4157</v>
      </c>
      <c r="C26" s="30" t="s">
        <v>4155</v>
      </c>
      <c r="D26" s="20" t="s">
        <v>4</v>
      </c>
      <c r="E26" s="12">
        <v>42549</v>
      </c>
      <c r="F26" s="12">
        <v>44658</v>
      </c>
      <c r="G26" s="72"/>
      <c r="H26" s="14">
        <f t="shared" si="4"/>
        <v>44687</v>
      </c>
      <c r="I26" s="15">
        <f t="shared" ca="1" si="3"/>
        <v>26</v>
      </c>
      <c r="J26" s="16" t="str">
        <f t="shared" ca="1" si="2"/>
        <v>NOT DUE</v>
      </c>
      <c r="K26" s="30" t="s">
        <v>4151</v>
      </c>
      <c r="L26" s="17" t="s">
        <v>4730</v>
      </c>
    </row>
    <row r="27" spans="1:12" ht="15" customHeight="1">
      <c r="A27" s="16" t="s">
        <v>1168</v>
      </c>
      <c r="B27" s="30" t="s">
        <v>4158</v>
      </c>
      <c r="C27" s="30" t="s">
        <v>4153</v>
      </c>
      <c r="D27" s="20" t="s">
        <v>4</v>
      </c>
      <c r="E27" s="12">
        <v>42549</v>
      </c>
      <c r="F27" s="12">
        <v>44658</v>
      </c>
      <c r="G27" s="72"/>
      <c r="H27" s="14">
        <f t="shared" si="4"/>
        <v>44687</v>
      </c>
      <c r="I27" s="15">
        <f t="shared" ca="1" si="3"/>
        <v>26</v>
      </c>
      <c r="J27" s="16" t="str">
        <f t="shared" ca="1" si="2"/>
        <v>NOT DUE</v>
      </c>
      <c r="K27" s="30" t="s">
        <v>4151</v>
      </c>
      <c r="L27" s="17" t="s">
        <v>4730</v>
      </c>
    </row>
    <row r="28" spans="1:12" ht="15" customHeight="1">
      <c r="A28" s="16" t="s">
        <v>1169</v>
      </c>
      <c r="B28" s="30" t="s">
        <v>4158</v>
      </c>
      <c r="C28" s="30" t="s">
        <v>4154</v>
      </c>
      <c r="D28" s="20" t="s">
        <v>4</v>
      </c>
      <c r="E28" s="12">
        <v>42549</v>
      </c>
      <c r="F28" s="12">
        <v>44658</v>
      </c>
      <c r="G28" s="72"/>
      <c r="H28" s="14">
        <f t="shared" si="4"/>
        <v>44687</v>
      </c>
      <c r="I28" s="15">
        <f t="shared" ca="1" si="3"/>
        <v>26</v>
      </c>
      <c r="J28" s="16" t="str">
        <f t="shared" ca="1" si="2"/>
        <v>NOT DUE</v>
      </c>
      <c r="K28" s="30" t="s">
        <v>4151</v>
      </c>
      <c r="L28" s="17" t="s">
        <v>4730</v>
      </c>
    </row>
    <row r="29" spans="1:12" ht="15" customHeight="1">
      <c r="A29" s="16" t="s">
        <v>1170</v>
      </c>
      <c r="B29" s="30" t="s">
        <v>4158</v>
      </c>
      <c r="C29" s="30" t="s">
        <v>4155</v>
      </c>
      <c r="D29" s="20" t="s">
        <v>4</v>
      </c>
      <c r="E29" s="12">
        <v>42549</v>
      </c>
      <c r="F29" s="12">
        <v>44658</v>
      </c>
      <c r="G29" s="72"/>
      <c r="H29" s="14">
        <f t="shared" si="4"/>
        <v>44687</v>
      </c>
      <c r="I29" s="15">
        <f t="shared" ca="1" si="3"/>
        <v>26</v>
      </c>
      <c r="J29" s="16" t="str">
        <f t="shared" ca="1" si="2"/>
        <v>NOT DUE</v>
      </c>
      <c r="K29" s="30" t="s">
        <v>4151</v>
      </c>
      <c r="L29" s="17" t="s">
        <v>4730</v>
      </c>
    </row>
    <row r="30" spans="1:12" ht="15" customHeight="1">
      <c r="A30" s="16" t="s">
        <v>1171</v>
      </c>
      <c r="B30" s="30" t="s">
        <v>4159</v>
      </c>
      <c r="C30" s="30" t="s">
        <v>4153</v>
      </c>
      <c r="D30" s="20" t="s">
        <v>4</v>
      </c>
      <c r="E30" s="12">
        <v>42549</v>
      </c>
      <c r="F30" s="12">
        <v>44658</v>
      </c>
      <c r="G30" s="72"/>
      <c r="H30" s="14">
        <f t="shared" si="4"/>
        <v>44687</v>
      </c>
      <c r="I30" s="15">
        <f t="shared" ca="1" si="3"/>
        <v>26</v>
      </c>
      <c r="J30" s="16" t="str">
        <f t="shared" ca="1" si="2"/>
        <v>NOT DUE</v>
      </c>
      <c r="K30" s="30" t="s">
        <v>4151</v>
      </c>
      <c r="L30" s="17" t="s">
        <v>4730</v>
      </c>
    </row>
    <row r="31" spans="1:12" ht="15" customHeight="1">
      <c r="A31" s="16" t="s">
        <v>1172</v>
      </c>
      <c r="B31" s="30" t="s">
        <v>4159</v>
      </c>
      <c r="C31" s="30" t="s">
        <v>4154</v>
      </c>
      <c r="D31" s="20" t="s">
        <v>4</v>
      </c>
      <c r="E31" s="12">
        <v>42549</v>
      </c>
      <c r="F31" s="12">
        <v>44658</v>
      </c>
      <c r="G31" s="72"/>
      <c r="H31" s="14">
        <f t="shared" si="4"/>
        <v>44687</v>
      </c>
      <c r="I31" s="15">
        <f t="shared" ca="1" si="3"/>
        <v>26</v>
      </c>
      <c r="J31" s="16" t="str">
        <f t="shared" ca="1" si="2"/>
        <v>NOT DUE</v>
      </c>
      <c r="K31" s="30" t="s">
        <v>4151</v>
      </c>
      <c r="L31" s="17" t="s">
        <v>4730</v>
      </c>
    </row>
    <row r="32" spans="1:12" ht="15" customHeight="1">
      <c r="A32" s="16" t="s">
        <v>1173</v>
      </c>
      <c r="B32" s="30" t="s">
        <v>4159</v>
      </c>
      <c r="C32" s="30" t="s">
        <v>4155</v>
      </c>
      <c r="D32" s="20" t="s">
        <v>4</v>
      </c>
      <c r="E32" s="12">
        <v>42549</v>
      </c>
      <c r="F32" s="12">
        <v>44658</v>
      </c>
      <c r="G32" s="72"/>
      <c r="H32" s="14">
        <f t="shared" si="4"/>
        <v>44687</v>
      </c>
      <c r="I32" s="15">
        <f t="shared" ca="1" si="3"/>
        <v>26</v>
      </c>
      <c r="J32" s="16" t="str">
        <f t="shared" ca="1" si="2"/>
        <v>NOT DUE</v>
      </c>
      <c r="K32" s="30" t="s">
        <v>4151</v>
      </c>
      <c r="L32" s="17" t="s">
        <v>4730</v>
      </c>
    </row>
    <row r="33" spans="1:12" ht="15" customHeight="1">
      <c r="A33" s="16" t="s">
        <v>1174</v>
      </c>
      <c r="B33" s="30" t="s">
        <v>4160</v>
      </c>
      <c r="C33" s="30" t="s">
        <v>4153</v>
      </c>
      <c r="D33" s="20" t="s">
        <v>4</v>
      </c>
      <c r="E33" s="12">
        <v>42549</v>
      </c>
      <c r="F33" s="12">
        <v>44658</v>
      </c>
      <c r="G33" s="72"/>
      <c r="H33" s="14">
        <f t="shared" si="4"/>
        <v>44687</v>
      </c>
      <c r="I33" s="15">
        <f t="shared" ca="1" si="3"/>
        <v>26</v>
      </c>
      <c r="J33" s="16" t="str">
        <f t="shared" ca="1" si="2"/>
        <v>NOT DUE</v>
      </c>
      <c r="K33" s="30" t="s">
        <v>4151</v>
      </c>
      <c r="L33" s="17" t="s">
        <v>4730</v>
      </c>
    </row>
    <row r="34" spans="1:12" ht="15" customHeight="1">
      <c r="A34" s="16" t="s">
        <v>1175</v>
      </c>
      <c r="B34" s="30" t="s">
        <v>4160</v>
      </c>
      <c r="C34" s="30" t="s">
        <v>4154</v>
      </c>
      <c r="D34" s="20" t="s">
        <v>4</v>
      </c>
      <c r="E34" s="12">
        <v>42549</v>
      </c>
      <c r="F34" s="12">
        <v>44658</v>
      </c>
      <c r="G34" s="72"/>
      <c r="H34" s="14">
        <f t="shared" si="4"/>
        <v>44687</v>
      </c>
      <c r="I34" s="15">
        <f t="shared" ca="1" si="3"/>
        <v>26</v>
      </c>
      <c r="J34" s="16" t="str">
        <f t="shared" ca="1" si="2"/>
        <v>NOT DUE</v>
      </c>
      <c r="K34" s="30" t="s">
        <v>4151</v>
      </c>
      <c r="L34" s="17" t="s">
        <v>4730</v>
      </c>
    </row>
    <row r="35" spans="1:12" ht="15" customHeight="1">
      <c r="A35" s="16" t="s">
        <v>1176</v>
      </c>
      <c r="B35" s="30" t="s">
        <v>4160</v>
      </c>
      <c r="C35" s="30" t="s">
        <v>4155</v>
      </c>
      <c r="D35" s="20" t="s">
        <v>4</v>
      </c>
      <c r="E35" s="12">
        <v>42549</v>
      </c>
      <c r="F35" s="12">
        <v>44658</v>
      </c>
      <c r="G35" s="72"/>
      <c r="H35" s="14">
        <f t="shared" si="4"/>
        <v>44687</v>
      </c>
      <c r="I35" s="15">
        <f t="shared" ca="1" si="3"/>
        <v>26</v>
      </c>
      <c r="J35" s="16" t="str">
        <f t="shared" ca="1" si="2"/>
        <v>NOT DUE</v>
      </c>
      <c r="K35" s="30" t="s">
        <v>4151</v>
      </c>
      <c r="L35" s="17" t="s">
        <v>4730</v>
      </c>
    </row>
    <row r="36" spans="1:12" ht="26.1" customHeight="1">
      <c r="A36" s="16" t="s">
        <v>1177</v>
      </c>
      <c r="B36" s="30" t="s">
        <v>570</v>
      </c>
      <c r="C36" s="30" t="s">
        <v>4566</v>
      </c>
      <c r="D36" s="20">
        <v>200</v>
      </c>
      <c r="E36" s="12">
        <v>42549</v>
      </c>
      <c r="F36" s="12">
        <v>44657</v>
      </c>
      <c r="G36" s="26">
        <v>19415</v>
      </c>
      <c r="H36" s="21">
        <f>IF(I36&lt;=200,$F$5+(I36/24),"error")</f>
        <v>44668.304166666669</v>
      </c>
      <c r="I36" s="22">
        <f>D36-($F$4-G36)</f>
        <v>199.29999999999927</v>
      </c>
      <c r="J36" s="16" t="str">
        <f>IF(I36="","",IF(I36&lt;0,"OVERDUE","NOT DUE"))</f>
        <v>NOT DUE</v>
      </c>
      <c r="K36" s="30" t="s">
        <v>609</v>
      </c>
      <c r="L36" s="19" t="s">
        <v>5400</v>
      </c>
    </row>
    <row r="37" spans="1:12" ht="15" customHeight="1">
      <c r="A37" s="16" t="s">
        <v>1178</v>
      </c>
      <c r="B37" s="30" t="s">
        <v>570</v>
      </c>
      <c r="C37" s="30" t="s">
        <v>4567</v>
      </c>
      <c r="D37" s="20">
        <v>2000</v>
      </c>
      <c r="E37" s="12">
        <v>42549</v>
      </c>
      <c r="F37" s="12">
        <v>44657</v>
      </c>
      <c r="G37" s="26">
        <v>19415</v>
      </c>
      <c r="H37" s="21">
        <f>IF(I37&lt;=2000,$F$5+(I37/24),"error")</f>
        <v>44743.304166666669</v>
      </c>
      <c r="I37" s="22">
        <f>D37-($F$4-G37)</f>
        <v>1999.2999999999993</v>
      </c>
      <c r="J37" s="16" t="str">
        <f>IF(I37="","",IF(I37&lt;0,"OVERDUE","NOT DUE"))</f>
        <v>NOT DUE</v>
      </c>
      <c r="K37" s="30" t="s">
        <v>4161</v>
      </c>
      <c r="L37" s="19"/>
    </row>
    <row r="38" spans="1:12" ht="15" customHeight="1">
      <c r="A38" s="16" t="s">
        <v>1179</v>
      </c>
      <c r="B38" s="30" t="s">
        <v>570</v>
      </c>
      <c r="C38" s="30" t="s">
        <v>4162</v>
      </c>
      <c r="D38" s="20">
        <v>200</v>
      </c>
      <c r="E38" s="12">
        <v>42549</v>
      </c>
      <c r="F38" s="12">
        <v>44656</v>
      </c>
      <c r="G38" s="26">
        <v>19415</v>
      </c>
      <c r="H38" s="21">
        <f>IF(I38&lt;=200,$F$5+(I38/24),"error")</f>
        <v>44668.304166666669</v>
      </c>
      <c r="I38" s="22">
        <f>D38-($F$4-G38)</f>
        <v>199.29999999999927</v>
      </c>
      <c r="J38" s="16" t="str">
        <f>IF(I38="","",IF(I38&lt;0,"OVERDUE","NOT DUE"))</f>
        <v>NOT DUE</v>
      </c>
      <c r="K38" s="30" t="s">
        <v>609</v>
      </c>
      <c r="L38" s="19"/>
    </row>
    <row r="39" spans="1:12" ht="15" customHeight="1">
      <c r="A39" s="16" t="s">
        <v>1180</v>
      </c>
      <c r="B39" s="30" t="s">
        <v>570</v>
      </c>
      <c r="C39" s="30" t="s">
        <v>4163</v>
      </c>
      <c r="D39" s="20">
        <v>100</v>
      </c>
      <c r="E39" s="12">
        <v>42549</v>
      </c>
      <c r="F39" s="12">
        <v>44656</v>
      </c>
      <c r="G39" s="26">
        <v>19415</v>
      </c>
      <c r="H39" s="21">
        <f>IF(I39&lt;=100,$F$5+(I39/24),"error")</f>
        <v>44664.137499999997</v>
      </c>
      <c r="I39" s="22">
        <f>D39-($F$4-G39)</f>
        <v>99.299999999999272</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44909.762499999997</v>
      </c>
      <c r="I40" s="22">
        <f t="shared" ref="I40:I103" si="5">D40-($F$4-G40)</f>
        <v>5994.2999999999993</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44909.762499999997</v>
      </c>
      <c r="I41" s="22">
        <f t="shared" si="5"/>
        <v>5994.2999999999993</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44909.762499999997</v>
      </c>
      <c r="I42" s="22">
        <f t="shared" si="5"/>
        <v>5994.2999999999993</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44902.054166666669</v>
      </c>
      <c r="I43" s="22">
        <f t="shared" si="5"/>
        <v>5809.2999999999993</v>
      </c>
      <c r="J43" s="16" t="str">
        <f t="shared" si="6"/>
        <v>NOT DUE</v>
      </c>
      <c r="K43" s="30" t="s">
        <v>4161</v>
      </c>
      <c r="L43" s="19" t="s">
        <v>5434</v>
      </c>
    </row>
    <row r="44" spans="1:12" ht="15" customHeight="1">
      <c r="A44" s="16" t="s">
        <v>1185</v>
      </c>
      <c r="B44" s="30" t="s">
        <v>4167</v>
      </c>
      <c r="C44" s="30" t="s">
        <v>4168</v>
      </c>
      <c r="D44" s="20">
        <v>6000</v>
      </c>
      <c r="E44" s="12">
        <v>42549</v>
      </c>
      <c r="F44" s="12">
        <v>44643</v>
      </c>
      <c r="G44" s="26">
        <v>19225</v>
      </c>
      <c r="H44" s="21">
        <f>IF(I44&lt;=6000,$F$5+(I44/24),"error")</f>
        <v>44902.054166666669</v>
      </c>
      <c r="I44" s="22">
        <f t="shared" si="5"/>
        <v>5809.2999999999993</v>
      </c>
      <c r="J44" s="16" t="str">
        <f t="shared" si="6"/>
        <v>NOT DUE</v>
      </c>
      <c r="K44" s="30" t="s">
        <v>4161</v>
      </c>
      <c r="L44" s="19" t="s">
        <v>5434</v>
      </c>
    </row>
    <row r="45" spans="1:12" ht="36" customHeight="1">
      <c r="A45" s="16" t="s">
        <v>1186</v>
      </c>
      <c r="B45" s="30" t="s">
        <v>4169</v>
      </c>
      <c r="C45" s="30" t="s">
        <v>4170</v>
      </c>
      <c r="D45" s="20">
        <v>1500</v>
      </c>
      <c r="E45" s="12">
        <v>42549</v>
      </c>
      <c r="F45" s="12">
        <v>44610</v>
      </c>
      <c r="G45" s="26">
        <v>19022</v>
      </c>
      <c r="H45" s="21">
        <f>IF(I45&lt;=1500,$F$5+(I45/24),"error")</f>
        <v>44706.095833333333</v>
      </c>
      <c r="I45" s="22">
        <f t="shared" si="5"/>
        <v>1106.2999999999993</v>
      </c>
      <c r="J45" s="16" t="str">
        <f t="shared" si="2"/>
        <v>NOT DUE</v>
      </c>
      <c r="K45" s="30" t="s">
        <v>4171</v>
      </c>
      <c r="L45" s="19" t="s">
        <v>5412</v>
      </c>
    </row>
    <row r="46" spans="1:12" ht="36" customHeight="1">
      <c r="A46" s="16" t="s">
        <v>1187</v>
      </c>
      <c r="B46" s="30" t="s">
        <v>4172</v>
      </c>
      <c r="C46" s="30" t="s">
        <v>4170</v>
      </c>
      <c r="D46" s="20">
        <v>1500</v>
      </c>
      <c r="E46" s="12">
        <v>42549</v>
      </c>
      <c r="F46" s="12">
        <v>44610</v>
      </c>
      <c r="G46" s="26">
        <v>19022</v>
      </c>
      <c r="H46" s="21">
        <f t="shared" ref="H46:H49" si="8">IF(I46&lt;=1500,$F$5+(I46/24),"error")</f>
        <v>44706.095833333333</v>
      </c>
      <c r="I46" s="22">
        <f t="shared" si="5"/>
        <v>1106.2999999999993</v>
      </c>
      <c r="J46" s="16" t="str">
        <f t="shared" si="2"/>
        <v>NOT DUE</v>
      </c>
      <c r="K46" s="30" t="s">
        <v>4171</v>
      </c>
      <c r="L46" s="19" t="s">
        <v>5412</v>
      </c>
    </row>
    <row r="47" spans="1:12" ht="36" customHeight="1">
      <c r="A47" s="16" t="s">
        <v>1188</v>
      </c>
      <c r="B47" s="30" t="s">
        <v>4173</v>
      </c>
      <c r="C47" s="30" t="s">
        <v>4170</v>
      </c>
      <c r="D47" s="20">
        <v>1500</v>
      </c>
      <c r="E47" s="12">
        <v>42549</v>
      </c>
      <c r="F47" s="12">
        <v>44610</v>
      </c>
      <c r="G47" s="26">
        <v>19022</v>
      </c>
      <c r="H47" s="21">
        <f t="shared" si="8"/>
        <v>44706.095833333333</v>
      </c>
      <c r="I47" s="22">
        <f t="shared" si="5"/>
        <v>1106.2999999999993</v>
      </c>
      <c r="J47" s="16" t="str">
        <f t="shared" si="2"/>
        <v>NOT DUE</v>
      </c>
      <c r="K47" s="30" t="s">
        <v>4171</v>
      </c>
      <c r="L47" s="19" t="s">
        <v>5413</v>
      </c>
    </row>
    <row r="48" spans="1:12" ht="36" customHeight="1">
      <c r="A48" s="16" t="s">
        <v>1189</v>
      </c>
      <c r="B48" s="30" t="s">
        <v>4174</v>
      </c>
      <c r="C48" s="30" t="s">
        <v>4170</v>
      </c>
      <c r="D48" s="20">
        <v>1500</v>
      </c>
      <c r="E48" s="12">
        <v>42549</v>
      </c>
      <c r="F48" s="12">
        <v>44610</v>
      </c>
      <c r="G48" s="26">
        <v>19022</v>
      </c>
      <c r="H48" s="21">
        <f t="shared" si="8"/>
        <v>44706.095833333333</v>
      </c>
      <c r="I48" s="22">
        <f t="shared" si="5"/>
        <v>1106.2999999999993</v>
      </c>
      <c r="J48" s="16" t="str">
        <f t="shared" si="2"/>
        <v>NOT DUE</v>
      </c>
      <c r="K48" s="30" t="s">
        <v>4171</v>
      </c>
      <c r="L48" s="19" t="s">
        <v>5412</v>
      </c>
    </row>
    <row r="49" spans="1:12" ht="36" customHeight="1">
      <c r="A49" s="16" t="s">
        <v>1190</v>
      </c>
      <c r="B49" s="30" t="s">
        <v>4175</v>
      </c>
      <c r="C49" s="30" t="s">
        <v>4170</v>
      </c>
      <c r="D49" s="20">
        <v>1500</v>
      </c>
      <c r="E49" s="12">
        <v>42549</v>
      </c>
      <c r="F49" s="12">
        <v>44610</v>
      </c>
      <c r="G49" s="26">
        <v>19022</v>
      </c>
      <c r="H49" s="21">
        <f t="shared" si="8"/>
        <v>44706.095833333333</v>
      </c>
      <c r="I49" s="22">
        <f t="shared" si="5"/>
        <v>1106.2999999999993</v>
      </c>
      <c r="J49" s="16" t="str">
        <f t="shared" si="2"/>
        <v>NOT DUE</v>
      </c>
      <c r="K49" s="30" t="s">
        <v>4171</v>
      </c>
      <c r="L49" s="19" t="s">
        <v>5412</v>
      </c>
    </row>
    <row r="50" spans="1:12" ht="36" customHeight="1">
      <c r="A50" s="16" t="s">
        <v>1191</v>
      </c>
      <c r="B50" s="30" t="s">
        <v>4176</v>
      </c>
      <c r="C50" s="30" t="s">
        <v>4170</v>
      </c>
      <c r="D50" s="20">
        <v>1500</v>
      </c>
      <c r="E50" s="12">
        <v>42549</v>
      </c>
      <c r="F50" s="12">
        <v>44610</v>
      </c>
      <c r="G50" s="26">
        <v>19022</v>
      </c>
      <c r="H50" s="21">
        <f>IF(I50&lt;=1500,$F$5+(I50/24),"error")</f>
        <v>44706.095833333333</v>
      </c>
      <c r="I50" s="22">
        <f t="shared" si="5"/>
        <v>1106.2999999999993</v>
      </c>
      <c r="J50" s="16" t="str">
        <f t="shared" si="2"/>
        <v>NOT DUE</v>
      </c>
      <c r="K50" s="30" t="s">
        <v>4171</v>
      </c>
      <c r="L50" s="19" t="s">
        <v>5412</v>
      </c>
    </row>
    <row r="51" spans="1:12" ht="24" customHeight="1">
      <c r="A51" s="16" t="s">
        <v>1192</v>
      </c>
      <c r="B51" s="30" t="s">
        <v>682</v>
      </c>
      <c r="C51" s="30" t="s">
        <v>4177</v>
      </c>
      <c r="D51" s="20">
        <v>1500</v>
      </c>
      <c r="E51" s="12">
        <v>42549</v>
      </c>
      <c r="F51" s="12">
        <v>44599</v>
      </c>
      <c r="G51" s="26">
        <v>18837</v>
      </c>
      <c r="H51" s="21">
        <f>IF(I51&lt;=1500,$F$5+(I51/24),"error")</f>
        <v>44698.387499999997</v>
      </c>
      <c r="I51" s="22">
        <f t="shared" si="5"/>
        <v>921.29999999999927</v>
      </c>
      <c r="J51" s="16" t="str">
        <f t="shared" si="2"/>
        <v>NOT DUE</v>
      </c>
      <c r="K51" s="30" t="s">
        <v>4178</v>
      </c>
      <c r="L51" s="19" t="s">
        <v>4835</v>
      </c>
    </row>
    <row r="52" spans="1:12" ht="15" customHeight="1">
      <c r="A52" s="16" t="s">
        <v>1193</v>
      </c>
      <c r="B52" s="30" t="s">
        <v>682</v>
      </c>
      <c r="C52" s="30" t="s">
        <v>4179</v>
      </c>
      <c r="D52" s="20">
        <v>12000</v>
      </c>
      <c r="E52" s="12">
        <v>42549</v>
      </c>
      <c r="F52" s="12">
        <v>44166</v>
      </c>
      <c r="G52" s="26">
        <v>15842</v>
      </c>
      <c r="H52" s="21">
        <f>IF(I52&lt;=12000,$F$5+(I52/24),"error")</f>
        <v>45011.095833333333</v>
      </c>
      <c r="I52" s="22">
        <f t="shared" si="5"/>
        <v>8426.2999999999993</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45011.095833333333</v>
      </c>
      <c r="I53" s="22">
        <f t="shared" si="5"/>
        <v>8426.2999999999993</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45011.095833333333</v>
      </c>
      <c r="I54" s="22">
        <f t="shared" si="5"/>
        <v>8426.2999999999993</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45011.095833333333</v>
      </c>
      <c r="I55" s="22">
        <f t="shared" si="5"/>
        <v>8426.2999999999993</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45011.095833333333</v>
      </c>
      <c r="I56" s="22">
        <f t="shared" si="5"/>
        <v>8426.2999999999993</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45011.095833333333</v>
      </c>
      <c r="I57" s="22">
        <f t="shared" si="5"/>
        <v>8426.2999999999993</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45011.095833333333</v>
      </c>
      <c r="I58" s="22">
        <f t="shared" si="5"/>
        <v>8426.2999999999993</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44698.387499999997</v>
      </c>
      <c r="I59" s="22">
        <f t="shared" si="5"/>
        <v>921.29999999999927</v>
      </c>
      <c r="J59" s="16" t="str">
        <f t="shared" si="2"/>
        <v>NOT DUE</v>
      </c>
      <c r="K59" s="30" t="s">
        <v>4178</v>
      </c>
      <c r="L59" s="19" t="s">
        <v>4835</v>
      </c>
    </row>
    <row r="60" spans="1:12" ht="15" customHeight="1">
      <c r="A60" s="16" t="s">
        <v>1201</v>
      </c>
      <c r="B60" s="30" t="s">
        <v>683</v>
      </c>
      <c r="C60" s="30" t="s">
        <v>4179</v>
      </c>
      <c r="D60" s="20">
        <v>12000</v>
      </c>
      <c r="E60" s="12">
        <v>42549</v>
      </c>
      <c r="F60" s="12">
        <v>44166</v>
      </c>
      <c r="G60" s="26">
        <v>15842</v>
      </c>
      <c r="H60" s="21">
        <f>IF(I60&lt;=12000,$F$5+(I60/24),"error")</f>
        <v>45011.095833333333</v>
      </c>
      <c r="I60" s="22">
        <f t="shared" si="5"/>
        <v>8426.2999999999993</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45011.095833333333</v>
      </c>
      <c r="I61" s="22">
        <f t="shared" si="5"/>
        <v>8426.2999999999993</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45011.095833333333</v>
      </c>
      <c r="I62" s="22">
        <f t="shared" si="5"/>
        <v>8426.2999999999993</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45011.095833333333</v>
      </c>
      <c r="I63" s="22">
        <f t="shared" si="5"/>
        <v>8426.2999999999993</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45011.095833333333</v>
      </c>
      <c r="I64" s="22">
        <f t="shared" si="5"/>
        <v>8426.2999999999993</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45011.095833333333</v>
      </c>
      <c r="I65" s="22">
        <f t="shared" si="5"/>
        <v>8426.2999999999993</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45011.095833333333</v>
      </c>
      <c r="I66" s="22">
        <f t="shared" si="5"/>
        <v>8426.2999999999993</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44698.387499999997</v>
      </c>
      <c r="I67" s="22">
        <f t="shared" si="5"/>
        <v>921.29999999999927</v>
      </c>
      <c r="J67" s="16" t="str">
        <f t="shared" si="2"/>
        <v>NOT DUE</v>
      </c>
      <c r="K67" s="30" t="s">
        <v>4178</v>
      </c>
      <c r="L67" s="19" t="s">
        <v>4835</v>
      </c>
    </row>
    <row r="68" spans="1:12" ht="15" customHeight="1">
      <c r="A68" s="16" t="s">
        <v>1209</v>
      </c>
      <c r="B68" s="30" t="s">
        <v>684</v>
      </c>
      <c r="C68" s="30" t="s">
        <v>4179</v>
      </c>
      <c r="D68" s="20">
        <v>12000</v>
      </c>
      <c r="E68" s="12">
        <v>42549</v>
      </c>
      <c r="F68" s="12">
        <v>44166</v>
      </c>
      <c r="G68" s="26">
        <v>15842</v>
      </c>
      <c r="H68" s="21">
        <f>IF(I68&lt;=12000,$F$5+(I68/24),"error")</f>
        <v>45011.095833333333</v>
      </c>
      <c r="I68" s="22">
        <f t="shared" si="5"/>
        <v>8426.2999999999993</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45011.095833333333</v>
      </c>
      <c r="I69" s="22">
        <f t="shared" si="5"/>
        <v>8426.2999999999993</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45011.095833333333</v>
      </c>
      <c r="I70" s="22">
        <f t="shared" si="5"/>
        <v>8426.2999999999993</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45011.095833333333</v>
      </c>
      <c r="I71" s="22">
        <f t="shared" si="5"/>
        <v>8426.2999999999993</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45011.095833333333</v>
      </c>
      <c r="I72" s="22">
        <f t="shared" si="5"/>
        <v>8426.2999999999993</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45011.095833333333</v>
      </c>
      <c r="I73" s="22">
        <f t="shared" si="5"/>
        <v>8426.2999999999993</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45011.095833333333</v>
      </c>
      <c r="I74" s="22">
        <f t="shared" si="5"/>
        <v>8426.2999999999993</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44698.387499999997</v>
      </c>
      <c r="I75" s="22">
        <f t="shared" si="5"/>
        <v>921.29999999999927</v>
      </c>
      <c r="J75" s="16" t="str">
        <f t="shared" si="2"/>
        <v>NOT DUE</v>
      </c>
      <c r="K75" s="30" t="s">
        <v>4178</v>
      </c>
      <c r="L75" s="19" t="s">
        <v>4835</v>
      </c>
    </row>
    <row r="76" spans="1:12" ht="15" customHeight="1">
      <c r="A76" s="16" t="s">
        <v>1217</v>
      </c>
      <c r="B76" s="30" t="s">
        <v>685</v>
      </c>
      <c r="C76" s="30" t="s">
        <v>4179</v>
      </c>
      <c r="D76" s="20">
        <v>12000</v>
      </c>
      <c r="E76" s="12">
        <v>42549</v>
      </c>
      <c r="F76" s="12">
        <v>44166</v>
      </c>
      <c r="G76" s="26">
        <v>15842</v>
      </c>
      <c r="H76" s="21">
        <f t="shared" si="11"/>
        <v>45011.095833333333</v>
      </c>
      <c r="I76" s="22">
        <f t="shared" si="5"/>
        <v>8426.2999999999993</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45011.095833333333</v>
      </c>
      <c r="I77" s="22">
        <f t="shared" si="5"/>
        <v>8426.2999999999993</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45011.095833333333</v>
      </c>
      <c r="I78" s="22">
        <f t="shared" si="5"/>
        <v>8426.2999999999993</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45011.095833333333</v>
      </c>
      <c r="I79" s="22">
        <f t="shared" si="5"/>
        <v>8426.2999999999993</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45011.095833333333</v>
      </c>
      <c r="I80" s="22">
        <f t="shared" si="5"/>
        <v>8426.2999999999993</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45011.095833333333</v>
      </c>
      <c r="I81" s="22">
        <f t="shared" si="5"/>
        <v>8426.2999999999993</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45011.095833333333</v>
      </c>
      <c r="I82" s="22">
        <f t="shared" si="5"/>
        <v>8426.2999999999993</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44698.387499999997</v>
      </c>
      <c r="I83" s="22">
        <f t="shared" si="5"/>
        <v>921.29999999999927</v>
      </c>
      <c r="J83" s="16" t="str">
        <f t="shared" si="12"/>
        <v>NOT DUE</v>
      </c>
      <c r="K83" s="30" t="s">
        <v>4178</v>
      </c>
      <c r="L83" s="19" t="s">
        <v>4835</v>
      </c>
    </row>
    <row r="84" spans="1:12" ht="15" customHeight="1">
      <c r="A84" s="16" t="s">
        <v>1225</v>
      </c>
      <c r="B84" s="30" t="s">
        <v>686</v>
      </c>
      <c r="C84" s="30" t="s">
        <v>4179</v>
      </c>
      <c r="D84" s="20">
        <v>12000</v>
      </c>
      <c r="E84" s="12">
        <v>42549</v>
      </c>
      <c r="F84" s="12">
        <v>44166</v>
      </c>
      <c r="G84" s="26">
        <v>15842</v>
      </c>
      <c r="H84" s="21">
        <f t="shared" si="11"/>
        <v>45011.095833333333</v>
      </c>
      <c r="I84" s="22">
        <f t="shared" si="5"/>
        <v>8426.2999999999993</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45011.095833333333</v>
      </c>
      <c r="I85" s="22">
        <f t="shared" si="5"/>
        <v>8426.2999999999993</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45011.095833333333</v>
      </c>
      <c r="I86" s="22">
        <f t="shared" si="5"/>
        <v>8426.2999999999993</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45011.095833333333</v>
      </c>
      <c r="I87" s="22">
        <f t="shared" si="5"/>
        <v>8426.2999999999993</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45011.095833333333</v>
      </c>
      <c r="I88" s="22">
        <f t="shared" si="5"/>
        <v>8426.2999999999993</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45011.095833333333</v>
      </c>
      <c r="I89" s="22">
        <f t="shared" si="5"/>
        <v>8426.2999999999993</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45011.095833333333</v>
      </c>
      <c r="I90" s="22">
        <f t="shared" si="5"/>
        <v>8426.2999999999993</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44698.387499999997</v>
      </c>
      <c r="I91" s="22">
        <f t="shared" si="5"/>
        <v>921.29999999999927</v>
      </c>
      <c r="J91" s="16" t="str">
        <f t="shared" si="12"/>
        <v>NOT DUE</v>
      </c>
      <c r="K91" s="30" t="s">
        <v>4178</v>
      </c>
      <c r="L91" s="19" t="s">
        <v>4835</v>
      </c>
    </row>
    <row r="92" spans="1:12" ht="15" customHeight="1">
      <c r="A92" s="16" t="s">
        <v>1233</v>
      </c>
      <c r="B92" s="30" t="s">
        <v>4186</v>
      </c>
      <c r="C92" s="30" t="s">
        <v>4179</v>
      </c>
      <c r="D92" s="20">
        <v>12000</v>
      </c>
      <c r="E92" s="12">
        <v>42549</v>
      </c>
      <c r="F92" s="12">
        <v>44166</v>
      </c>
      <c r="G92" s="26">
        <v>15842</v>
      </c>
      <c r="H92" s="21">
        <f t="shared" si="11"/>
        <v>45011.095833333333</v>
      </c>
      <c r="I92" s="22">
        <f t="shared" si="5"/>
        <v>8426.2999999999993</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45011.095833333333</v>
      </c>
      <c r="I93" s="22">
        <f t="shared" si="5"/>
        <v>8426.2999999999993</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45011.095833333333</v>
      </c>
      <c r="I94" s="22">
        <f t="shared" si="5"/>
        <v>8426.2999999999993</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45011.095833333333</v>
      </c>
      <c r="I95" s="22">
        <f t="shared" si="5"/>
        <v>8426.2999999999993</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45011.095833333333</v>
      </c>
      <c r="I96" s="22">
        <f t="shared" si="5"/>
        <v>8426.2999999999993</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45011.095833333333</v>
      </c>
      <c r="I97" s="22">
        <f t="shared" si="5"/>
        <v>8426.2999999999993</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45011.095833333333</v>
      </c>
      <c r="I98" s="22">
        <f t="shared" si="5"/>
        <v>8426.2999999999993</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45011.095833333333</v>
      </c>
      <c r="I99" s="22">
        <f t="shared" si="5"/>
        <v>8426.2999999999993</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45011.095833333333</v>
      </c>
      <c r="I100" s="22">
        <f t="shared" si="5"/>
        <v>8426.2999999999993</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45011.095833333333</v>
      </c>
      <c r="I101" s="22">
        <f t="shared" si="5"/>
        <v>8426.2999999999993</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45011.095833333333</v>
      </c>
      <c r="I102" s="22">
        <f t="shared" si="5"/>
        <v>8426.2999999999993</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45011.095833333333</v>
      </c>
      <c r="I103" s="22">
        <f t="shared" si="5"/>
        <v>8426.2999999999993</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45011.095833333333</v>
      </c>
      <c r="I104" s="22">
        <f t="shared" ref="I104:I167" si="13">D104-($F$4-G104)</f>
        <v>8426.2999999999993</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45011.095833333333</v>
      </c>
      <c r="I105" s="22">
        <f t="shared" si="13"/>
        <v>8426.2999999999993</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45011.095833333333</v>
      </c>
      <c r="I106" s="22">
        <f t="shared" si="13"/>
        <v>8426.2999999999993</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45011.095833333333</v>
      </c>
      <c r="I107" s="22">
        <f t="shared" si="13"/>
        <v>8426.2999999999993</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45011.095833333333</v>
      </c>
      <c r="I108" s="22">
        <f t="shared" si="13"/>
        <v>8426.2999999999993</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45011.095833333333</v>
      </c>
      <c r="I109" s="22">
        <f t="shared" si="13"/>
        <v>8426.2999999999993</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45011.095833333333</v>
      </c>
      <c r="I110" s="22">
        <f t="shared" si="13"/>
        <v>8426.2999999999993</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45011.095833333333</v>
      </c>
      <c r="I111" s="22">
        <f t="shared" si="13"/>
        <v>8426.2999999999993</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45011.095833333333</v>
      </c>
      <c r="I112" s="22">
        <f t="shared" si="13"/>
        <v>8426.2999999999993</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45011.095833333333</v>
      </c>
      <c r="I113" s="22">
        <f t="shared" si="13"/>
        <v>8426.2999999999993</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45011.095833333333</v>
      </c>
      <c r="I114" s="22">
        <f t="shared" si="13"/>
        <v>8426.2999999999993</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45011.095833333333</v>
      </c>
      <c r="I115" s="22">
        <f t="shared" si="13"/>
        <v>8426.2999999999993</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45011.095833333333</v>
      </c>
      <c r="I116" s="22">
        <f t="shared" si="13"/>
        <v>8426.2999999999993</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45011.095833333333</v>
      </c>
      <c r="I117" s="22">
        <f t="shared" si="13"/>
        <v>8426.2999999999993</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45011.095833333333</v>
      </c>
      <c r="I118" s="22">
        <f t="shared" si="13"/>
        <v>8426.2999999999993</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45011.095833333333</v>
      </c>
      <c r="I119" s="22">
        <f t="shared" si="13"/>
        <v>8426.2999999999993</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44684.345833333333</v>
      </c>
      <c r="I120" s="22">
        <f t="shared" si="13"/>
        <v>584.29999999999927</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45011.095833333333</v>
      </c>
      <c r="I121" s="22">
        <f t="shared" si="13"/>
        <v>8426.2999999999993</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45011.095833333333</v>
      </c>
      <c r="I122" s="22">
        <f t="shared" si="13"/>
        <v>8426.2999999999993</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45011.095833333333</v>
      </c>
      <c r="I123" s="22">
        <f t="shared" si="13"/>
        <v>8426.2999999999993</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44684.345833333333</v>
      </c>
      <c r="I124" s="22">
        <f t="shared" si="13"/>
        <v>584.29999999999927</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45011.095833333333</v>
      </c>
      <c r="I125" s="22">
        <f t="shared" si="13"/>
        <v>8426.2999999999993</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45011.095833333333</v>
      </c>
      <c r="I126" s="22">
        <f t="shared" si="13"/>
        <v>8426.2999999999993</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45011.095833333333</v>
      </c>
      <c r="I127" s="22">
        <f t="shared" si="13"/>
        <v>8426.2999999999993</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44684.345833333333</v>
      </c>
      <c r="I128" s="22">
        <f t="shared" si="13"/>
        <v>584.29999999999927</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45011.095833333333</v>
      </c>
      <c r="I129" s="22">
        <f t="shared" si="13"/>
        <v>8426.2999999999993</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45011.095833333333</v>
      </c>
      <c r="I130" s="22">
        <f t="shared" si="13"/>
        <v>8426.2999999999993</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45011.095833333333</v>
      </c>
      <c r="I131" s="22">
        <f t="shared" si="13"/>
        <v>8426.2999999999993</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44684.345833333333</v>
      </c>
      <c r="I132" s="22">
        <f t="shared" si="13"/>
        <v>584.29999999999927</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45011.095833333333</v>
      </c>
      <c r="I133" s="22">
        <f t="shared" si="13"/>
        <v>8426.2999999999993</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45011.095833333333</v>
      </c>
      <c r="I134" s="22">
        <f t="shared" si="13"/>
        <v>8426.2999999999993</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45011.095833333333</v>
      </c>
      <c r="I135" s="22">
        <f t="shared" si="13"/>
        <v>8426.2999999999993</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44684.345833333333</v>
      </c>
      <c r="I136" s="22">
        <f t="shared" si="13"/>
        <v>584.29999999999927</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45011.095833333333</v>
      </c>
      <c r="I137" s="22">
        <f t="shared" si="13"/>
        <v>8426.2999999999993</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45011.095833333333</v>
      </c>
      <c r="I138" s="22">
        <f t="shared" si="13"/>
        <v>8426.2999999999993</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45011.095833333333</v>
      </c>
      <c r="I139" s="22">
        <f t="shared" si="13"/>
        <v>8426.2999999999993</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44684.345833333333</v>
      </c>
      <c r="I140" s="22">
        <f t="shared" si="13"/>
        <v>584.29999999999927</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45011.095833333333</v>
      </c>
      <c r="I141" s="22">
        <f t="shared" si="13"/>
        <v>8426.2999999999993</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44684.345833333333</v>
      </c>
      <c r="I142" s="22">
        <f t="shared" si="13"/>
        <v>584.29999999999927</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45011.095833333333</v>
      </c>
      <c r="I143" s="22">
        <f t="shared" si="13"/>
        <v>8426.2999999999993</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44684.345833333333</v>
      </c>
      <c r="I144" s="22">
        <f t="shared" si="13"/>
        <v>584.29999999999927</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45011.095833333333</v>
      </c>
      <c r="I145" s="22">
        <f t="shared" si="13"/>
        <v>8426.2999999999993</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44684.345833333333</v>
      </c>
      <c r="I146" s="22">
        <f t="shared" si="13"/>
        <v>584.29999999999927</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45011.095833333333</v>
      </c>
      <c r="I147" s="22">
        <f t="shared" si="13"/>
        <v>8426.2999999999993</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44684.345833333333</v>
      </c>
      <c r="I148" s="22">
        <f t="shared" si="13"/>
        <v>584.29999999999927</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45011.095833333333</v>
      </c>
      <c r="I149" s="22">
        <f t="shared" si="13"/>
        <v>8426.2999999999993</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44684.345833333333</v>
      </c>
      <c r="I150" s="22">
        <f t="shared" si="13"/>
        <v>584.29999999999927</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45011.095833333333</v>
      </c>
      <c r="I151" s="22">
        <f t="shared" si="13"/>
        <v>8426.2999999999993</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44684.345833333333</v>
      </c>
      <c r="I152" s="22">
        <f t="shared" si="13"/>
        <v>584.29999999999927</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7">
        <f>IF(I153&lt;=12000,$F$5+(I153/24),"error")</f>
        <v>45011.095833333333</v>
      </c>
      <c r="I153" s="22">
        <f t="shared" si="13"/>
        <v>8426.2999999999993</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44678.595833333333</v>
      </c>
      <c r="I154" s="22">
        <f t="shared" si="13"/>
        <v>446.29999999999927</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45011.095833333333</v>
      </c>
      <c r="I155" s="22">
        <f t="shared" si="13"/>
        <v>8426.2999999999993</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45011.095833333333</v>
      </c>
      <c r="I156" s="22">
        <f t="shared" si="13"/>
        <v>8426.2999999999993</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45011.095833333333</v>
      </c>
      <c r="I157" s="22">
        <f t="shared" si="13"/>
        <v>8426.2999999999993</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45011.095833333333</v>
      </c>
      <c r="I158" s="22">
        <f t="shared" si="13"/>
        <v>8426.2999999999993</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45011.095833333333</v>
      </c>
      <c r="I159" s="22">
        <f t="shared" si="13"/>
        <v>8426.2999999999993</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45011.095833333333</v>
      </c>
      <c r="I160" s="22">
        <f t="shared" si="13"/>
        <v>8426.2999999999993</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45011.095833333333</v>
      </c>
      <c r="I161" s="22">
        <f t="shared" si="13"/>
        <v>8426.2999999999993</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45011.095833333333</v>
      </c>
      <c r="I162" s="22">
        <f t="shared" si="13"/>
        <v>8426.2999999999993</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45011.095833333333</v>
      </c>
      <c r="I163" s="22">
        <f t="shared" si="13"/>
        <v>8426.2999999999993</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45011.095833333333</v>
      </c>
      <c r="I164" s="22">
        <f t="shared" si="13"/>
        <v>8426.2999999999993</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45011.095833333333</v>
      </c>
      <c r="I165" s="22">
        <f t="shared" si="13"/>
        <v>8426.2999999999993</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45011.095833333333</v>
      </c>
      <c r="I166" s="22">
        <f t="shared" si="13"/>
        <v>8426.2999999999993</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45011.095833333333</v>
      </c>
      <c r="I167" s="22">
        <f t="shared" si="13"/>
        <v>8426.2999999999993</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45011.095833333333</v>
      </c>
      <c r="I168" s="22">
        <f t="shared" ref="I168:I233" si="21">D168-($F$4-G168)</f>
        <v>8426.2999999999993</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45011.095833333333</v>
      </c>
      <c r="I169" s="22">
        <f t="shared" si="21"/>
        <v>8426.2999999999993</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45011.095833333333</v>
      </c>
      <c r="I170" s="22">
        <f t="shared" si="21"/>
        <v>8426.2999999999993</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45011.095833333333</v>
      </c>
      <c r="I171" s="22">
        <f t="shared" si="21"/>
        <v>8426.2999999999993</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45011.095833333333</v>
      </c>
      <c r="I172" s="22">
        <f t="shared" si="21"/>
        <v>8426.2999999999993</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45011.095833333333</v>
      </c>
      <c r="I173" s="22">
        <f t="shared" si="21"/>
        <v>8426.2999999999993</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45011.095833333333</v>
      </c>
      <c r="I174" s="22">
        <f t="shared" si="21"/>
        <v>8426.2999999999993</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45011.095833333333</v>
      </c>
      <c r="I175" s="22">
        <f t="shared" si="21"/>
        <v>8426.2999999999993</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44792.970833333333</v>
      </c>
      <c r="I176" s="22">
        <f t="shared" si="21"/>
        <v>3191.2999999999993</v>
      </c>
      <c r="J176" s="16" t="str">
        <f t="shared" si="17"/>
        <v>NOT DUE</v>
      </c>
      <c r="K176" s="30" t="s">
        <v>4208</v>
      </c>
      <c r="L176" s="19" t="s">
        <v>5370</v>
      </c>
    </row>
    <row r="177" spans="1:12">
      <c r="A177" s="16" t="s">
        <v>1318</v>
      </c>
      <c r="B177" s="30" t="s">
        <v>784</v>
      </c>
      <c r="C177" s="30" t="s">
        <v>4209</v>
      </c>
      <c r="D177" s="20">
        <v>12000</v>
      </c>
      <c r="E177" s="12">
        <v>42549</v>
      </c>
      <c r="F177" s="12">
        <v>44166</v>
      </c>
      <c r="G177" s="26">
        <v>15842</v>
      </c>
      <c r="H177" s="21">
        <f t="shared" si="20"/>
        <v>45011.095833333333</v>
      </c>
      <c r="I177" s="22">
        <f t="shared" si="21"/>
        <v>8426.2999999999993</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45011.095833333333</v>
      </c>
      <c r="I178" s="22">
        <f t="shared" si="21"/>
        <v>8426.2999999999993</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44684.345833333333</v>
      </c>
      <c r="I179" s="22">
        <f t="shared" si="21"/>
        <v>584.29999999999927</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45011.095833333333</v>
      </c>
      <c r="I180" s="22">
        <f t="shared" si="21"/>
        <v>8426.2999999999993</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44684.345833333333</v>
      </c>
      <c r="I181" s="22">
        <f t="shared" si="21"/>
        <v>584.29999999999927</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44684.345833333333</v>
      </c>
      <c r="I182" s="22">
        <f t="shared" si="21"/>
        <v>584.29999999999927</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45011.095833333333</v>
      </c>
      <c r="I183" s="22">
        <f t="shared" si="21"/>
        <v>8426.2999999999993</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45011.095833333333</v>
      </c>
      <c r="I184" s="22">
        <f t="shared" si="21"/>
        <v>8426.2999999999993</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45011.095833333333</v>
      </c>
      <c r="I185" s="22">
        <f t="shared" si="21"/>
        <v>8426.2999999999993</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45011.095833333333</v>
      </c>
      <c r="I186" s="22">
        <f t="shared" si="21"/>
        <v>8426.2999999999993</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45011.095833333333</v>
      </c>
      <c r="I187" s="22">
        <f t="shared" si="21"/>
        <v>8426.2999999999993</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45011.095833333333</v>
      </c>
      <c r="I188" s="22">
        <f t="shared" si="21"/>
        <v>8426.2999999999993</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45102.304166666669</v>
      </c>
      <c r="I189" s="22">
        <f t="shared" si="21"/>
        <v>10615.3</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45102.304166666669</v>
      </c>
      <c r="I190" s="22">
        <f t="shared" si="21"/>
        <v>10615.3</v>
      </c>
      <c r="J190" s="16" t="str">
        <f t="shared" si="17"/>
        <v>NOT DUE</v>
      </c>
      <c r="K190" s="30" t="s">
        <v>4224</v>
      </c>
      <c r="L190" s="19" t="s">
        <v>5345</v>
      </c>
    </row>
    <row r="191" spans="1:12" ht="25.5" customHeight="1">
      <c r="A191" s="16" t="s">
        <v>1332</v>
      </c>
      <c r="B191" s="30" t="s">
        <v>4223</v>
      </c>
      <c r="C191" s="30" t="s">
        <v>4220</v>
      </c>
      <c r="D191" s="20">
        <v>12000</v>
      </c>
      <c r="E191" s="12">
        <v>42549</v>
      </c>
      <c r="F191" s="12">
        <v>44495</v>
      </c>
      <c r="G191" s="26">
        <v>18031</v>
      </c>
      <c r="H191" s="21">
        <f t="shared" si="22"/>
        <v>45102.304166666669</v>
      </c>
      <c r="I191" s="22">
        <f t="shared" si="21"/>
        <v>10615.3</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45109.512499999997</v>
      </c>
      <c r="I192" s="22">
        <f t="shared" si="21"/>
        <v>10788.3</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45109.512499999997</v>
      </c>
      <c r="I193" s="22">
        <f t="shared" si="21"/>
        <v>10788.3</v>
      </c>
      <c r="J193" s="16" t="str">
        <f t="shared" si="17"/>
        <v>NOT DUE</v>
      </c>
      <c r="K193" s="30" t="s">
        <v>4224</v>
      </c>
      <c r="L193" s="19" t="s">
        <v>5345</v>
      </c>
    </row>
    <row r="194" spans="1:12" ht="25.5" customHeight="1">
      <c r="A194" s="16" t="s">
        <v>1335</v>
      </c>
      <c r="B194" s="30" t="s">
        <v>4225</v>
      </c>
      <c r="C194" s="30" t="s">
        <v>4220</v>
      </c>
      <c r="D194" s="20">
        <v>12000</v>
      </c>
      <c r="E194" s="12">
        <v>42549</v>
      </c>
      <c r="F194" s="12">
        <v>44515</v>
      </c>
      <c r="G194" s="26">
        <v>18204</v>
      </c>
      <c r="H194" s="21">
        <f t="shared" si="22"/>
        <v>45109.512499999997</v>
      </c>
      <c r="I194" s="22">
        <f t="shared" si="21"/>
        <v>10788.3</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1663.2999999999993</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45076.429166666669</v>
      </c>
      <c r="I196" s="22">
        <f t="shared" si="21"/>
        <v>9994.2999999999993</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45076.429166666669</v>
      </c>
      <c r="I197" s="22">
        <f t="shared" si="21"/>
        <v>9994.2999999999993</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44685.470833333333</v>
      </c>
      <c r="I198" s="22">
        <f t="shared" si="21"/>
        <v>611.29999999999927</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44902.054166666669</v>
      </c>
      <c r="I199" s="22">
        <f t="shared" si="21"/>
        <v>5809.2999999999993</v>
      </c>
      <c r="J199" s="16" t="str">
        <f t="shared" si="17"/>
        <v>NOT DUE</v>
      </c>
      <c r="K199" s="30" t="s">
        <v>4151</v>
      </c>
      <c r="L199" s="19" t="s">
        <v>5425</v>
      </c>
    </row>
    <row r="200" spans="1:12" ht="26.1" customHeight="1">
      <c r="A200" s="16" t="s">
        <v>1341</v>
      </c>
      <c r="B200" s="30" t="s">
        <v>4152</v>
      </c>
      <c r="C200" s="30" t="s">
        <v>4233</v>
      </c>
      <c r="D200" s="20">
        <v>6000</v>
      </c>
      <c r="E200" s="12">
        <v>42549</v>
      </c>
      <c r="F200" s="12">
        <v>44631</v>
      </c>
      <c r="G200" s="26">
        <v>19225</v>
      </c>
      <c r="H200" s="14">
        <f t="shared" ref="H200:H201" si="23">IF(I200&lt;=6000,$F$5+(I200/24),"error")</f>
        <v>44902.054166666669</v>
      </c>
      <c r="I200" s="22">
        <f t="shared" si="21"/>
        <v>5809.2999999999993</v>
      </c>
      <c r="J200" s="16" t="str">
        <f t="shared" si="17"/>
        <v>NOT DUE</v>
      </c>
      <c r="K200" s="30" t="s">
        <v>4151</v>
      </c>
      <c r="L200" s="19" t="s">
        <v>5411</v>
      </c>
    </row>
    <row r="201" spans="1:12" ht="26.1" customHeight="1">
      <c r="A201" s="16" t="s">
        <v>1342</v>
      </c>
      <c r="B201" s="30" t="s">
        <v>4152</v>
      </c>
      <c r="C201" s="30" t="s">
        <v>830</v>
      </c>
      <c r="D201" s="20">
        <v>6000</v>
      </c>
      <c r="E201" s="12">
        <v>42549</v>
      </c>
      <c r="F201" s="12">
        <v>44631</v>
      </c>
      <c r="G201" s="26">
        <v>19225</v>
      </c>
      <c r="H201" s="14">
        <f t="shared" si="23"/>
        <v>44902.054166666669</v>
      </c>
      <c r="I201" s="22">
        <f t="shared" si="21"/>
        <v>5809.2999999999993</v>
      </c>
      <c r="J201" s="16" t="str">
        <f t="shared" si="17"/>
        <v>NOT DUE</v>
      </c>
      <c r="K201" s="30" t="s">
        <v>4151</v>
      </c>
      <c r="L201" s="19" t="s">
        <v>5424</v>
      </c>
    </row>
    <row r="202" spans="1:12" ht="15" customHeight="1">
      <c r="A202" s="16" t="s">
        <v>1343</v>
      </c>
      <c r="B202" s="30" t="s">
        <v>4156</v>
      </c>
      <c r="C202" s="30" t="s">
        <v>4231</v>
      </c>
      <c r="D202" s="20">
        <v>2500</v>
      </c>
      <c r="E202" s="12">
        <v>42549</v>
      </c>
      <c r="F202" s="12">
        <v>44431</v>
      </c>
      <c r="G202" s="26">
        <v>17527</v>
      </c>
      <c r="H202" s="14">
        <f>IF(I202&lt;=2500,$F$5+(I202/24),"error")</f>
        <v>44685.470833333333</v>
      </c>
      <c r="I202" s="22">
        <f t="shared" si="21"/>
        <v>611.29999999999927</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44902.054166666669</v>
      </c>
      <c r="I203" s="22">
        <f t="shared" si="21"/>
        <v>5809.2999999999993</v>
      </c>
      <c r="J203" s="16" t="str">
        <f t="shared" si="17"/>
        <v>NOT DUE</v>
      </c>
      <c r="K203" s="30" t="s">
        <v>4151</v>
      </c>
      <c r="L203" s="19" t="s">
        <v>5425</v>
      </c>
    </row>
    <row r="204" spans="1:12" ht="26.1" customHeight="1">
      <c r="A204" s="16" t="s">
        <v>1345</v>
      </c>
      <c r="B204" s="30" t="s">
        <v>4156</v>
      </c>
      <c r="C204" s="30" t="s">
        <v>4233</v>
      </c>
      <c r="D204" s="20">
        <v>6000</v>
      </c>
      <c r="E204" s="12">
        <v>42549</v>
      </c>
      <c r="F204" s="12">
        <v>44631</v>
      </c>
      <c r="G204" s="26">
        <v>19225</v>
      </c>
      <c r="H204" s="14">
        <f t="shared" ref="H204" si="24">IF(I204&lt;=6000,$F$5+(I204/24),"error")</f>
        <v>44902.054166666669</v>
      </c>
      <c r="I204" s="22">
        <f t="shared" si="21"/>
        <v>5809.2999999999993</v>
      </c>
      <c r="J204" s="16" t="str">
        <f t="shared" si="17"/>
        <v>NOT DUE</v>
      </c>
      <c r="K204" s="30" t="s">
        <v>4151</v>
      </c>
      <c r="L204" s="19" t="s">
        <v>5411</v>
      </c>
    </row>
    <row r="205" spans="1:12" ht="26.1" customHeight="1">
      <c r="A205" s="16" t="s">
        <v>1346</v>
      </c>
      <c r="B205" s="30" t="s">
        <v>4156</v>
      </c>
      <c r="C205" s="30" t="s">
        <v>830</v>
      </c>
      <c r="D205" s="20">
        <v>6000</v>
      </c>
      <c r="E205" s="12">
        <v>42549</v>
      </c>
      <c r="F205" s="12">
        <v>44631</v>
      </c>
      <c r="G205" s="26">
        <v>19225</v>
      </c>
      <c r="H205" s="14">
        <f>IF(I205&lt;=6000,$F$5+(I205/24),"error")</f>
        <v>44902.054166666669</v>
      </c>
      <c r="I205" s="22">
        <f t="shared" si="21"/>
        <v>5809.2999999999993</v>
      </c>
      <c r="J205" s="16" t="str">
        <f t="shared" si="17"/>
        <v>NOT DUE</v>
      </c>
      <c r="K205" s="30" t="s">
        <v>4151</v>
      </c>
      <c r="L205" s="19" t="s">
        <v>5424</v>
      </c>
    </row>
    <row r="206" spans="1:12" ht="15" customHeight="1">
      <c r="A206" s="16" t="s">
        <v>1347</v>
      </c>
      <c r="B206" s="30" t="s">
        <v>4157</v>
      </c>
      <c r="C206" s="30" t="s">
        <v>4231</v>
      </c>
      <c r="D206" s="20">
        <v>2500</v>
      </c>
      <c r="E206" s="12">
        <v>42549</v>
      </c>
      <c r="F206" s="12">
        <v>44431</v>
      </c>
      <c r="G206" s="26">
        <v>17527</v>
      </c>
      <c r="H206" s="14">
        <f>IF(I206&lt;=2500,$F$5+(I206/24),"error")</f>
        <v>44685.470833333333</v>
      </c>
      <c r="I206" s="22">
        <f t="shared" si="21"/>
        <v>611.29999999999927</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44902.054166666669</v>
      </c>
      <c r="I207" s="22">
        <f t="shared" si="21"/>
        <v>5809.2999999999993</v>
      </c>
      <c r="J207" s="16" t="str">
        <f t="shared" si="17"/>
        <v>NOT DUE</v>
      </c>
      <c r="K207" s="30" t="s">
        <v>4151</v>
      </c>
      <c r="L207" s="19" t="s">
        <v>5425</v>
      </c>
    </row>
    <row r="208" spans="1:12" ht="26.1" customHeight="1">
      <c r="A208" s="16" t="s">
        <v>1349</v>
      </c>
      <c r="B208" s="30" t="s">
        <v>4157</v>
      </c>
      <c r="C208" s="30" t="s">
        <v>4233</v>
      </c>
      <c r="D208" s="20">
        <v>6000</v>
      </c>
      <c r="E208" s="12">
        <v>42549</v>
      </c>
      <c r="F208" s="12">
        <v>44631</v>
      </c>
      <c r="G208" s="26">
        <v>19225</v>
      </c>
      <c r="H208" s="14">
        <f t="shared" ref="H208" si="25">IF(I208&lt;=6000,$F$5+(I208/24),"error")</f>
        <v>44902.054166666669</v>
      </c>
      <c r="I208" s="22">
        <f t="shared" si="21"/>
        <v>5809.2999999999993</v>
      </c>
      <c r="J208" s="16" t="str">
        <f t="shared" ref="J208:J274" si="26">IF(I208="","",IF(I208&lt;0,"OVERDUE","NOT DUE"))</f>
        <v>NOT DUE</v>
      </c>
      <c r="K208" s="30" t="s">
        <v>4151</v>
      </c>
      <c r="L208" s="19" t="s">
        <v>5411</v>
      </c>
    </row>
    <row r="209" spans="1:12" ht="26.1" customHeight="1">
      <c r="A209" s="16" t="s">
        <v>1350</v>
      </c>
      <c r="B209" s="30" t="s">
        <v>4157</v>
      </c>
      <c r="C209" s="30" t="s">
        <v>830</v>
      </c>
      <c r="D209" s="20">
        <v>6000</v>
      </c>
      <c r="E209" s="12">
        <v>42549</v>
      </c>
      <c r="F209" s="12">
        <v>44631</v>
      </c>
      <c r="G209" s="26">
        <v>19225</v>
      </c>
      <c r="H209" s="14">
        <f>IF(I209&lt;=6000,$F$5+(I209/24),"error")</f>
        <v>44902.054166666669</v>
      </c>
      <c r="I209" s="22">
        <f t="shared" si="21"/>
        <v>5809.2999999999993</v>
      </c>
      <c r="J209" s="16" t="str">
        <f t="shared" si="26"/>
        <v>NOT DUE</v>
      </c>
      <c r="K209" s="30" t="s">
        <v>4151</v>
      </c>
      <c r="L209" s="19" t="s">
        <v>5424</v>
      </c>
    </row>
    <row r="210" spans="1:12" ht="15" customHeight="1">
      <c r="A210" s="16" t="s">
        <v>1351</v>
      </c>
      <c r="B210" s="30" t="s">
        <v>4158</v>
      </c>
      <c r="C210" s="30" t="s">
        <v>4231</v>
      </c>
      <c r="D210" s="20">
        <v>2500</v>
      </c>
      <c r="E210" s="12">
        <v>42549</v>
      </c>
      <c r="F210" s="12">
        <v>44431</v>
      </c>
      <c r="G210" s="26">
        <v>17527</v>
      </c>
      <c r="H210" s="14">
        <f>IF(I210&lt;=2500,$F$5+(I210/24),"error")</f>
        <v>44685.470833333333</v>
      </c>
      <c r="I210" s="22">
        <f t="shared" si="21"/>
        <v>611.29999999999927</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44664.304166666669</v>
      </c>
      <c r="I211" s="22">
        <f t="shared" si="21"/>
        <v>103.29999999999927</v>
      </c>
      <c r="J211" s="16" t="str">
        <f t="shared" si="26"/>
        <v>NOT DUE</v>
      </c>
      <c r="K211" s="30" t="s">
        <v>4151</v>
      </c>
      <c r="L211" s="19"/>
    </row>
    <row r="212" spans="1:12" ht="15" customHeight="1">
      <c r="A212" s="16" t="s">
        <v>1353</v>
      </c>
      <c r="B212" s="30" t="s">
        <v>4158</v>
      </c>
      <c r="C212" s="30" t="s">
        <v>4233</v>
      </c>
      <c r="D212" s="20">
        <v>6000</v>
      </c>
      <c r="E212" s="12">
        <v>42549</v>
      </c>
      <c r="F212" s="12">
        <v>43978</v>
      </c>
      <c r="G212" s="26">
        <v>13519</v>
      </c>
      <c r="H212" s="14">
        <f t="shared" ref="H212" si="27">IF(I212&lt;=6000,$F$5+(I212/24),"error")</f>
        <v>44664.304166666669</v>
      </c>
      <c r="I212" s="22">
        <f t="shared" si="21"/>
        <v>103.29999999999927</v>
      </c>
      <c r="J212" s="16" t="str">
        <f t="shared" si="26"/>
        <v>NOT DUE</v>
      </c>
      <c r="K212" s="30" t="s">
        <v>4151</v>
      </c>
      <c r="L212" s="19"/>
    </row>
    <row r="213" spans="1:12" ht="15" customHeight="1">
      <c r="A213" s="16" t="s">
        <v>1354</v>
      </c>
      <c r="B213" s="30" t="s">
        <v>4158</v>
      </c>
      <c r="C213" s="30" t="s">
        <v>830</v>
      </c>
      <c r="D213" s="20">
        <v>6000</v>
      </c>
      <c r="E213" s="12">
        <v>42549</v>
      </c>
      <c r="F213" s="12">
        <v>43978</v>
      </c>
      <c r="G213" s="26">
        <v>13519</v>
      </c>
      <c r="H213" s="14">
        <f>IF(I213&lt;=6000,$F$5+(I213/24),"error")</f>
        <v>44664.304166666669</v>
      </c>
      <c r="I213" s="22">
        <f t="shared" si="21"/>
        <v>103.29999999999927</v>
      </c>
      <c r="J213" s="16" t="str">
        <f t="shared" si="26"/>
        <v>NOT DUE</v>
      </c>
      <c r="K213" s="30" t="s">
        <v>4151</v>
      </c>
      <c r="L213" s="19"/>
    </row>
    <row r="214" spans="1:12" ht="15" customHeight="1">
      <c r="A214" s="16" t="s">
        <v>1355</v>
      </c>
      <c r="B214" s="30" t="s">
        <v>4159</v>
      </c>
      <c r="C214" s="30" t="s">
        <v>4231</v>
      </c>
      <c r="D214" s="20">
        <v>2500</v>
      </c>
      <c r="E214" s="12">
        <v>42549</v>
      </c>
      <c r="F214" s="12">
        <v>44431</v>
      </c>
      <c r="G214" s="26">
        <v>17527</v>
      </c>
      <c r="H214" s="14">
        <f>IF(I214&lt;=2500,$F$5+(I214/24),"error")</f>
        <v>44685.470833333333</v>
      </c>
      <c r="I214" s="22">
        <f t="shared" si="21"/>
        <v>611.29999999999927</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44664.304166666669</v>
      </c>
      <c r="I215" s="22">
        <f t="shared" si="21"/>
        <v>103.29999999999927</v>
      </c>
      <c r="J215" s="16" t="str">
        <f t="shared" si="26"/>
        <v>NOT DUE</v>
      </c>
      <c r="K215" s="30" t="s">
        <v>4151</v>
      </c>
      <c r="L215" s="19"/>
    </row>
    <row r="216" spans="1:12" ht="15" customHeight="1">
      <c r="A216" s="16" t="s">
        <v>1357</v>
      </c>
      <c r="B216" s="30" t="s">
        <v>4159</v>
      </c>
      <c r="C216" s="30" t="s">
        <v>4233</v>
      </c>
      <c r="D216" s="20">
        <v>6000</v>
      </c>
      <c r="E216" s="12">
        <v>42549</v>
      </c>
      <c r="F216" s="12">
        <v>43979</v>
      </c>
      <c r="G216" s="26">
        <v>13519</v>
      </c>
      <c r="H216" s="14">
        <f t="shared" ref="H216" si="28">IF(I216&lt;=6000,$F$5+(I216/24),"error")</f>
        <v>44664.304166666669</v>
      </c>
      <c r="I216" s="22">
        <f t="shared" si="21"/>
        <v>103.29999999999927</v>
      </c>
      <c r="J216" s="16" t="str">
        <f t="shared" si="26"/>
        <v>NOT DUE</v>
      </c>
      <c r="K216" s="30" t="s">
        <v>4151</v>
      </c>
      <c r="L216" s="19"/>
    </row>
    <row r="217" spans="1:12" ht="15" customHeight="1">
      <c r="A217" s="16" t="s">
        <v>1358</v>
      </c>
      <c r="B217" s="30" t="s">
        <v>4159</v>
      </c>
      <c r="C217" s="30" t="s">
        <v>830</v>
      </c>
      <c r="D217" s="20">
        <v>6000</v>
      </c>
      <c r="E217" s="12">
        <v>42549</v>
      </c>
      <c r="F217" s="12">
        <v>43979</v>
      </c>
      <c r="G217" s="26">
        <v>13519</v>
      </c>
      <c r="H217" s="14">
        <f>IF(I217&lt;=6000,$F$5+(I217/24),"error")</f>
        <v>44664.304166666669</v>
      </c>
      <c r="I217" s="22">
        <f t="shared" si="21"/>
        <v>103.29999999999927</v>
      </c>
      <c r="J217" s="16" t="str">
        <f t="shared" si="26"/>
        <v>NOT DUE</v>
      </c>
      <c r="K217" s="30" t="s">
        <v>4151</v>
      </c>
      <c r="L217" s="19"/>
    </row>
    <row r="218" spans="1:12" ht="15" customHeight="1">
      <c r="A218" s="16" t="s">
        <v>1359</v>
      </c>
      <c r="B218" s="30" t="s">
        <v>4160</v>
      </c>
      <c r="C218" s="30" t="s">
        <v>4231</v>
      </c>
      <c r="D218" s="20">
        <v>2500</v>
      </c>
      <c r="E218" s="12">
        <v>42549</v>
      </c>
      <c r="F218" s="12">
        <v>44431</v>
      </c>
      <c r="G218" s="26">
        <v>17527</v>
      </c>
      <c r="H218" s="14">
        <f>IF(I218&lt;=2500,$F$5+(I218/24),"error")</f>
        <v>44685.470833333333</v>
      </c>
      <c r="I218" s="22">
        <f t="shared" si="21"/>
        <v>611.29999999999927</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44700.095833333333</v>
      </c>
      <c r="I219" s="22">
        <f t="shared" si="21"/>
        <v>962.29999999999927</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44700.095833333333</v>
      </c>
      <c r="I220" s="22">
        <f t="shared" si="21"/>
        <v>962.29999999999927</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44700.095833333333</v>
      </c>
      <c r="I221" s="22">
        <f t="shared" si="21"/>
        <v>962.29999999999927</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45011.095833333333</v>
      </c>
      <c r="I222" s="22">
        <f t="shared" si="21"/>
        <v>8426.2999999999993</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45011.095833333333</v>
      </c>
      <c r="I223" s="22">
        <f t="shared" si="21"/>
        <v>8426.2999999999993</v>
      </c>
      <c r="J223" s="16" t="str">
        <f t="shared" si="26"/>
        <v>NOT DUE</v>
      </c>
      <c r="K223" s="30" t="s">
        <v>4218</v>
      </c>
      <c r="L223" s="19"/>
    </row>
    <row r="224" spans="1:12" ht="15" customHeight="1">
      <c r="A224" s="16" t="s">
        <v>1365</v>
      </c>
      <c r="B224" s="30" t="s">
        <v>4236</v>
      </c>
      <c r="C224" s="30" t="s">
        <v>4237</v>
      </c>
      <c r="D224" s="20">
        <v>300</v>
      </c>
      <c r="E224" s="12">
        <v>42549</v>
      </c>
      <c r="F224" s="12">
        <v>44658</v>
      </c>
      <c r="G224" s="26">
        <v>19415</v>
      </c>
      <c r="H224" s="21">
        <f>IF(I224&lt;=300,$F$5+(I224/24),"error")</f>
        <v>44672.470833333333</v>
      </c>
      <c r="I224" s="22">
        <f>D224-($F$4-G224)</f>
        <v>299.29999999999927</v>
      </c>
      <c r="J224" s="16" t="str">
        <f>IF(I224="","",IF(I224&lt;0,"OVERDUE","NOT DUE"))</f>
        <v>NOT DUE</v>
      </c>
      <c r="K224" s="30" t="s">
        <v>4238</v>
      </c>
      <c r="L224" s="19" t="s">
        <v>5411</v>
      </c>
    </row>
    <row r="225" spans="1:12" ht="25.5" customHeight="1">
      <c r="A225" s="16" t="s">
        <v>1366</v>
      </c>
      <c r="B225" s="30" t="s">
        <v>4239</v>
      </c>
      <c r="C225" s="30" t="s">
        <v>4240</v>
      </c>
      <c r="D225" s="20">
        <v>1500</v>
      </c>
      <c r="E225" s="12">
        <v>42549</v>
      </c>
      <c r="F225" s="12">
        <v>44602</v>
      </c>
      <c r="G225" s="290">
        <v>18845</v>
      </c>
      <c r="H225" s="14">
        <f>IF(I225&lt;=1500,$F$5+(I225/24),"error")</f>
        <v>44698.720833333333</v>
      </c>
      <c r="I225" s="22">
        <f t="shared" si="21"/>
        <v>929.29999999999927</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44817.845833333333</v>
      </c>
      <c r="I226" s="22">
        <f t="shared" si="21"/>
        <v>3788.2999999999993</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44684.345833333333</v>
      </c>
      <c r="I227" s="22">
        <f t="shared" si="21"/>
        <v>584.29999999999927</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44664.387499999997</v>
      </c>
      <c r="I228" s="22">
        <f t="shared" si="21"/>
        <v>105.29999999999927</v>
      </c>
      <c r="J228" s="16" t="str">
        <f t="shared" si="26"/>
        <v>NOT DUE</v>
      </c>
      <c r="K228" s="30"/>
      <c r="L228" s="19"/>
    </row>
    <row r="229" spans="1:12" ht="26.1" customHeight="1">
      <c r="A229" s="16" t="s">
        <v>1370</v>
      </c>
      <c r="B229" s="30" t="s">
        <v>38</v>
      </c>
      <c r="C229" s="30" t="s">
        <v>4245</v>
      </c>
      <c r="D229" s="48">
        <v>6000</v>
      </c>
      <c r="E229" s="12">
        <v>42549</v>
      </c>
      <c r="F229" s="12">
        <v>44526</v>
      </c>
      <c r="G229" s="26">
        <v>18205</v>
      </c>
      <c r="H229" s="14">
        <f>IF(I229&lt;=6000,$F$5+(I229/24),"error")</f>
        <v>44859.554166666669</v>
      </c>
      <c r="I229" s="22">
        <f t="shared" si="21"/>
        <v>4789.2999999999993</v>
      </c>
      <c r="J229" s="16" t="str">
        <f t="shared" si="26"/>
        <v>NOT DUE</v>
      </c>
      <c r="K229" s="30"/>
      <c r="L229" s="19" t="s">
        <v>5365</v>
      </c>
    </row>
    <row r="230" spans="1:12" ht="26.45" customHeight="1">
      <c r="A230" s="16" t="s">
        <v>1371</v>
      </c>
      <c r="B230" s="30" t="s">
        <v>4246</v>
      </c>
      <c r="C230" s="30" t="s">
        <v>4247</v>
      </c>
      <c r="D230" s="48">
        <v>12000</v>
      </c>
      <c r="E230" s="12">
        <v>42549</v>
      </c>
      <c r="F230" s="12">
        <v>44644</v>
      </c>
      <c r="G230" s="26">
        <v>19225</v>
      </c>
      <c r="H230" s="14">
        <f>IF(I230&lt;=12000,$F$5+(I230/24),"error")</f>
        <v>45152.054166666669</v>
      </c>
      <c r="I230" s="22">
        <f t="shared" si="21"/>
        <v>11809.3</v>
      </c>
      <c r="J230" s="16" t="str">
        <f t="shared" si="26"/>
        <v>NOT DUE</v>
      </c>
      <c r="K230" s="30" t="s">
        <v>4248</v>
      </c>
      <c r="L230" s="19" t="s">
        <v>5376</v>
      </c>
    </row>
    <row r="231" spans="1:12" ht="15" customHeight="1">
      <c r="A231" s="16" t="s">
        <v>1372</v>
      </c>
      <c r="B231" s="30" t="s">
        <v>4246</v>
      </c>
      <c r="C231" s="30" t="s">
        <v>4168</v>
      </c>
      <c r="D231" s="48">
        <v>6000</v>
      </c>
      <c r="E231" s="12">
        <v>42549</v>
      </c>
      <c r="F231" s="12">
        <v>44644</v>
      </c>
      <c r="G231" s="26">
        <v>19225</v>
      </c>
      <c r="H231" s="14">
        <f>IF(I231&lt;=6000,$F$5+(I231/24),"error")</f>
        <v>44902.054166666669</v>
      </c>
      <c r="I231" s="22">
        <f t="shared" si="21"/>
        <v>5809.2999999999993</v>
      </c>
      <c r="J231" s="16" t="str">
        <f t="shared" si="26"/>
        <v>NOT DUE</v>
      </c>
      <c r="K231" s="30" t="s">
        <v>4248</v>
      </c>
      <c r="L231" s="19" t="s">
        <v>5432</v>
      </c>
    </row>
    <row r="232" spans="1:12" ht="25.5">
      <c r="A232" s="16" t="s">
        <v>1373</v>
      </c>
      <c r="B232" s="30" t="s">
        <v>4249</v>
      </c>
      <c r="C232" s="30" t="s">
        <v>4181</v>
      </c>
      <c r="D232" s="48">
        <v>5000</v>
      </c>
      <c r="E232" s="12">
        <v>42549</v>
      </c>
      <c r="F232" s="12">
        <v>44166</v>
      </c>
      <c r="G232" s="26">
        <v>15842</v>
      </c>
      <c r="H232" s="21">
        <f>IF(I232&lt;=5000,$F$5+(I232/24),"error")</f>
        <v>44719.429166666669</v>
      </c>
      <c r="I232" s="22">
        <f t="shared" si="21"/>
        <v>1426.2999999999993</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45011.095833333333</v>
      </c>
      <c r="I233" s="22">
        <f t="shared" si="21"/>
        <v>8426.2999999999993</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45011.095833333333</v>
      </c>
      <c r="I234" s="22">
        <f t="shared" ref="I234:I265" si="31">D234-($F$4-G234)</f>
        <v>8426.2999999999993</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45011.095833333333</v>
      </c>
      <c r="I235" s="22">
        <f t="shared" si="31"/>
        <v>8426.2999999999993</v>
      </c>
      <c r="J235" s="16" t="str">
        <f t="shared" si="26"/>
        <v>NOT DUE</v>
      </c>
      <c r="K235" s="30" t="s">
        <v>4254</v>
      </c>
      <c r="L235" s="19"/>
    </row>
    <row r="236" spans="1:12" ht="26.25" customHeight="1">
      <c r="A236" s="16" t="s">
        <v>1377</v>
      </c>
      <c r="B236" s="30" t="s">
        <v>4255</v>
      </c>
      <c r="C236" s="30" t="s">
        <v>4237</v>
      </c>
      <c r="D236" s="20">
        <v>200</v>
      </c>
      <c r="E236" s="12">
        <v>42549</v>
      </c>
      <c r="F236" s="12">
        <v>44658</v>
      </c>
      <c r="G236" s="26">
        <v>19415</v>
      </c>
      <c r="H236" s="21">
        <f>IF(I236&lt;=200,$F$5+(I236/24),"error")</f>
        <v>44668.304166666669</v>
      </c>
      <c r="I236" s="22">
        <f>D236-($F$4-G236)</f>
        <v>199.29999999999927</v>
      </c>
      <c r="J236" s="16" t="str">
        <f>IF(I236="","",IF(I236&lt;0,"OVERDUE","NOT DUE"))</f>
        <v>NOT DUE</v>
      </c>
      <c r="K236" s="30" t="s">
        <v>4256</v>
      </c>
      <c r="L236" s="19" t="s">
        <v>5410</v>
      </c>
    </row>
    <row r="237" spans="1:12" ht="15" customHeight="1">
      <c r="A237" s="16" t="s">
        <v>1378</v>
      </c>
      <c r="B237" s="30" t="s">
        <v>4257</v>
      </c>
      <c r="C237" s="30" t="s">
        <v>4258</v>
      </c>
      <c r="D237" s="20">
        <v>10000</v>
      </c>
      <c r="E237" s="12">
        <v>42549</v>
      </c>
      <c r="F237" s="12">
        <v>43684</v>
      </c>
      <c r="G237" s="26">
        <v>10045</v>
      </c>
      <c r="H237" s="21">
        <f>IF(I237&lt;=10000,$F$5+(I237/24),"error")</f>
        <v>44686.220833333333</v>
      </c>
      <c r="I237" s="22">
        <f t="shared" si="31"/>
        <v>629.29999999999927</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44684.345833333333</v>
      </c>
      <c r="I238" s="22">
        <f t="shared" si="31"/>
        <v>584.29999999999927</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44719.429166666669</v>
      </c>
      <c r="I239" s="22">
        <f t="shared" si="31"/>
        <v>1426.2999999999993</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44684.345833333333</v>
      </c>
      <c r="I240" s="22">
        <f t="shared" si="31"/>
        <v>584.29999999999927</v>
      </c>
      <c r="J240" s="16" t="str">
        <f t="shared" si="26"/>
        <v>NOT DUE</v>
      </c>
      <c r="K240" s="30" t="s">
        <v>4259</v>
      </c>
      <c r="L240" s="19"/>
    </row>
    <row r="241" spans="1:12" ht="25.5">
      <c r="A241" s="16" t="s">
        <v>1382</v>
      </c>
      <c r="B241" s="30" t="s">
        <v>4878</v>
      </c>
      <c r="C241" s="30" t="s">
        <v>4263</v>
      </c>
      <c r="D241" s="20">
        <v>12000</v>
      </c>
      <c r="E241" s="12">
        <v>42549</v>
      </c>
      <c r="F241" s="12">
        <v>43986</v>
      </c>
      <c r="G241" s="26">
        <v>13614</v>
      </c>
      <c r="H241" s="21">
        <f>IF(I241&lt;=12000,$F$5+(I241/24),"error")</f>
        <v>44918.262499999997</v>
      </c>
      <c r="I241" s="22">
        <f t="shared" si="31"/>
        <v>6198.2999999999993</v>
      </c>
      <c r="J241" s="16" t="str">
        <f t="shared" si="26"/>
        <v>NOT DUE</v>
      </c>
      <c r="K241" s="30" t="s">
        <v>4264</v>
      </c>
      <c r="L241" s="19"/>
    </row>
    <row r="242" spans="1:12" s="258" customFormat="1" ht="25.5">
      <c r="A242" s="256" t="s">
        <v>855</v>
      </c>
      <c r="B242" s="253" t="s">
        <v>5338</v>
      </c>
      <c r="C242" s="253" t="s">
        <v>4879</v>
      </c>
      <c r="D242" s="264">
        <v>12000</v>
      </c>
      <c r="E242" s="12">
        <v>42549</v>
      </c>
      <c r="F242" s="12">
        <v>43986</v>
      </c>
      <c r="G242" s="26">
        <v>13614</v>
      </c>
      <c r="H242" s="21">
        <f>IF(I242&lt;=12000,$F$5+(I242/24),"error")</f>
        <v>44918.262499999997</v>
      </c>
      <c r="I242" s="22">
        <f t="shared" ref="I242" si="32">D242-($F$4-G242)</f>
        <v>6198.2999999999993</v>
      </c>
      <c r="J242" s="16" t="str">
        <f t="shared" ref="J242" si="33">IF(I242="","",IF(I242&lt;0,"OVERDUE","NOT DUE"))</f>
        <v>NOT DUE</v>
      </c>
      <c r="K242" s="30" t="s">
        <v>5339</v>
      </c>
      <c r="L242" s="263" t="s">
        <v>5197</v>
      </c>
    </row>
    <row r="243" spans="1:12" ht="25.5" customHeight="1">
      <c r="A243" s="256" t="s">
        <v>856</v>
      </c>
      <c r="B243" s="30" t="s">
        <v>4265</v>
      </c>
      <c r="C243" s="30" t="s">
        <v>4181</v>
      </c>
      <c r="D243" s="20">
        <v>2500</v>
      </c>
      <c r="E243" s="12">
        <v>42549</v>
      </c>
      <c r="F243" s="12">
        <v>44544</v>
      </c>
      <c r="G243" s="26">
        <v>18414</v>
      </c>
      <c r="H243" s="21">
        <f>IF(I243&lt;=2500,$F$5+(I243/24),"error")</f>
        <v>44722.429166666669</v>
      </c>
      <c r="I243" s="22">
        <f t="shared" si="31"/>
        <v>1498.2999999999993</v>
      </c>
      <c r="J243" s="16" t="str">
        <f t="shared" si="26"/>
        <v>NOT DUE</v>
      </c>
      <c r="K243" s="30" t="s">
        <v>4266</v>
      </c>
      <c r="L243" s="19" t="s">
        <v>5369</v>
      </c>
    </row>
    <row r="244" spans="1:12" ht="25.5">
      <c r="A244" s="256" t="s">
        <v>857</v>
      </c>
      <c r="B244" s="30" t="s">
        <v>4223</v>
      </c>
      <c r="C244" s="30" t="s">
        <v>4251</v>
      </c>
      <c r="D244" s="20">
        <v>6000</v>
      </c>
      <c r="E244" s="12">
        <v>42549</v>
      </c>
      <c r="F244" s="12">
        <v>44644</v>
      </c>
      <c r="G244" s="26">
        <v>19225</v>
      </c>
      <c r="H244" s="21">
        <f>IF(I244&lt;=6000,$F$5+(I244/24),"error")</f>
        <v>44902.054166666669</v>
      </c>
      <c r="I244" s="22">
        <f t="shared" si="31"/>
        <v>5809.2999999999993</v>
      </c>
      <c r="J244" s="16" t="str">
        <f t="shared" si="26"/>
        <v>NOT DUE</v>
      </c>
      <c r="K244" s="30" t="s">
        <v>4224</v>
      </c>
      <c r="L244" s="19" t="s">
        <v>5433</v>
      </c>
    </row>
    <row r="245" spans="1:12" ht="25.5" customHeight="1">
      <c r="A245" s="256" t="s">
        <v>859</v>
      </c>
      <c r="B245" s="30" t="s">
        <v>4223</v>
      </c>
      <c r="C245" s="30" t="s">
        <v>4267</v>
      </c>
      <c r="D245" s="20">
        <v>6000</v>
      </c>
      <c r="E245" s="12">
        <v>42549</v>
      </c>
      <c r="F245" s="12">
        <v>44644</v>
      </c>
      <c r="G245" s="26">
        <v>19225</v>
      </c>
      <c r="H245" s="21">
        <f t="shared" ref="H245:H247" si="34">IF(I245&lt;=6000,$F$5+(I245/24),"error")</f>
        <v>44902.054166666669</v>
      </c>
      <c r="I245" s="22">
        <f t="shared" si="31"/>
        <v>5809.2999999999993</v>
      </c>
      <c r="J245" s="16" t="str">
        <f t="shared" si="26"/>
        <v>NOT DUE</v>
      </c>
      <c r="K245" s="30" t="s">
        <v>4224</v>
      </c>
      <c r="L245" s="19" t="s">
        <v>5433</v>
      </c>
    </row>
    <row r="246" spans="1:12" ht="25.5" customHeight="1">
      <c r="A246" s="256" t="s">
        <v>860</v>
      </c>
      <c r="B246" s="30" t="s">
        <v>4225</v>
      </c>
      <c r="C246" s="30" t="s">
        <v>4251</v>
      </c>
      <c r="D246" s="20">
        <v>6000</v>
      </c>
      <c r="E246" s="12">
        <v>42549</v>
      </c>
      <c r="F246" s="12">
        <v>44644</v>
      </c>
      <c r="G246" s="26">
        <v>19225</v>
      </c>
      <c r="H246" s="21">
        <f t="shared" si="34"/>
        <v>44902.054166666669</v>
      </c>
      <c r="I246" s="22">
        <f t="shared" si="31"/>
        <v>5809.2999999999993</v>
      </c>
      <c r="J246" s="16" t="str">
        <f t="shared" si="26"/>
        <v>NOT DUE</v>
      </c>
      <c r="K246" s="30" t="s">
        <v>4224</v>
      </c>
      <c r="L246" s="19" t="s">
        <v>5433</v>
      </c>
    </row>
    <row r="247" spans="1:12" ht="36" customHeight="1">
      <c r="A247" s="256" t="s">
        <v>861</v>
      </c>
      <c r="B247" s="30" t="s">
        <v>4225</v>
      </c>
      <c r="C247" s="30" t="s">
        <v>4267</v>
      </c>
      <c r="D247" s="20">
        <v>6000</v>
      </c>
      <c r="E247" s="12">
        <v>42549</v>
      </c>
      <c r="F247" s="12">
        <v>44644</v>
      </c>
      <c r="G247" s="26">
        <v>19225</v>
      </c>
      <c r="H247" s="21">
        <f t="shared" si="34"/>
        <v>44902.054166666669</v>
      </c>
      <c r="I247" s="22">
        <f t="shared" si="31"/>
        <v>5809.2999999999993</v>
      </c>
      <c r="J247" s="16" t="str">
        <f t="shared" si="26"/>
        <v>NOT DUE</v>
      </c>
      <c r="K247" s="30" t="s">
        <v>4224</v>
      </c>
      <c r="L247" s="19" t="s">
        <v>5433</v>
      </c>
    </row>
    <row r="248" spans="1:12" ht="26.1" customHeight="1">
      <c r="A248" s="256" t="s">
        <v>862</v>
      </c>
      <c r="B248" s="30" t="s">
        <v>4268</v>
      </c>
      <c r="C248" s="30" t="s">
        <v>4269</v>
      </c>
      <c r="D248" s="20">
        <v>2000</v>
      </c>
      <c r="E248" s="12">
        <v>42549</v>
      </c>
      <c r="F248" s="12">
        <v>44490</v>
      </c>
      <c r="G248" s="26">
        <v>18009</v>
      </c>
      <c r="H248" s="21">
        <f>IF(I248&lt;=2000,$F$5+(I248/24),"error")</f>
        <v>44684.720833333333</v>
      </c>
      <c r="I248" s="22">
        <f t="shared" si="31"/>
        <v>593.29999999999927</v>
      </c>
      <c r="J248" s="16" t="str">
        <f t="shared" si="26"/>
        <v>NOT DUE</v>
      </c>
      <c r="K248" s="30"/>
      <c r="L248" s="19" t="s">
        <v>4738</v>
      </c>
    </row>
    <row r="249" spans="1:12" ht="26.1" customHeight="1">
      <c r="A249" s="256" t="s">
        <v>863</v>
      </c>
      <c r="B249" s="30" t="s">
        <v>4270</v>
      </c>
      <c r="C249" s="30" t="s">
        <v>4269</v>
      </c>
      <c r="D249" s="20">
        <v>2000</v>
      </c>
      <c r="E249" s="12">
        <v>42549</v>
      </c>
      <c r="F249" s="12">
        <v>44490</v>
      </c>
      <c r="G249" s="26">
        <v>18009</v>
      </c>
      <c r="H249" s="21">
        <f>IF(I249&lt;=2000,$F$5+(I249/24),"error")</f>
        <v>44684.720833333333</v>
      </c>
      <c r="I249" s="22">
        <f t="shared" si="31"/>
        <v>593.29999999999927</v>
      </c>
      <c r="J249" s="16" t="str">
        <f t="shared" si="26"/>
        <v>NOT DUE</v>
      </c>
      <c r="K249" s="30"/>
      <c r="L249" s="19" t="s">
        <v>4738</v>
      </c>
    </row>
    <row r="250" spans="1:12" ht="25.5" customHeight="1">
      <c r="A250" s="256" t="s">
        <v>864</v>
      </c>
      <c r="B250" s="30" t="s">
        <v>4271</v>
      </c>
      <c r="C250" s="30" t="s">
        <v>4272</v>
      </c>
      <c r="D250" s="20">
        <v>2500</v>
      </c>
      <c r="E250" s="12">
        <v>42549</v>
      </c>
      <c r="F250" s="12">
        <v>44544</v>
      </c>
      <c r="G250" s="26">
        <v>18414</v>
      </c>
      <c r="H250" s="21">
        <f>IF(I250&lt;=2500,$F$5+(I250/24),"error")</f>
        <v>44722.429166666669</v>
      </c>
      <c r="I250" s="22">
        <f>D250-($F$4-G250)</f>
        <v>1498.2999999999993</v>
      </c>
      <c r="J250" s="16" t="str">
        <f>IF(I250="","",IF(I250&lt;0,"OVERDUE","NOT DUE"))</f>
        <v>NOT DUE</v>
      </c>
      <c r="K250" s="30" t="s">
        <v>4273</v>
      </c>
      <c r="L250" s="19" t="s">
        <v>5164</v>
      </c>
    </row>
    <row r="251" spans="1:12" ht="25.5" customHeight="1">
      <c r="A251" s="256" t="s">
        <v>865</v>
      </c>
      <c r="B251" s="30" t="s">
        <v>4274</v>
      </c>
      <c r="C251" s="30" t="s">
        <v>4275</v>
      </c>
      <c r="D251" s="20">
        <v>2500</v>
      </c>
      <c r="E251" s="12">
        <v>42549</v>
      </c>
      <c r="F251" s="12">
        <v>44544</v>
      </c>
      <c r="G251" s="26">
        <v>18414</v>
      </c>
      <c r="H251" s="21">
        <f t="shared" ref="H251" si="35">IF(I251&lt;=2500,$F$5+(I251/24),"error")</f>
        <v>44722.429166666669</v>
      </c>
      <c r="I251" s="22">
        <f t="shared" si="31"/>
        <v>1498.2999999999993</v>
      </c>
      <c r="J251" s="16" t="str">
        <f t="shared" si="26"/>
        <v>NOT DUE</v>
      </c>
      <c r="K251" s="30" t="s">
        <v>4273</v>
      </c>
      <c r="L251" s="19" t="s">
        <v>4570</v>
      </c>
    </row>
    <row r="252" spans="1:12" ht="25.5" customHeight="1">
      <c r="A252" s="256" t="s">
        <v>866</v>
      </c>
      <c r="B252" s="30" t="s">
        <v>4276</v>
      </c>
      <c r="C252" s="30" t="s">
        <v>4181</v>
      </c>
      <c r="D252" s="20">
        <v>2500</v>
      </c>
      <c r="E252" s="12">
        <v>42549</v>
      </c>
      <c r="F252" s="12">
        <v>44544</v>
      </c>
      <c r="G252" s="26">
        <v>18414</v>
      </c>
      <c r="H252" s="21">
        <f>IF(I252&lt;=2500,$F$5+(I252/24),"error")</f>
        <v>44722.429166666669</v>
      </c>
      <c r="I252" s="22">
        <f t="shared" si="31"/>
        <v>1498.2999999999993</v>
      </c>
      <c r="J252" s="16" t="str">
        <f t="shared" si="26"/>
        <v>NOT DUE</v>
      </c>
      <c r="K252" s="30" t="s">
        <v>4273</v>
      </c>
      <c r="L252" s="19" t="s">
        <v>4570</v>
      </c>
    </row>
    <row r="253" spans="1:12" ht="25.5" customHeight="1">
      <c r="A253" s="256" t="s">
        <v>867</v>
      </c>
      <c r="B253" s="30" t="s">
        <v>4277</v>
      </c>
      <c r="C253" s="30" t="s">
        <v>4181</v>
      </c>
      <c r="D253" s="20">
        <v>5000</v>
      </c>
      <c r="E253" s="12">
        <v>42549</v>
      </c>
      <c r="F253" s="12">
        <v>44544</v>
      </c>
      <c r="G253" s="26">
        <v>18414</v>
      </c>
      <c r="H253" s="21">
        <f>IF(I253&lt;=5000,$F$5+(I253/24),"error")</f>
        <v>44826.595833333333</v>
      </c>
      <c r="I253" s="22">
        <f t="shared" si="31"/>
        <v>3998.2999999999993</v>
      </c>
      <c r="J253" s="16" t="str">
        <f t="shared" si="26"/>
        <v>NOT DUE</v>
      </c>
      <c r="K253" s="30" t="s">
        <v>4273</v>
      </c>
      <c r="L253" s="19" t="s">
        <v>4570</v>
      </c>
    </row>
    <row r="254" spans="1:12" ht="15" customHeight="1">
      <c r="A254" s="256" t="s">
        <v>868</v>
      </c>
      <c r="B254" s="30" t="s">
        <v>4278</v>
      </c>
      <c r="C254" s="30" t="s">
        <v>4279</v>
      </c>
      <c r="D254" s="20">
        <v>1000</v>
      </c>
      <c r="E254" s="12">
        <v>42549</v>
      </c>
      <c r="F254" s="12">
        <v>44602</v>
      </c>
      <c r="G254" s="26">
        <v>18845</v>
      </c>
      <c r="H254" s="21">
        <f>IF(I254&lt;=1000,$F$5+(I254/24),"error")</f>
        <v>44677.887499999997</v>
      </c>
      <c r="I254" s="15">
        <f t="shared" si="31"/>
        <v>429.29999999999927</v>
      </c>
      <c r="J254" s="16" t="str">
        <f t="shared" si="26"/>
        <v>NOT DUE</v>
      </c>
      <c r="K254" s="30" t="s">
        <v>4280</v>
      </c>
      <c r="L254" s="19" t="s">
        <v>5411</v>
      </c>
    </row>
    <row r="255" spans="1:12" ht="26.1" customHeight="1">
      <c r="A255" s="256" t="s">
        <v>869</v>
      </c>
      <c r="B255" s="30" t="s">
        <v>4281</v>
      </c>
      <c r="C255" s="30" t="s">
        <v>4282</v>
      </c>
      <c r="D255" s="20">
        <v>12000</v>
      </c>
      <c r="E255" s="12">
        <v>42549</v>
      </c>
      <c r="F255" s="12">
        <v>44166</v>
      </c>
      <c r="G255" s="26">
        <v>15842</v>
      </c>
      <c r="H255" s="21">
        <f>IF(I255&lt;=12000,$F$5+(I255/24),"error")</f>
        <v>45011.095833333333</v>
      </c>
      <c r="I255" s="22">
        <f t="shared" si="31"/>
        <v>8426.2999999999993</v>
      </c>
      <c r="J255" s="16" t="str">
        <f t="shared" si="26"/>
        <v>NOT DUE</v>
      </c>
      <c r="K255" s="30" t="s">
        <v>4283</v>
      </c>
      <c r="L255" s="19" t="s">
        <v>5398</v>
      </c>
    </row>
    <row r="256" spans="1:12">
      <c r="A256" s="256" t="s">
        <v>870</v>
      </c>
      <c r="B256" s="30" t="s">
        <v>4284</v>
      </c>
      <c r="C256" s="30" t="s">
        <v>4285</v>
      </c>
      <c r="D256" s="20">
        <v>5000</v>
      </c>
      <c r="E256" s="12">
        <v>42549</v>
      </c>
      <c r="F256" s="12">
        <v>44602</v>
      </c>
      <c r="G256" s="26">
        <v>18845</v>
      </c>
      <c r="H256" s="21">
        <f>IF(I256&lt;=5000,$F$5+(I256/24),"error")</f>
        <v>44844.554166666669</v>
      </c>
      <c r="I256" s="22">
        <f t="shared" si="31"/>
        <v>4429.2999999999993</v>
      </c>
      <c r="J256" s="16" t="str">
        <f t="shared" si="26"/>
        <v>NOT DUE</v>
      </c>
      <c r="K256" s="30" t="s">
        <v>4286</v>
      </c>
      <c r="L256" s="19" t="s">
        <v>5376</v>
      </c>
    </row>
    <row r="257" spans="1:12" ht="26.1" customHeight="1">
      <c r="A257" s="256" t="s">
        <v>871</v>
      </c>
      <c r="B257" s="30" t="s">
        <v>4287</v>
      </c>
      <c r="C257" s="30" t="s">
        <v>4288</v>
      </c>
      <c r="D257" s="41">
        <v>2000</v>
      </c>
      <c r="E257" s="12">
        <v>42549</v>
      </c>
      <c r="F257" s="12">
        <v>44586</v>
      </c>
      <c r="G257" s="26">
        <v>18633</v>
      </c>
      <c r="H257" s="21">
        <f>IF(I257&lt;=2000,$F$5+(I257/24),"error")</f>
        <v>44710.720833333333</v>
      </c>
      <c r="I257" s="22">
        <f t="shared" si="31"/>
        <v>1217.2999999999993</v>
      </c>
      <c r="J257" s="16" t="str">
        <f t="shared" si="26"/>
        <v>NOT DUE</v>
      </c>
      <c r="K257" s="30" t="s">
        <v>4289</v>
      </c>
      <c r="L257" s="19" t="s">
        <v>5397</v>
      </c>
    </row>
    <row r="258" spans="1:12" ht="15" customHeight="1">
      <c r="A258" s="256" t="s">
        <v>872</v>
      </c>
      <c r="B258" s="30" t="s">
        <v>4290</v>
      </c>
      <c r="C258" s="30" t="s">
        <v>4291</v>
      </c>
      <c r="D258" s="41">
        <v>1000</v>
      </c>
      <c r="E258" s="12">
        <v>42549</v>
      </c>
      <c r="F258" s="12">
        <v>44614</v>
      </c>
      <c r="G258" s="26">
        <v>19027</v>
      </c>
      <c r="H258" s="21">
        <f>IF(I258&lt;=1000,$F$5+(I258/24),"error")</f>
        <v>44685.470833333333</v>
      </c>
      <c r="I258" s="22">
        <f t="shared" si="31"/>
        <v>611.29999999999927</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44761.095833333333</v>
      </c>
      <c r="I259" s="22">
        <f t="shared" si="31"/>
        <v>2426.2999999999993</v>
      </c>
      <c r="J259" s="16" t="str">
        <f t="shared" si="26"/>
        <v>NOT DUE</v>
      </c>
      <c r="K259" s="30" t="s">
        <v>4293</v>
      </c>
      <c r="L259" s="19" t="s">
        <v>5165</v>
      </c>
    </row>
    <row r="260" spans="1:12" ht="25.5" customHeight="1">
      <c r="A260" s="256" t="s">
        <v>874</v>
      </c>
      <c r="B260" s="30" t="s">
        <v>88</v>
      </c>
      <c r="C260" s="30" t="s">
        <v>4292</v>
      </c>
      <c r="D260" s="41">
        <v>6000</v>
      </c>
      <c r="E260" s="12">
        <v>42549</v>
      </c>
      <c r="F260" s="12">
        <v>44166</v>
      </c>
      <c r="G260" s="26">
        <v>15842</v>
      </c>
      <c r="H260" s="21">
        <f t="shared" ref="H260:H263" si="36">IF(I260&lt;=6000,$F$5+(I260/24),"error")</f>
        <v>44761.095833333333</v>
      </c>
      <c r="I260" s="22">
        <f t="shared" si="31"/>
        <v>2426.2999999999993</v>
      </c>
      <c r="J260" s="16" t="str">
        <f t="shared" si="26"/>
        <v>NOT DUE</v>
      </c>
      <c r="K260" s="30" t="s">
        <v>4293</v>
      </c>
      <c r="L260" s="19" t="s">
        <v>5165</v>
      </c>
    </row>
    <row r="261" spans="1:12" ht="25.5" customHeight="1">
      <c r="A261" s="256" t="s">
        <v>875</v>
      </c>
      <c r="B261" s="30" t="s">
        <v>89</v>
      </c>
      <c r="C261" s="30" t="s">
        <v>4292</v>
      </c>
      <c r="D261" s="41">
        <v>6000</v>
      </c>
      <c r="E261" s="12">
        <v>42549</v>
      </c>
      <c r="F261" s="12">
        <v>44166</v>
      </c>
      <c r="G261" s="26">
        <v>15842</v>
      </c>
      <c r="H261" s="21">
        <f t="shared" si="36"/>
        <v>44761.095833333333</v>
      </c>
      <c r="I261" s="22">
        <f t="shared" si="31"/>
        <v>2426.2999999999993</v>
      </c>
      <c r="J261" s="16" t="str">
        <f t="shared" si="26"/>
        <v>NOT DUE</v>
      </c>
      <c r="K261" s="30" t="s">
        <v>4293</v>
      </c>
      <c r="L261" s="19" t="s">
        <v>5165</v>
      </c>
    </row>
    <row r="262" spans="1:12" ht="25.5" customHeight="1">
      <c r="A262" s="256" t="s">
        <v>876</v>
      </c>
      <c r="B262" s="30" t="s">
        <v>90</v>
      </c>
      <c r="C262" s="30" t="s">
        <v>4292</v>
      </c>
      <c r="D262" s="41">
        <v>6000</v>
      </c>
      <c r="E262" s="12">
        <v>42549</v>
      </c>
      <c r="F262" s="12">
        <v>44166</v>
      </c>
      <c r="G262" s="26">
        <v>15842</v>
      </c>
      <c r="H262" s="21">
        <f t="shared" si="36"/>
        <v>44761.095833333333</v>
      </c>
      <c r="I262" s="22">
        <f t="shared" si="31"/>
        <v>2426.2999999999993</v>
      </c>
      <c r="J262" s="16" t="str">
        <f t="shared" si="26"/>
        <v>NOT DUE</v>
      </c>
      <c r="K262" s="30" t="s">
        <v>4293</v>
      </c>
      <c r="L262" s="19" t="s">
        <v>5165</v>
      </c>
    </row>
    <row r="263" spans="1:12" ht="25.5" customHeight="1">
      <c r="A263" s="256" t="s">
        <v>877</v>
      </c>
      <c r="B263" s="30" t="s">
        <v>91</v>
      </c>
      <c r="C263" s="30" t="s">
        <v>4292</v>
      </c>
      <c r="D263" s="41">
        <v>6000</v>
      </c>
      <c r="E263" s="12">
        <v>42549</v>
      </c>
      <c r="F263" s="12">
        <v>44166</v>
      </c>
      <c r="G263" s="26">
        <v>15842</v>
      </c>
      <c r="H263" s="21">
        <f t="shared" si="36"/>
        <v>44761.095833333333</v>
      </c>
      <c r="I263" s="22">
        <f t="shared" si="31"/>
        <v>2426.2999999999993</v>
      </c>
      <c r="J263" s="16" t="str">
        <f t="shared" si="26"/>
        <v>NOT DUE</v>
      </c>
      <c r="K263" s="30" t="s">
        <v>4293</v>
      </c>
      <c r="L263" s="19" t="s">
        <v>5165</v>
      </c>
    </row>
    <row r="264" spans="1:12" ht="25.5" customHeight="1">
      <c r="A264" s="256" t="s">
        <v>878</v>
      </c>
      <c r="B264" s="30" t="s">
        <v>92</v>
      </c>
      <c r="C264" s="30" t="s">
        <v>4292</v>
      </c>
      <c r="D264" s="41">
        <v>6000</v>
      </c>
      <c r="E264" s="12">
        <v>42549</v>
      </c>
      <c r="F264" s="12">
        <v>44166</v>
      </c>
      <c r="G264" s="26">
        <v>15842</v>
      </c>
      <c r="H264" s="21">
        <f>IF(I264&lt;=6000,$F$5+(I264/24),"error")</f>
        <v>44761.095833333333</v>
      </c>
      <c r="I264" s="22">
        <f t="shared" si="31"/>
        <v>2426.2999999999993</v>
      </c>
      <c r="J264" s="16" t="str">
        <f t="shared" si="26"/>
        <v>NOT DUE</v>
      </c>
      <c r="K264" s="30" t="s">
        <v>4293</v>
      </c>
      <c r="L264" s="19" t="s">
        <v>5165</v>
      </c>
    </row>
    <row r="265" spans="1:12" s="258" customFormat="1" ht="25.5" customHeight="1">
      <c r="A265" s="256" t="s">
        <v>880</v>
      </c>
      <c r="B265" s="253" t="s">
        <v>4881</v>
      </c>
      <c r="C265" s="253" t="s">
        <v>4882</v>
      </c>
      <c r="D265" s="41">
        <v>500</v>
      </c>
      <c r="E265" s="12">
        <v>42549</v>
      </c>
      <c r="F265" s="12">
        <v>44650</v>
      </c>
      <c r="G265" s="26">
        <v>19276</v>
      </c>
      <c r="H265" s="257">
        <f>IF(I265&lt;=500,$F$5+(I265/24),"error")</f>
        <v>44675.012499999997</v>
      </c>
      <c r="I265" s="22">
        <f t="shared" si="31"/>
        <v>360.29999999999927</v>
      </c>
      <c r="J265" s="256" t="str">
        <f t="shared" si="26"/>
        <v>NOT DUE</v>
      </c>
      <c r="K265" s="253"/>
      <c r="L265" s="263"/>
    </row>
    <row r="266" spans="1:12" ht="24">
      <c r="A266" s="256" t="s">
        <v>879</v>
      </c>
      <c r="B266" s="30" t="s">
        <v>4294</v>
      </c>
      <c r="C266" s="30" t="s">
        <v>4295</v>
      </c>
      <c r="D266" s="41" t="s">
        <v>4</v>
      </c>
      <c r="E266" s="12">
        <v>42549</v>
      </c>
      <c r="F266" s="12">
        <v>44643</v>
      </c>
      <c r="G266" s="72"/>
      <c r="H266" s="14">
        <f>EDATE(F266-1,1)</f>
        <v>44673</v>
      </c>
      <c r="I266" s="15">
        <f ca="1">IF(ISBLANK(H266),"",H266-DATE(YEAR(NOW()),MONTH(NOW()),DAY(NOW())))</f>
        <v>12</v>
      </c>
      <c r="J266" s="16" t="str">
        <f ca="1">IF(I266="","",IF(I266&lt;0,"OVERDUE","NOT DUE"))</f>
        <v>NOT DUE</v>
      </c>
      <c r="K266" s="30"/>
      <c r="L266" s="19" t="s">
        <v>4832</v>
      </c>
    </row>
    <row r="267" spans="1:12" ht="25.5">
      <c r="A267" s="256" t="s">
        <v>881</v>
      </c>
      <c r="B267" s="30" t="s">
        <v>4296</v>
      </c>
      <c r="C267" s="30" t="s">
        <v>390</v>
      </c>
      <c r="D267" s="41" t="s">
        <v>4</v>
      </c>
      <c r="E267" s="12">
        <v>42549</v>
      </c>
      <c r="F267" s="12">
        <v>44643</v>
      </c>
      <c r="G267" s="72"/>
      <c r="H267" s="14">
        <f>EDATE(F267-1,1)</f>
        <v>44673</v>
      </c>
      <c r="I267" s="15">
        <f ca="1">IF(ISBLANK(H267),"",H267-DATE(YEAR(NOW()),MONTH(NOW()),DAY(NOW())))</f>
        <v>12</v>
      </c>
      <c r="J267" s="16" t="str">
        <f t="shared" ca="1" si="26"/>
        <v>NOT DUE</v>
      </c>
      <c r="K267" s="30"/>
      <c r="L267" s="19" t="s">
        <v>4740</v>
      </c>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165</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346</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346</v>
      </c>
      <c r="J270" s="16" t="str">
        <f t="shared" ca="1" si="26"/>
        <v>NOT DUE</v>
      </c>
      <c r="K270" s="30"/>
      <c r="L270" s="19"/>
    </row>
    <row r="271" spans="1:12" ht="26.45" customHeight="1">
      <c r="A271" s="256" t="s">
        <v>909</v>
      </c>
      <c r="B271" s="30" t="s">
        <v>883</v>
      </c>
      <c r="C271" s="30" t="s">
        <v>884</v>
      </c>
      <c r="D271" s="20" t="s">
        <v>1</v>
      </c>
      <c r="E271" s="12">
        <v>42549</v>
      </c>
      <c r="F271" s="12">
        <v>44660</v>
      </c>
      <c r="G271" s="72"/>
      <c r="H271" s="14">
        <f t="shared" ref="H271:H284" si="38">DATE(YEAR(F271),MONTH(F271),DAY(F271)+1)</f>
        <v>44661</v>
      </c>
      <c r="I271" s="15">
        <f t="shared" ca="1" si="37"/>
        <v>0</v>
      </c>
      <c r="J271" s="16" t="str">
        <f t="shared" ca="1" si="26"/>
        <v>NOT DUE</v>
      </c>
      <c r="K271" s="30" t="s">
        <v>910</v>
      </c>
      <c r="L271" s="19" t="s">
        <v>4747</v>
      </c>
    </row>
    <row r="272" spans="1:12" ht="25.5" customHeight="1">
      <c r="A272" s="256" t="s">
        <v>923</v>
      </c>
      <c r="B272" s="30" t="s">
        <v>885</v>
      </c>
      <c r="C272" s="30" t="s">
        <v>886</v>
      </c>
      <c r="D272" s="20" t="s">
        <v>1</v>
      </c>
      <c r="E272" s="12">
        <v>42549</v>
      </c>
      <c r="F272" s="12">
        <v>44660</v>
      </c>
      <c r="G272" s="72"/>
      <c r="H272" s="14">
        <f t="shared" si="38"/>
        <v>44661</v>
      </c>
      <c r="I272" s="15">
        <f t="shared" ca="1" si="37"/>
        <v>0</v>
      </c>
      <c r="J272" s="16" t="str">
        <f t="shared" ca="1" si="26"/>
        <v>NOT DUE</v>
      </c>
      <c r="K272" s="30" t="s">
        <v>911</v>
      </c>
      <c r="L272" s="19" t="s">
        <v>4747</v>
      </c>
    </row>
    <row r="273" spans="1:12" ht="25.5" customHeight="1">
      <c r="A273" s="256" t="s">
        <v>924</v>
      </c>
      <c r="B273" s="30" t="s">
        <v>887</v>
      </c>
      <c r="C273" s="30" t="s">
        <v>886</v>
      </c>
      <c r="D273" s="20" t="s">
        <v>1</v>
      </c>
      <c r="E273" s="12">
        <v>42549</v>
      </c>
      <c r="F273" s="12">
        <v>44660</v>
      </c>
      <c r="G273" s="72"/>
      <c r="H273" s="14">
        <f t="shared" si="38"/>
        <v>44661</v>
      </c>
      <c r="I273" s="15">
        <f t="shared" ca="1" si="37"/>
        <v>0</v>
      </c>
      <c r="J273" s="16" t="str">
        <f t="shared" ca="1" si="26"/>
        <v>NOT DUE</v>
      </c>
      <c r="K273" s="30" t="s">
        <v>912</v>
      </c>
      <c r="L273" s="19" t="s">
        <v>4747</v>
      </c>
    </row>
    <row r="274" spans="1:12" ht="25.5" customHeight="1">
      <c r="A274" s="256" t="s">
        <v>925</v>
      </c>
      <c r="B274" s="30" t="s">
        <v>888</v>
      </c>
      <c r="C274" s="30" t="s">
        <v>889</v>
      </c>
      <c r="D274" s="20" t="s">
        <v>1</v>
      </c>
      <c r="E274" s="12">
        <v>42549</v>
      </c>
      <c r="F274" s="12">
        <v>44660</v>
      </c>
      <c r="G274" s="72"/>
      <c r="H274" s="14">
        <f t="shared" si="38"/>
        <v>44661</v>
      </c>
      <c r="I274" s="15">
        <f t="shared" ca="1" si="37"/>
        <v>0</v>
      </c>
      <c r="J274" s="16" t="str">
        <f t="shared" ca="1" si="26"/>
        <v>NOT DUE</v>
      </c>
      <c r="K274" s="30" t="s">
        <v>913</v>
      </c>
      <c r="L274" s="19" t="s">
        <v>4747</v>
      </c>
    </row>
    <row r="275" spans="1:12" ht="15" customHeight="1">
      <c r="A275" s="256" t="s">
        <v>926</v>
      </c>
      <c r="B275" s="30" t="s">
        <v>890</v>
      </c>
      <c r="C275" s="30" t="s">
        <v>891</v>
      </c>
      <c r="D275" s="20" t="s">
        <v>1</v>
      </c>
      <c r="E275" s="12">
        <v>42549</v>
      </c>
      <c r="F275" s="12">
        <v>44660</v>
      </c>
      <c r="G275" s="72"/>
      <c r="H275" s="14">
        <f t="shared" si="38"/>
        <v>44661</v>
      </c>
      <c r="I275" s="15">
        <f t="shared" ca="1" si="37"/>
        <v>0</v>
      </c>
      <c r="J275" s="16" t="str">
        <f t="shared" ref="J275:J333" ca="1" si="39">IF(I275="","",IF(I275&lt;0,"OVERDUE","NOT DUE"))</f>
        <v>NOT DUE</v>
      </c>
      <c r="K275" s="30" t="s">
        <v>914</v>
      </c>
      <c r="L275" s="19" t="s">
        <v>4747</v>
      </c>
    </row>
    <row r="276" spans="1:12" ht="25.5" customHeight="1">
      <c r="A276" s="256" t="s">
        <v>927</v>
      </c>
      <c r="B276" s="30" t="s">
        <v>892</v>
      </c>
      <c r="C276" s="30" t="s">
        <v>893</v>
      </c>
      <c r="D276" s="20" t="s">
        <v>1</v>
      </c>
      <c r="E276" s="12">
        <v>42549</v>
      </c>
      <c r="F276" s="12">
        <v>44660</v>
      </c>
      <c r="G276" s="72"/>
      <c r="H276" s="14">
        <f t="shared" si="38"/>
        <v>44661</v>
      </c>
      <c r="I276" s="15">
        <f t="shared" ca="1" si="37"/>
        <v>0</v>
      </c>
      <c r="J276" s="16" t="str">
        <f t="shared" ca="1" si="39"/>
        <v>NOT DUE</v>
      </c>
      <c r="K276" s="30" t="s">
        <v>915</v>
      </c>
      <c r="L276" s="19" t="s">
        <v>4747</v>
      </c>
    </row>
    <row r="277" spans="1:12" ht="25.5" customHeight="1">
      <c r="A277" s="256" t="s">
        <v>928</v>
      </c>
      <c r="B277" s="30" t="s">
        <v>894</v>
      </c>
      <c r="C277" s="30" t="s">
        <v>895</v>
      </c>
      <c r="D277" s="20" t="s">
        <v>1</v>
      </c>
      <c r="E277" s="12">
        <v>42549</v>
      </c>
      <c r="F277" s="12">
        <v>44660</v>
      </c>
      <c r="G277" s="72"/>
      <c r="H277" s="14">
        <f t="shared" si="38"/>
        <v>44661</v>
      </c>
      <c r="I277" s="15">
        <f t="shared" ca="1" si="37"/>
        <v>0</v>
      </c>
      <c r="J277" s="16" t="str">
        <f t="shared" ca="1" si="39"/>
        <v>NOT DUE</v>
      </c>
      <c r="K277" s="30" t="s">
        <v>916</v>
      </c>
      <c r="L277" s="19" t="s">
        <v>4747</v>
      </c>
    </row>
    <row r="278" spans="1:12" ht="25.5" customHeight="1">
      <c r="A278" s="256" t="s">
        <v>929</v>
      </c>
      <c r="B278" s="30" t="s">
        <v>896</v>
      </c>
      <c r="C278" s="30" t="s">
        <v>897</v>
      </c>
      <c r="D278" s="20" t="s">
        <v>1</v>
      </c>
      <c r="E278" s="12">
        <v>42549</v>
      </c>
      <c r="F278" s="12">
        <v>44660</v>
      </c>
      <c r="G278" s="72"/>
      <c r="H278" s="14">
        <f t="shared" si="38"/>
        <v>44661</v>
      </c>
      <c r="I278" s="15">
        <f t="shared" ca="1" si="37"/>
        <v>0</v>
      </c>
      <c r="J278" s="16" t="str">
        <f t="shared" ca="1" si="39"/>
        <v>NOT DUE</v>
      </c>
      <c r="K278" s="30" t="s">
        <v>917</v>
      </c>
      <c r="L278" s="19" t="s">
        <v>4747</v>
      </c>
    </row>
    <row r="279" spans="1:12" ht="26.45" customHeight="1">
      <c r="A279" s="256" t="s">
        <v>930</v>
      </c>
      <c r="B279" s="30" t="s">
        <v>898</v>
      </c>
      <c r="C279" s="30" t="s">
        <v>899</v>
      </c>
      <c r="D279" s="20" t="s">
        <v>1</v>
      </c>
      <c r="E279" s="12">
        <v>42549</v>
      </c>
      <c r="F279" s="12">
        <v>44660</v>
      </c>
      <c r="G279" s="72"/>
      <c r="H279" s="14">
        <f t="shared" si="38"/>
        <v>44661</v>
      </c>
      <c r="I279" s="15">
        <f t="shared" ca="1" si="37"/>
        <v>0</v>
      </c>
      <c r="J279" s="16" t="str">
        <f t="shared" ca="1" si="39"/>
        <v>NOT DUE</v>
      </c>
      <c r="K279" s="30" t="s">
        <v>918</v>
      </c>
      <c r="L279" s="19" t="s">
        <v>4747</v>
      </c>
    </row>
    <row r="280" spans="1:12" ht="15" customHeight="1">
      <c r="A280" s="256" t="s">
        <v>931</v>
      </c>
      <c r="B280" s="30" t="s">
        <v>900</v>
      </c>
      <c r="C280" s="30" t="s">
        <v>901</v>
      </c>
      <c r="D280" s="20" t="s">
        <v>1</v>
      </c>
      <c r="E280" s="12">
        <v>42549</v>
      </c>
      <c r="F280" s="12">
        <v>44660</v>
      </c>
      <c r="G280" s="72"/>
      <c r="H280" s="14">
        <f t="shared" si="38"/>
        <v>44661</v>
      </c>
      <c r="I280" s="15">
        <f t="shared" ca="1" si="37"/>
        <v>0</v>
      </c>
      <c r="J280" s="16" t="str">
        <f t="shared" ca="1" si="39"/>
        <v>NOT DUE</v>
      </c>
      <c r="K280" s="30" t="s">
        <v>919</v>
      </c>
      <c r="L280" s="19" t="s">
        <v>4747</v>
      </c>
    </row>
    <row r="281" spans="1:12" ht="15" customHeight="1">
      <c r="A281" s="256" t="s">
        <v>932</v>
      </c>
      <c r="B281" s="30" t="s">
        <v>902</v>
      </c>
      <c r="C281" s="30" t="s">
        <v>901</v>
      </c>
      <c r="D281" s="20" t="s">
        <v>1</v>
      </c>
      <c r="E281" s="12">
        <v>42549</v>
      </c>
      <c r="F281" s="12">
        <v>44660</v>
      </c>
      <c r="G281" s="72"/>
      <c r="H281" s="14">
        <f t="shared" si="38"/>
        <v>44661</v>
      </c>
      <c r="I281" s="15">
        <f t="shared" ca="1" si="37"/>
        <v>0</v>
      </c>
      <c r="J281" s="16" t="str">
        <f t="shared" ca="1" si="39"/>
        <v>NOT DUE</v>
      </c>
      <c r="K281" s="30" t="s">
        <v>920</v>
      </c>
      <c r="L281" s="19" t="s">
        <v>4747</v>
      </c>
    </row>
    <row r="282" spans="1:12" ht="15" customHeight="1">
      <c r="A282" s="256" t="s">
        <v>933</v>
      </c>
      <c r="B282" s="30" t="s">
        <v>903</v>
      </c>
      <c r="C282" s="30" t="s">
        <v>904</v>
      </c>
      <c r="D282" s="20" t="s">
        <v>1</v>
      </c>
      <c r="E282" s="12">
        <v>42549</v>
      </c>
      <c r="F282" s="12">
        <v>44660</v>
      </c>
      <c r="G282" s="72"/>
      <c r="H282" s="14">
        <f t="shared" si="38"/>
        <v>44661</v>
      </c>
      <c r="I282" s="15">
        <f t="shared" ca="1" si="37"/>
        <v>0</v>
      </c>
      <c r="J282" s="16" t="str">
        <f t="shared" ca="1" si="39"/>
        <v>NOT DUE</v>
      </c>
      <c r="K282" s="30" t="s">
        <v>917</v>
      </c>
      <c r="L282" s="19" t="s">
        <v>4747</v>
      </c>
    </row>
    <row r="283" spans="1:12" ht="15" customHeight="1">
      <c r="A283" s="256" t="s">
        <v>944</v>
      </c>
      <c r="B283" s="30" t="s">
        <v>905</v>
      </c>
      <c r="C283" s="30" t="s">
        <v>901</v>
      </c>
      <c r="D283" s="20" t="s">
        <v>1</v>
      </c>
      <c r="E283" s="12">
        <v>42549</v>
      </c>
      <c r="F283" s="12">
        <v>44660</v>
      </c>
      <c r="G283" s="72"/>
      <c r="H283" s="14">
        <f t="shared" si="38"/>
        <v>44661</v>
      </c>
      <c r="I283" s="15">
        <f t="shared" ca="1" si="37"/>
        <v>0</v>
      </c>
      <c r="J283" s="16" t="str">
        <f t="shared" ca="1" si="39"/>
        <v>NOT DUE</v>
      </c>
      <c r="K283" s="30" t="s">
        <v>921</v>
      </c>
      <c r="L283" s="19" t="s">
        <v>4747</v>
      </c>
    </row>
    <row r="284" spans="1:12" ht="15" customHeight="1">
      <c r="A284" s="256" t="s">
        <v>945</v>
      </c>
      <c r="B284" s="30" t="s">
        <v>906</v>
      </c>
      <c r="C284" s="30" t="s">
        <v>901</v>
      </c>
      <c r="D284" s="20" t="s">
        <v>1</v>
      </c>
      <c r="E284" s="12">
        <v>42549</v>
      </c>
      <c r="F284" s="12">
        <v>44660</v>
      </c>
      <c r="G284" s="72"/>
      <c r="H284" s="14">
        <f t="shared" si="38"/>
        <v>44661</v>
      </c>
      <c r="I284" s="15">
        <f t="shared" ca="1" si="37"/>
        <v>0</v>
      </c>
      <c r="J284" s="16" t="str">
        <f t="shared" ca="1" si="39"/>
        <v>NOT DUE</v>
      </c>
      <c r="K284" s="30" t="s">
        <v>922</v>
      </c>
      <c r="L284" s="19" t="s">
        <v>4747</v>
      </c>
    </row>
    <row r="285" spans="1:12" ht="25.5">
      <c r="A285" s="256" t="s">
        <v>946</v>
      </c>
      <c r="B285" s="30" t="s">
        <v>894</v>
      </c>
      <c r="C285" s="30" t="s">
        <v>934</v>
      </c>
      <c r="D285" s="20" t="s">
        <v>26</v>
      </c>
      <c r="E285" s="12">
        <v>42549</v>
      </c>
      <c r="F285" s="12">
        <v>44657</v>
      </c>
      <c r="G285" s="72"/>
      <c r="H285" s="14">
        <f>DATE(YEAR(F285),MONTH(F285),DAY(F285)+7)</f>
        <v>44664</v>
      </c>
      <c r="I285" s="15">
        <f t="shared" ca="1" si="37"/>
        <v>3</v>
      </c>
      <c r="J285" s="16" t="str">
        <f t="shared" ca="1" si="39"/>
        <v>NOT DUE</v>
      </c>
      <c r="K285" s="30" t="s">
        <v>916</v>
      </c>
      <c r="L285" s="19" t="s">
        <v>4747</v>
      </c>
    </row>
    <row r="286" spans="1:12" ht="15" customHeight="1">
      <c r="A286" s="256" t="s">
        <v>947</v>
      </c>
      <c r="B286" s="30" t="s">
        <v>935</v>
      </c>
      <c r="C286" s="30" t="s">
        <v>936</v>
      </c>
      <c r="D286" s="20" t="s">
        <v>26</v>
      </c>
      <c r="E286" s="12">
        <v>42549</v>
      </c>
      <c r="F286" s="12">
        <v>44657</v>
      </c>
      <c r="G286" s="72"/>
      <c r="H286" s="14">
        <f>DATE(YEAR(F286),MONTH(F286),DAY(F286)+7)</f>
        <v>44664</v>
      </c>
      <c r="I286" s="15">
        <f t="shared" ca="1" si="37"/>
        <v>3</v>
      </c>
      <c r="J286" s="16" t="str">
        <f t="shared" ca="1" si="39"/>
        <v>NOT DUE</v>
      </c>
      <c r="K286" s="30" t="s">
        <v>940</v>
      </c>
      <c r="L286" s="19" t="s">
        <v>4747</v>
      </c>
    </row>
    <row r="287" spans="1:12" ht="15" customHeight="1">
      <c r="A287" s="256" t="s">
        <v>948</v>
      </c>
      <c r="B287" s="30" t="s">
        <v>937</v>
      </c>
      <c r="C287" s="30" t="s">
        <v>901</v>
      </c>
      <c r="D287" s="20" t="s">
        <v>26</v>
      </c>
      <c r="E287" s="12">
        <v>42549</v>
      </c>
      <c r="F287" s="12">
        <v>44657</v>
      </c>
      <c r="G287" s="72"/>
      <c r="H287" s="14">
        <f>DATE(YEAR(F287),MONTH(F287),DAY(F287)+7)</f>
        <v>44664</v>
      </c>
      <c r="I287" s="15">
        <f t="shared" ca="1" si="37"/>
        <v>3</v>
      </c>
      <c r="J287" s="16" t="str">
        <f t="shared" ca="1" si="39"/>
        <v>NOT DUE</v>
      </c>
      <c r="K287" s="30" t="s">
        <v>941</v>
      </c>
      <c r="L287" s="19" t="s">
        <v>4747</v>
      </c>
    </row>
    <row r="288" spans="1:12" ht="15" customHeight="1">
      <c r="A288" s="256" t="s">
        <v>953</v>
      </c>
      <c r="B288" s="30" t="s">
        <v>938</v>
      </c>
      <c r="C288" s="30" t="s">
        <v>939</v>
      </c>
      <c r="D288" s="20" t="s">
        <v>26</v>
      </c>
      <c r="E288" s="12">
        <v>42549</v>
      </c>
      <c r="F288" s="12">
        <v>44657</v>
      </c>
      <c r="G288" s="72"/>
      <c r="H288" s="14">
        <f>DATE(YEAR(F288),MONTH(F288),DAY(F288)+7)</f>
        <v>44664</v>
      </c>
      <c r="I288" s="15">
        <f t="shared" ca="1" si="37"/>
        <v>3</v>
      </c>
      <c r="J288" s="16" t="str">
        <f t="shared" ca="1" si="39"/>
        <v>NOT DUE</v>
      </c>
      <c r="K288" s="30" t="s">
        <v>942</v>
      </c>
      <c r="L288" s="19" t="s">
        <v>4747</v>
      </c>
    </row>
    <row r="289" spans="1:12" ht="26.1" customHeight="1">
      <c r="A289" s="256" t="s">
        <v>954</v>
      </c>
      <c r="B289" s="30" t="s">
        <v>4302</v>
      </c>
      <c r="C289" s="30" t="s">
        <v>393</v>
      </c>
      <c r="D289" s="20" t="s">
        <v>4</v>
      </c>
      <c r="E289" s="12">
        <v>42549</v>
      </c>
      <c r="F289" s="12">
        <v>44657</v>
      </c>
      <c r="G289" s="72"/>
      <c r="H289" s="14">
        <f>EDATE(F289-1,1)</f>
        <v>44686</v>
      </c>
      <c r="I289" s="15">
        <f t="shared" ca="1" si="37"/>
        <v>25</v>
      </c>
      <c r="J289" s="16" t="str">
        <f t="shared" ca="1" si="39"/>
        <v>NOT DUE</v>
      </c>
      <c r="K289" s="30" t="s">
        <v>943</v>
      </c>
      <c r="L289" s="19" t="s">
        <v>5414</v>
      </c>
    </row>
    <row r="290" spans="1:12">
      <c r="A290" s="256" t="s">
        <v>955</v>
      </c>
      <c r="B290" s="30" t="s">
        <v>949</v>
      </c>
      <c r="C290" s="30" t="s">
        <v>901</v>
      </c>
      <c r="D290" s="20" t="s">
        <v>4</v>
      </c>
      <c r="E290" s="12">
        <v>42549</v>
      </c>
      <c r="F290" s="12">
        <v>44657</v>
      </c>
      <c r="G290" s="72"/>
      <c r="H290" s="14">
        <f>EDATE(F290-1,1)</f>
        <v>44686</v>
      </c>
      <c r="I290" s="15">
        <f t="shared" ca="1" si="37"/>
        <v>25</v>
      </c>
      <c r="J290" s="16" t="str">
        <f t="shared" ca="1" si="39"/>
        <v>NOT DUE</v>
      </c>
      <c r="K290" s="30" t="s">
        <v>916</v>
      </c>
      <c r="L290" s="19" t="s">
        <v>4747</v>
      </c>
    </row>
    <row r="291" spans="1:12" ht="26.45" customHeight="1">
      <c r="A291" s="256" t="s">
        <v>956</v>
      </c>
      <c r="B291" s="30" t="s">
        <v>950</v>
      </c>
      <c r="C291" s="30" t="s">
        <v>901</v>
      </c>
      <c r="D291" s="20" t="s">
        <v>4</v>
      </c>
      <c r="E291" s="12">
        <v>42549</v>
      </c>
      <c r="F291" s="12">
        <v>44657</v>
      </c>
      <c r="G291" s="72"/>
      <c r="H291" s="14">
        <f>EDATE(F291-1,1)</f>
        <v>44686</v>
      </c>
      <c r="I291" s="15">
        <f t="shared" ca="1" si="37"/>
        <v>25</v>
      </c>
      <c r="J291" s="16" t="str">
        <f t="shared" ca="1" si="39"/>
        <v>NOT DUE</v>
      </c>
      <c r="K291" s="30" t="s">
        <v>957</v>
      </c>
      <c r="L291" s="19" t="s">
        <v>4747</v>
      </c>
    </row>
    <row r="292" spans="1:12" ht="15" customHeight="1">
      <c r="A292" s="256" t="s">
        <v>962</v>
      </c>
      <c r="B292" s="30" t="s">
        <v>937</v>
      </c>
      <c r="C292" s="30" t="s">
        <v>901</v>
      </c>
      <c r="D292" s="20" t="s">
        <v>4</v>
      </c>
      <c r="E292" s="12">
        <v>42549</v>
      </c>
      <c r="F292" s="12">
        <v>44657</v>
      </c>
      <c r="G292" s="72"/>
      <c r="H292" s="14">
        <f>EDATE(F292-1,1)</f>
        <v>44686</v>
      </c>
      <c r="I292" s="15">
        <f t="shared" ca="1" si="37"/>
        <v>25</v>
      </c>
      <c r="J292" s="16" t="str">
        <f t="shared" ca="1" si="39"/>
        <v>NOT DUE</v>
      </c>
      <c r="K292" s="30" t="s">
        <v>958</v>
      </c>
      <c r="L292" s="19" t="s">
        <v>4747</v>
      </c>
    </row>
    <row r="293" spans="1:12" ht="25.5">
      <c r="A293" s="256" t="s">
        <v>963</v>
      </c>
      <c r="B293" s="30" t="s">
        <v>951</v>
      </c>
      <c r="C293" s="30" t="s">
        <v>952</v>
      </c>
      <c r="D293" s="20" t="s">
        <v>4</v>
      </c>
      <c r="E293" s="12">
        <v>42549</v>
      </c>
      <c r="F293" s="12">
        <v>44657</v>
      </c>
      <c r="G293" s="72"/>
      <c r="H293" s="14">
        <f>EDATE(F293-1,1)</f>
        <v>44686</v>
      </c>
      <c r="I293" s="15">
        <f t="shared" ca="1" si="37"/>
        <v>25</v>
      </c>
      <c r="J293" s="16" t="str">
        <f t="shared" ca="1" si="39"/>
        <v>NOT DUE</v>
      </c>
      <c r="K293" s="30" t="s">
        <v>959</v>
      </c>
      <c r="L293" s="19" t="s">
        <v>4747</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88</v>
      </c>
      <c r="J294" s="16" t="str">
        <f t="shared" ca="1" si="39"/>
        <v>NOT DUE</v>
      </c>
      <c r="K294" s="30" t="s">
        <v>964</v>
      </c>
      <c r="L294" s="19" t="s">
        <v>5399</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133</v>
      </c>
      <c r="J295" s="16" t="str">
        <f t="shared" ca="1" si="39"/>
        <v>NOT DUE</v>
      </c>
      <c r="K295" s="30" t="s">
        <v>965</v>
      </c>
      <c r="L295" s="19" t="s">
        <v>4747</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317</v>
      </c>
      <c r="J296" s="16" t="str">
        <f t="shared" ca="1" si="39"/>
        <v>NOT DUE</v>
      </c>
      <c r="K296" s="30" t="s">
        <v>977</v>
      </c>
      <c r="L296" s="19" t="s">
        <v>4747</v>
      </c>
    </row>
    <row r="297" spans="1:12" ht="25.5">
      <c r="A297" s="256" t="s">
        <v>988</v>
      </c>
      <c r="B297" s="30" t="s">
        <v>967</v>
      </c>
      <c r="C297" s="30" t="s">
        <v>901</v>
      </c>
      <c r="D297" s="20" t="s">
        <v>381</v>
      </c>
      <c r="E297" s="12">
        <v>42549</v>
      </c>
      <c r="F297" s="12">
        <v>44614</v>
      </c>
      <c r="G297" s="72"/>
      <c r="H297" s="14">
        <f t="shared" si="40"/>
        <v>44978</v>
      </c>
      <c r="I297" s="15">
        <f t="shared" ca="1" si="37"/>
        <v>317</v>
      </c>
      <c r="J297" s="16" t="str">
        <f t="shared" ca="1" si="39"/>
        <v>NOT DUE</v>
      </c>
      <c r="K297" s="30" t="s">
        <v>978</v>
      </c>
      <c r="L297" s="19" t="s">
        <v>4747</v>
      </c>
    </row>
    <row r="298" spans="1:12" ht="26.45" customHeight="1">
      <c r="A298" s="256" t="s">
        <v>989</v>
      </c>
      <c r="B298" s="30" t="s">
        <v>968</v>
      </c>
      <c r="C298" s="30" t="s">
        <v>901</v>
      </c>
      <c r="D298" s="20" t="s">
        <v>381</v>
      </c>
      <c r="E298" s="12">
        <v>42549</v>
      </c>
      <c r="F298" s="12">
        <v>44614</v>
      </c>
      <c r="G298" s="72"/>
      <c r="H298" s="14">
        <f t="shared" si="40"/>
        <v>44978</v>
      </c>
      <c r="I298" s="15">
        <f t="shared" ca="1" si="37"/>
        <v>317</v>
      </c>
      <c r="J298" s="16" t="str">
        <f t="shared" ca="1" si="39"/>
        <v>NOT DUE</v>
      </c>
      <c r="K298" s="30" t="s">
        <v>979</v>
      </c>
      <c r="L298" s="19" t="s">
        <v>4747</v>
      </c>
    </row>
    <row r="299" spans="1:12" ht="15" customHeight="1">
      <c r="A299" s="256" t="s">
        <v>990</v>
      </c>
      <c r="B299" s="30" t="s">
        <v>969</v>
      </c>
      <c r="C299" s="30" t="s">
        <v>901</v>
      </c>
      <c r="D299" s="20" t="s">
        <v>381</v>
      </c>
      <c r="E299" s="12">
        <v>42549</v>
      </c>
      <c r="F299" s="12">
        <v>44614</v>
      </c>
      <c r="G299" s="72"/>
      <c r="H299" s="14">
        <f t="shared" si="40"/>
        <v>44978</v>
      </c>
      <c r="I299" s="15">
        <f t="shared" ca="1" si="37"/>
        <v>317</v>
      </c>
      <c r="J299" s="16" t="str">
        <f t="shared" ca="1" si="39"/>
        <v>NOT DUE</v>
      </c>
      <c r="K299" s="30" t="s">
        <v>980</v>
      </c>
      <c r="L299" s="19" t="s">
        <v>4747</v>
      </c>
    </row>
    <row r="300" spans="1:12" ht="15" customHeight="1">
      <c r="A300" s="256" t="s">
        <v>991</v>
      </c>
      <c r="B300" s="30" t="s">
        <v>970</v>
      </c>
      <c r="C300" s="30" t="s">
        <v>901</v>
      </c>
      <c r="D300" s="20" t="s">
        <v>381</v>
      </c>
      <c r="E300" s="12">
        <v>42549</v>
      </c>
      <c r="F300" s="12">
        <v>44614</v>
      </c>
      <c r="G300" s="72"/>
      <c r="H300" s="14">
        <f t="shared" si="40"/>
        <v>44978</v>
      </c>
      <c r="I300" s="15">
        <f t="shared" ca="1" si="37"/>
        <v>317</v>
      </c>
      <c r="J300" s="16" t="str">
        <f t="shared" ca="1" si="39"/>
        <v>NOT DUE</v>
      </c>
      <c r="K300" s="30" t="s">
        <v>978</v>
      </c>
      <c r="L300" s="19" t="s">
        <v>4747</v>
      </c>
    </row>
    <row r="301" spans="1:12" ht="15" customHeight="1">
      <c r="A301" s="256" t="s">
        <v>992</v>
      </c>
      <c r="B301" s="30" t="s">
        <v>971</v>
      </c>
      <c r="C301" s="30" t="s">
        <v>901</v>
      </c>
      <c r="D301" s="20" t="s">
        <v>381</v>
      </c>
      <c r="E301" s="12">
        <v>42549</v>
      </c>
      <c r="F301" s="12">
        <v>44614</v>
      </c>
      <c r="G301" s="72"/>
      <c r="H301" s="14">
        <f t="shared" si="40"/>
        <v>44978</v>
      </c>
      <c r="I301" s="15">
        <f t="shared" ca="1" si="37"/>
        <v>317</v>
      </c>
      <c r="J301" s="16" t="str">
        <f t="shared" ca="1" si="39"/>
        <v>NOT DUE</v>
      </c>
      <c r="K301" s="30" t="s">
        <v>981</v>
      </c>
      <c r="L301" s="19" t="s">
        <v>4747</v>
      </c>
    </row>
    <row r="302" spans="1:12" ht="15" customHeight="1">
      <c r="A302" s="256" t="s">
        <v>993</v>
      </c>
      <c r="B302" s="30" t="s">
        <v>972</v>
      </c>
      <c r="C302" s="30" t="s">
        <v>973</v>
      </c>
      <c r="D302" s="20" t="s">
        <v>381</v>
      </c>
      <c r="E302" s="12">
        <v>42549</v>
      </c>
      <c r="F302" s="12">
        <v>44614</v>
      </c>
      <c r="G302" s="72"/>
      <c r="H302" s="14">
        <f t="shared" si="40"/>
        <v>44978</v>
      </c>
      <c r="I302" s="15">
        <f t="shared" ca="1" si="37"/>
        <v>317</v>
      </c>
      <c r="J302" s="16" t="str">
        <f t="shared" ca="1" si="39"/>
        <v>NOT DUE</v>
      </c>
      <c r="K302" s="30" t="s">
        <v>982</v>
      </c>
      <c r="L302" s="19" t="s">
        <v>4741</v>
      </c>
    </row>
    <row r="303" spans="1:12" ht="25.5">
      <c r="A303" s="256" t="s">
        <v>1030</v>
      </c>
      <c r="B303" s="30" t="s">
        <v>974</v>
      </c>
      <c r="C303" s="30" t="s">
        <v>975</v>
      </c>
      <c r="D303" s="20" t="s">
        <v>381</v>
      </c>
      <c r="E303" s="12">
        <v>42549</v>
      </c>
      <c r="F303" s="12">
        <v>44614</v>
      </c>
      <c r="G303" s="72"/>
      <c r="H303" s="14">
        <f t="shared" si="40"/>
        <v>44978</v>
      </c>
      <c r="I303" s="15">
        <f t="shared" ca="1" si="37"/>
        <v>317</v>
      </c>
      <c r="J303" s="16" t="str">
        <f t="shared" ca="1" si="39"/>
        <v>NOT DUE</v>
      </c>
      <c r="K303" s="30" t="s">
        <v>983</v>
      </c>
      <c r="L303" s="19" t="s">
        <v>4741</v>
      </c>
    </row>
    <row r="304" spans="1:12" ht="26.45" customHeight="1">
      <c r="A304" s="256" t="s">
        <v>1031</v>
      </c>
      <c r="B304" s="30" t="s">
        <v>976</v>
      </c>
      <c r="C304" s="30" t="s">
        <v>901</v>
      </c>
      <c r="D304" s="20" t="s">
        <v>381</v>
      </c>
      <c r="E304" s="12">
        <v>42549</v>
      </c>
      <c r="F304" s="12">
        <v>44614</v>
      </c>
      <c r="G304" s="72"/>
      <c r="H304" s="14">
        <f t="shared" si="40"/>
        <v>44978</v>
      </c>
      <c r="I304" s="15">
        <f t="shared" ca="1" si="37"/>
        <v>317</v>
      </c>
      <c r="J304" s="16" t="str">
        <f t="shared" ca="1" si="39"/>
        <v>NOT DUE</v>
      </c>
      <c r="K304" s="30" t="s">
        <v>984</v>
      </c>
      <c r="L304" s="19" t="s">
        <v>4747</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334</v>
      </c>
      <c r="J305" s="16" t="str">
        <f t="shared" ca="1" si="39"/>
        <v>NOT DUE</v>
      </c>
      <c r="K305" s="30" t="s">
        <v>1058</v>
      </c>
      <c r="L305" s="19" t="s">
        <v>4747</v>
      </c>
    </row>
    <row r="306" spans="1:12" ht="15" customHeight="1">
      <c r="A306" s="256" t="s">
        <v>1033</v>
      </c>
      <c r="B306" s="30" t="s">
        <v>995</v>
      </c>
      <c r="C306" s="30" t="s">
        <v>996</v>
      </c>
      <c r="D306" s="20" t="s">
        <v>1080</v>
      </c>
      <c r="E306" s="12">
        <v>42549</v>
      </c>
      <c r="F306" s="12">
        <v>43535</v>
      </c>
      <c r="G306" s="72"/>
      <c r="H306" s="14">
        <f t="shared" si="41"/>
        <v>44995</v>
      </c>
      <c r="I306" s="15">
        <f t="shared" ca="1" si="37"/>
        <v>334</v>
      </c>
      <c r="J306" s="16" t="str">
        <f t="shared" ca="1" si="39"/>
        <v>NOT DUE</v>
      </c>
      <c r="K306" s="30" t="s">
        <v>1059</v>
      </c>
      <c r="L306" s="19" t="s">
        <v>4747</v>
      </c>
    </row>
    <row r="307" spans="1:12" ht="15" customHeight="1">
      <c r="A307" s="256" t="s">
        <v>1034</v>
      </c>
      <c r="B307" s="30" t="s">
        <v>997</v>
      </c>
      <c r="C307" s="30" t="s">
        <v>952</v>
      </c>
      <c r="D307" s="20" t="s">
        <v>1080</v>
      </c>
      <c r="E307" s="12">
        <v>42549</v>
      </c>
      <c r="F307" s="12">
        <v>43535</v>
      </c>
      <c r="G307" s="72"/>
      <c r="H307" s="14">
        <f t="shared" si="41"/>
        <v>44995</v>
      </c>
      <c r="I307" s="15">
        <f t="shared" ca="1" si="37"/>
        <v>334</v>
      </c>
      <c r="J307" s="16" t="str">
        <f t="shared" ca="1" si="39"/>
        <v>NOT DUE</v>
      </c>
      <c r="K307" s="30" t="s">
        <v>1060</v>
      </c>
      <c r="L307" s="19" t="s">
        <v>4747</v>
      </c>
    </row>
    <row r="308" spans="1:12" ht="15" customHeight="1">
      <c r="A308" s="256" t="s">
        <v>1035</v>
      </c>
      <c r="B308" s="30" t="s">
        <v>998</v>
      </c>
      <c r="C308" s="30" t="s">
        <v>952</v>
      </c>
      <c r="D308" s="20" t="s">
        <v>1080</v>
      </c>
      <c r="E308" s="12">
        <v>42549</v>
      </c>
      <c r="F308" s="12">
        <v>43535</v>
      </c>
      <c r="G308" s="72"/>
      <c r="H308" s="14">
        <f t="shared" si="41"/>
        <v>44995</v>
      </c>
      <c r="I308" s="15">
        <f t="shared" ca="1" si="37"/>
        <v>334</v>
      </c>
      <c r="J308" s="16" t="str">
        <f t="shared" ca="1" si="39"/>
        <v>NOT DUE</v>
      </c>
      <c r="K308" s="30" t="s">
        <v>1061</v>
      </c>
      <c r="L308" s="19" t="s">
        <v>4747</v>
      </c>
    </row>
    <row r="309" spans="1:12" ht="15" customHeight="1">
      <c r="A309" s="256" t="s">
        <v>1036</v>
      </c>
      <c r="B309" s="30" t="s">
        <v>949</v>
      </c>
      <c r="C309" s="30" t="s">
        <v>952</v>
      </c>
      <c r="D309" s="20" t="s">
        <v>1080</v>
      </c>
      <c r="E309" s="12">
        <v>42549</v>
      </c>
      <c r="F309" s="12">
        <v>43535</v>
      </c>
      <c r="G309" s="72"/>
      <c r="H309" s="14">
        <f t="shared" si="41"/>
        <v>44995</v>
      </c>
      <c r="I309" s="15">
        <f t="shared" ca="1" si="37"/>
        <v>334</v>
      </c>
      <c r="J309" s="16" t="str">
        <f t="shared" ca="1" si="39"/>
        <v>NOT DUE</v>
      </c>
      <c r="K309" s="30" t="s">
        <v>1062</v>
      </c>
      <c r="L309" s="19" t="s">
        <v>4747</v>
      </c>
    </row>
    <row r="310" spans="1:12" ht="26.45" customHeight="1">
      <c r="A310" s="256" t="s">
        <v>1037</v>
      </c>
      <c r="B310" s="30" t="s">
        <v>950</v>
      </c>
      <c r="C310" s="30" t="s">
        <v>999</v>
      </c>
      <c r="D310" s="20" t="s">
        <v>1080</v>
      </c>
      <c r="E310" s="12">
        <v>42549</v>
      </c>
      <c r="F310" s="12">
        <v>43609</v>
      </c>
      <c r="G310" s="72"/>
      <c r="H310" s="14">
        <f t="shared" si="41"/>
        <v>45069</v>
      </c>
      <c r="I310" s="15">
        <f t="shared" ca="1" si="37"/>
        <v>408</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334</v>
      </c>
      <c r="J311" s="16" t="str">
        <f t="shared" ca="1" si="39"/>
        <v>NOT DUE</v>
      </c>
      <c r="K311" s="30" t="s">
        <v>1064</v>
      </c>
      <c r="L311" s="19" t="s">
        <v>4747</v>
      </c>
    </row>
    <row r="312" spans="1:12" ht="15" customHeight="1">
      <c r="A312" s="256" t="s">
        <v>1039</v>
      </c>
      <c r="B312" s="30" t="s">
        <v>1001</v>
      </c>
      <c r="C312" s="30" t="s">
        <v>1002</v>
      </c>
      <c r="D312" s="20" t="s">
        <v>1080</v>
      </c>
      <c r="E312" s="12">
        <v>42549</v>
      </c>
      <c r="F312" s="12">
        <v>43535</v>
      </c>
      <c r="G312" s="72"/>
      <c r="H312" s="14">
        <f t="shared" si="41"/>
        <v>44995</v>
      </c>
      <c r="I312" s="15">
        <f t="shared" ca="1" si="37"/>
        <v>334</v>
      </c>
      <c r="J312" s="16" t="str">
        <f t="shared" ca="1" si="39"/>
        <v>NOT DUE</v>
      </c>
      <c r="K312" s="30" t="s">
        <v>1064</v>
      </c>
      <c r="L312" s="19" t="s">
        <v>4747</v>
      </c>
    </row>
    <row r="313" spans="1:12" ht="25.5">
      <c r="A313" s="256" t="s">
        <v>1040</v>
      </c>
      <c r="B313" s="30" t="s">
        <v>1003</v>
      </c>
      <c r="C313" s="30" t="s">
        <v>901</v>
      </c>
      <c r="D313" s="20" t="s">
        <v>1080</v>
      </c>
      <c r="E313" s="12">
        <v>42549</v>
      </c>
      <c r="F313" s="12">
        <v>43535</v>
      </c>
      <c r="G313" s="72"/>
      <c r="H313" s="14">
        <f t="shared" si="41"/>
        <v>44995</v>
      </c>
      <c r="I313" s="15">
        <f t="shared" ca="1" si="37"/>
        <v>334</v>
      </c>
      <c r="J313" s="16" t="str">
        <f t="shared" ca="1" si="39"/>
        <v>NOT DUE</v>
      </c>
      <c r="K313" s="30" t="s">
        <v>1065</v>
      </c>
      <c r="L313" s="19" t="s">
        <v>4747</v>
      </c>
    </row>
    <row r="314" spans="1:12" ht="15" customHeight="1">
      <c r="A314" s="256" t="s">
        <v>1041</v>
      </c>
      <c r="B314" s="30" t="s">
        <v>1004</v>
      </c>
      <c r="C314" s="30" t="s">
        <v>1002</v>
      </c>
      <c r="D314" s="20" t="s">
        <v>1080</v>
      </c>
      <c r="E314" s="12">
        <v>42549</v>
      </c>
      <c r="F314" s="12">
        <v>43535</v>
      </c>
      <c r="G314" s="72"/>
      <c r="H314" s="14">
        <f t="shared" si="41"/>
        <v>44995</v>
      </c>
      <c r="I314" s="15">
        <f t="shared" ca="1" si="37"/>
        <v>334</v>
      </c>
      <c r="J314" s="16" t="str">
        <f t="shared" ca="1" si="39"/>
        <v>NOT DUE</v>
      </c>
      <c r="K314" s="30" t="s">
        <v>1058</v>
      </c>
      <c r="L314" s="19" t="s">
        <v>4747</v>
      </c>
    </row>
    <row r="315" spans="1:12" ht="15" customHeight="1">
      <c r="A315" s="256" t="s">
        <v>1042</v>
      </c>
      <c r="B315" s="30" t="s">
        <v>1005</v>
      </c>
      <c r="C315" s="30" t="s">
        <v>1002</v>
      </c>
      <c r="D315" s="20" t="s">
        <v>1080</v>
      </c>
      <c r="E315" s="12">
        <v>42549</v>
      </c>
      <c r="F315" s="12">
        <v>43535</v>
      </c>
      <c r="G315" s="72"/>
      <c r="H315" s="14">
        <f t="shared" si="41"/>
        <v>44995</v>
      </c>
      <c r="I315" s="15">
        <f t="shared" ca="1" si="37"/>
        <v>334</v>
      </c>
      <c r="J315" s="16" t="str">
        <f t="shared" ca="1" si="39"/>
        <v>NOT DUE</v>
      </c>
      <c r="K315" s="30" t="s">
        <v>1066</v>
      </c>
      <c r="L315" s="19" t="s">
        <v>4747</v>
      </c>
    </row>
    <row r="316" spans="1:12" ht="15" customHeight="1">
      <c r="A316" s="256" t="s">
        <v>1043</v>
      </c>
      <c r="B316" s="30" t="s">
        <v>1006</v>
      </c>
      <c r="C316" s="30" t="s">
        <v>1002</v>
      </c>
      <c r="D316" s="20" t="s">
        <v>1080</v>
      </c>
      <c r="E316" s="12">
        <v>42549</v>
      </c>
      <c r="F316" s="12">
        <v>43535</v>
      </c>
      <c r="G316" s="72"/>
      <c r="H316" s="14">
        <f t="shared" si="41"/>
        <v>44995</v>
      </c>
      <c r="I316" s="15">
        <f t="shared" ca="1" si="37"/>
        <v>334</v>
      </c>
      <c r="J316" s="16" t="str">
        <f t="shared" ca="1" si="39"/>
        <v>NOT DUE</v>
      </c>
      <c r="K316" s="30" t="s">
        <v>1067</v>
      </c>
      <c r="L316" s="19" t="s">
        <v>4747</v>
      </c>
    </row>
    <row r="317" spans="1:12" ht="26.45" customHeight="1">
      <c r="A317" s="256" t="s">
        <v>1044</v>
      </c>
      <c r="B317" s="30" t="s">
        <v>1007</v>
      </c>
      <c r="C317" s="30" t="s">
        <v>1002</v>
      </c>
      <c r="D317" s="20" t="s">
        <v>1080</v>
      </c>
      <c r="E317" s="12">
        <v>42549</v>
      </c>
      <c r="F317" s="12">
        <v>43535</v>
      </c>
      <c r="G317" s="72"/>
      <c r="H317" s="14">
        <f t="shared" si="41"/>
        <v>44995</v>
      </c>
      <c r="I317" s="15">
        <f t="shared" ca="1" si="37"/>
        <v>334</v>
      </c>
      <c r="J317" s="16" t="str">
        <f t="shared" ca="1" si="39"/>
        <v>NOT DUE</v>
      </c>
      <c r="K317" s="30" t="s">
        <v>1063</v>
      </c>
      <c r="L317" s="19" t="s">
        <v>4747</v>
      </c>
    </row>
    <row r="318" spans="1:12" ht="15" customHeight="1">
      <c r="A318" s="256" t="s">
        <v>1045</v>
      </c>
      <c r="B318" s="30" t="s">
        <v>1008</v>
      </c>
      <c r="C318" s="30" t="s">
        <v>901</v>
      </c>
      <c r="D318" s="20" t="s">
        <v>1080</v>
      </c>
      <c r="E318" s="12">
        <v>42549</v>
      </c>
      <c r="F318" s="12">
        <v>43535</v>
      </c>
      <c r="G318" s="72"/>
      <c r="H318" s="14">
        <f t="shared" si="41"/>
        <v>44995</v>
      </c>
      <c r="I318" s="15">
        <f t="shared" ca="1" si="37"/>
        <v>334</v>
      </c>
      <c r="J318" s="16" t="str">
        <f t="shared" ca="1" si="39"/>
        <v>NOT DUE</v>
      </c>
      <c r="K318" s="30" t="s">
        <v>1064</v>
      </c>
      <c r="L318" s="19" t="s">
        <v>4747</v>
      </c>
    </row>
    <row r="319" spans="1:12" ht="15" customHeight="1">
      <c r="A319" s="256" t="s">
        <v>1046</v>
      </c>
      <c r="B319" s="30" t="s">
        <v>1009</v>
      </c>
      <c r="C319" s="30" t="s">
        <v>1002</v>
      </c>
      <c r="D319" s="20" t="s">
        <v>1080</v>
      </c>
      <c r="E319" s="12">
        <v>42549</v>
      </c>
      <c r="F319" s="12">
        <v>43535</v>
      </c>
      <c r="G319" s="72"/>
      <c r="H319" s="14">
        <f t="shared" si="41"/>
        <v>44995</v>
      </c>
      <c r="I319" s="15">
        <f t="shared" ca="1" si="37"/>
        <v>334</v>
      </c>
      <c r="J319" s="16" t="str">
        <f t="shared" ca="1" si="39"/>
        <v>NOT DUE</v>
      </c>
      <c r="K319" s="30" t="s">
        <v>1064</v>
      </c>
      <c r="L319" s="19" t="s">
        <v>4747</v>
      </c>
    </row>
    <row r="320" spans="1:12">
      <c r="A320" s="256" t="s">
        <v>1047</v>
      </c>
      <c r="B320" s="30" t="s">
        <v>1010</v>
      </c>
      <c r="C320" s="30" t="s">
        <v>901</v>
      </c>
      <c r="D320" s="20" t="s">
        <v>1080</v>
      </c>
      <c r="E320" s="12">
        <v>42549</v>
      </c>
      <c r="F320" s="12">
        <v>43535</v>
      </c>
      <c r="G320" s="72"/>
      <c r="H320" s="14">
        <f t="shared" si="41"/>
        <v>44995</v>
      </c>
      <c r="I320" s="15">
        <f t="shared" ca="1" si="37"/>
        <v>334</v>
      </c>
      <c r="J320" s="16" t="str">
        <f t="shared" ca="1" si="39"/>
        <v>NOT DUE</v>
      </c>
      <c r="K320" s="30" t="s">
        <v>1065</v>
      </c>
      <c r="L320" s="19" t="s">
        <v>4747</v>
      </c>
    </row>
    <row r="321" spans="1:12" ht="25.5">
      <c r="A321" s="256" t="s">
        <v>1048</v>
      </c>
      <c r="B321" s="30" t="s">
        <v>1011</v>
      </c>
      <c r="C321" s="30" t="s">
        <v>901</v>
      </c>
      <c r="D321" s="20" t="s">
        <v>1080</v>
      </c>
      <c r="E321" s="12">
        <v>42549</v>
      </c>
      <c r="F321" s="12">
        <v>43535</v>
      </c>
      <c r="G321" s="72"/>
      <c r="H321" s="14">
        <f t="shared" si="41"/>
        <v>44995</v>
      </c>
      <c r="I321" s="15">
        <f t="shared" ca="1" si="37"/>
        <v>334</v>
      </c>
      <c r="J321" s="16" t="str">
        <f t="shared" ca="1" si="39"/>
        <v>NOT DUE</v>
      </c>
      <c r="K321" s="30" t="s">
        <v>1068</v>
      </c>
      <c r="L321" s="19" t="s">
        <v>4747</v>
      </c>
    </row>
    <row r="322" spans="1:12" ht="15" customHeight="1">
      <c r="A322" s="256" t="s">
        <v>1049</v>
      </c>
      <c r="B322" s="30" t="s">
        <v>1012</v>
      </c>
      <c r="C322" s="30" t="s">
        <v>1013</v>
      </c>
      <c r="D322" s="20" t="s">
        <v>1080</v>
      </c>
      <c r="E322" s="12">
        <v>42549</v>
      </c>
      <c r="F322" s="12">
        <v>44166</v>
      </c>
      <c r="G322" s="72"/>
      <c r="H322" s="14">
        <f t="shared" si="41"/>
        <v>45626</v>
      </c>
      <c r="I322" s="15">
        <f t="shared" ca="1" si="37"/>
        <v>965</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408</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408</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334</v>
      </c>
      <c r="J325" s="16" t="str">
        <f t="shared" ca="1" si="39"/>
        <v>NOT DUE</v>
      </c>
      <c r="K325" s="30" t="s">
        <v>964</v>
      </c>
      <c r="L325" s="19" t="s">
        <v>4747</v>
      </c>
    </row>
    <row r="326" spans="1:12" ht="15" customHeight="1">
      <c r="A326" s="256" t="s">
        <v>1053</v>
      </c>
      <c r="B326" s="30" t="s">
        <v>937</v>
      </c>
      <c r="C326" s="30" t="s">
        <v>901</v>
      </c>
      <c r="D326" s="20" t="s">
        <v>1080</v>
      </c>
      <c r="E326" s="12">
        <v>42549</v>
      </c>
      <c r="F326" s="12">
        <v>43535</v>
      </c>
      <c r="G326" s="72"/>
      <c r="H326" s="14">
        <f t="shared" si="41"/>
        <v>44995</v>
      </c>
      <c r="I326" s="15">
        <f t="shared" ca="1" si="37"/>
        <v>334</v>
      </c>
      <c r="J326" s="16" t="str">
        <f t="shared" ca="1" si="39"/>
        <v>NOT DUE</v>
      </c>
      <c r="K326" s="30" t="s">
        <v>1072</v>
      </c>
      <c r="L326" s="19" t="s">
        <v>4747</v>
      </c>
    </row>
    <row r="327" spans="1:12" ht="15" customHeight="1">
      <c r="A327" s="256" t="s">
        <v>1054</v>
      </c>
      <c r="B327" s="30" t="s">
        <v>1019</v>
      </c>
      <c r="C327" s="30" t="s">
        <v>1020</v>
      </c>
      <c r="D327" s="20" t="s">
        <v>1080</v>
      </c>
      <c r="E327" s="12">
        <v>42549</v>
      </c>
      <c r="F327" s="12">
        <v>44166</v>
      </c>
      <c r="G327" s="72"/>
      <c r="H327" s="14">
        <f t="shared" si="41"/>
        <v>45626</v>
      </c>
      <c r="I327" s="15">
        <f t="shared" ca="1" si="37"/>
        <v>965</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334</v>
      </c>
      <c r="J328" s="16" t="str">
        <f t="shared" ca="1" si="39"/>
        <v>NOT DUE</v>
      </c>
      <c r="K328" s="30" t="s">
        <v>1074</v>
      </c>
      <c r="L328" s="19" t="s">
        <v>4747</v>
      </c>
    </row>
    <row r="329" spans="1:12" ht="26.45" customHeight="1">
      <c r="A329" s="256" t="s">
        <v>1056</v>
      </c>
      <c r="B329" s="30" t="s">
        <v>1022</v>
      </c>
      <c r="C329" s="30" t="s">
        <v>901</v>
      </c>
      <c r="D329" s="20" t="s">
        <v>1080</v>
      </c>
      <c r="E329" s="12">
        <v>42549</v>
      </c>
      <c r="F329" s="12">
        <v>43535</v>
      </c>
      <c r="G329" s="72"/>
      <c r="H329" s="14">
        <f t="shared" si="41"/>
        <v>44995</v>
      </c>
      <c r="I329" s="15">
        <f t="shared" ca="1" si="37"/>
        <v>334</v>
      </c>
      <c r="J329" s="16" t="str">
        <f t="shared" ca="1" si="39"/>
        <v>NOT DUE</v>
      </c>
      <c r="K329" s="30" t="s">
        <v>1075</v>
      </c>
      <c r="L329" s="19" t="s">
        <v>4747</v>
      </c>
    </row>
    <row r="330" spans="1:12" ht="25.5">
      <c r="A330" s="256" t="s">
        <v>1057</v>
      </c>
      <c r="B330" s="30" t="s">
        <v>1023</v>
      </c>
      <c r="C330" s="30" t="s">
        <v>901</v>
      </c>
      <c r="D330" s="20" t="s">
        <v>1080</v>
      </c>
      <c r="E330" s="12">
        <v>42549</v>
      </c>
      <c r="F330" s="12">
        <v>43535</v>
      </c>
      <c r="G330" s="72"/>
      <c r="H330" s="14">
        <f t="shared" si="41"/>
        <v>44995</v>
      </c>
      <c r="I330" s="15">
        <f t="shared" ca="1" si="37"/>
        <v>334</v>
      </c>
      <c r="J330" s="16" t="str">
        <f t="shared" ca="1" si="39"/>
        <v>NOT DUE</v>
      </c>
      <c r="K330" s="30" t="s">
        <v>1076</v>
      </c>
      <c r="L330" s="19" t="s">
        <v>4747</v>
      </c>
    </row>
    <row r="331" spans="1:12" ht="38.25" customHeight="1">
      <c r="A331" s="256" t="s">
        <v>4304</v>
      </c>
      <c r="B331" s="30" t="s">
        <v>1024</v>
      </c>
      <c r="C331" s="30" t="s">
        <v>1025</v>
      </c>
      <c r="D331" s="20" t="s">
        <v>1080</v>
      </c>
      <c r="E331" s="12">
        <v>42549</v>
      </c>
      <c r="F331" s="12">
        <v>43614</v>
      </c>
      <c r="G331" s="72"/>
      <c r="H331" s="14">
        <f t="shared" si="41"/>
        <v>45074</v>
      </c>
      <c r="I331" s="15">
        <f t="shared" ca="1" si="37"/>
        <v>413</v>
      </c>
      <c r="J331" s="16" t="str">
        <f t="shared" ca="1" si="39"/>
        <v>NOT DUE</v>
      </c>
      <c r="K331" s="30" t="s">
        <v>1077</v>
      </c>
      <c r="L331" s="19" t="s">
        <v>4748</v>
      </c>
    </row>
    <row r="332" spans="1:12" ht="48">
      <c r="A332" s="256" t="s">
        <v>4880</v>
      </c>
      <c r="B332" s="30" t="s">
        <v>1026</v>
      </c>
      <c r="C332" s="30" t="s">
        <v>1027</v>
      </c>
      <c r="D332" s="20" t="s">
        <v>1080</v>
      </c>
      <c r="E332" s="12">
        <v>42549</v>
      </c>
      <c r="F332" s="12">
        <v>43614</v>
      </c>
      <c r="G332" s="72"/>
      <c r="H332" s="14">
        <f t="shared" si="41"/>
        <v>45074</v>
      </c>
      <c r="I332" s="15">
        <f t="shared" ca="1" si="37"/>
        <v>413</v>
      </c>
      <c r="J332" s="16" t="str">
        <f t="shared" ca="1" si="39"/>
        <v>NOT DUE</v>
      </c>
      <c r="K332" s="30" t="s">
        <v>1078</v>
      </c>
      <c r="L332" s="19" t="s">
        <v>4748</v>
      </c>
    </row>
    <row r="333" spans="1:12" ht="38.25" customHeight="1">
      <c r="A333" s="256" t="s">
        <v>4883</v>
      </c>
      <c r="B333" s="30" t="s">
        <v>1028</v>
      </c>
      <c r="C333" s="30" t="s">
        <v>1029</v>
      </c>
      <c r="D333" s="20" t="s">
        <v>1080</v>
      </c>
      <c r="E333" s="12">
        <v>42549</v>
      </c>
      <c r="F333" s="12">
        <v>43614</v>
      </c>
      <c r="G333" s="72"/>
      <c r="H333" s="14">
        <f t="shared" si="41"/>
        <v>45074</v>
      </c>
      <c r="I333" s="15">
        <f t="shared" ref="I333" ca="1" si="42">IF(ISBLANK(H333),"",H333-DATE(YEAR(NOW()),MONTH(NOW()),DAY(NOW())))</f>
        <v>413</v>
      </c>
      <c r="J333" s="16" t="str">
        <f t="shared" ca="1" si="39"/>
        <v>NOT DUE</v>
      </c>
      <c r="K333" s="30" t="s">
        <v>1079</v>
      </c>
      <c r="L333" s="19" t="s">
        <v>4748</v>
      </c>
    </row>
    <row r="334" spans="1:12">
      <c r="A334" s="340"/>
    </row>
    <row r="335" spans="1:12">
      <c r="A335" s="340"/>
    </row>
    <row r="336" spans="1:12">
      <c r="A336" s="340"/>
      <c r="H336" s="341"/>
      <c r="I336" s="341"/>
      <c r="J336" s="341"/>
    </row>
    <row r="337" spans="1:10">
      <c r="A337" s="340"/>
      <c r="B337" s="342" t="s">
        <v>5224</v>
      </c>
      <c r="D337" s="47" t="s">
        <v>4630</v>
      </c>
      <c r="G337" s="294" t="s">
        <v>4631</v>
      </c>
      <c r="H337" s="346"/>
      <c r="I337" s="346"/>
      <c r="J337" s="346"/>
    </row>
    <row r="338" spans="1:10">
      <c r="A338" s="340"/>
      <c r="B338" s="343"/>
      <c r="C338" s="345"/>
      <c r="E338" s="454"/>
      <c r="F338" s="454"/>
      <c r="H338" s="454"/>
      <c r="I338" s="454"/>
      <c r="J338" s="454"/>
    </row>
    <row r="339" spans="1:10">
      <c r="A339" s="340"/>
      <c r="C339" s="344" t="s">
        <v>5337</v>
      </c>
      <c r="E339" s="434" t="s">
        <v>5447</v>
      </c>
      <c r="F339" s="434"/>
      <c r="H339" s="434" t="s">
        <v>5445</v>
      </c>
      <c r="I339" s="434"/>
      <c r="J339" s="434"/>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277" zoomScaleNormal="100" workbookViewId="0">
      <selection activeCell="F288" sqref="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1082</v>
      </c>
      <c r="D3" s="378" t="s">
        <v>12</v>
      </c>
      <c r="E3" s="378"/>
      <c r="F3" s="4" t="s">
        <v>4305</v>
      </c>
    </row>
    <row r="4" spans="1:12" ht="18" customHeight="1">
      <c r="A4" s="377" t="s">
        <v>77</v>
      </c>
      <c r="B4" s="377"/>
      <c r="C4" s="36" t="s">
        <v>4132</v>
      </c>
      <c r="D4" s="378" t="s">
        <v>14</v>
      </c>
      <c r="E4" s="378"/>
      <c r="F4" s="5">
        <f>'Running Hours'!B9</f>
        <v>17329</v>
      </c>
    </row>
    <row r="5" spans="1:12" ht="18" customHeight="1">
      <c r="A5" s="377" t="s">
        <v>78</v>
      </c>
      <c r="B5" s="377"/>
      <c r="C5" s="37" t="s">
        <v>4133</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44660</v>
      </c>
      <c r="G8" s="72"/>
      <c r="H8" s="14">
        <f t="shared" ref="H8:H16" si="0">DATE(YEAR(F8),MONTH(F8),DAY(F8)+1)</f>
        <v>44661</v>
      </c>
      <c r="I8" s="15">
        <f t="shared" ref="I8:I13" ca="1" si="1">IF(ISBLANK(H8),"",H8-DATE(YEAR(NOW()),MONTH(NOW()),DAY(NOW())))</f>
        <v>0</v>
      </c>
      <c r="J8" s="16" t="str">
        <f t="shared" ref="J8:J77" ca="1" si="2">IF(I8="","",IF(I8&lt;0,"OVERDUE","NOT DUE"))</f>
        <v>NOT DUE</v>
      </c>
      <c r="K8" s="30" t="s">
        <v>609</v>
      </c>
      <c r="L8" s="17"/>
    </row>
    <row r="9" spans="1:12" ht="39.75" customHeight="1">
      <c r="A9" s="16" t="s">
        <v>4306</v>
      </c>
      <c r="B9" s="30" t="s">
        <v>4136</v>
      </c>
      <c r="C9" s="30" t="s">
        <v>4137</v>
      </c>
      <c r="D9" s="20" t="s">
        <v>1</v>
      </c>
      <c r="E9" s="12">
        <v>42549</v>
      </c>
      <c r="F9" s="12">
        <v>44660</v>
      </c>
      <c r="G9" s="72"/>
      <c r="H9" s="14">
        <f t="shared" si="0"/>
        <v>44661</v>
      </c>
      <c r="I9" s="15">
        <f t="shared" ca="1" si="1"/>
        <v>0</v>
      </c>
      <c r="J9" s="16" t="str">
        <f t="shared" ca="1" si="2"/>
        <v>NOT DUE</v>
      </c>
      <c r="K9" s="30" t="s">
        <v>609</v>
      </c>
      <c r="L9" s="19"/>
    </row>
    <row r="10" spans="1:12" ht="15" customHeight="1">
      <c r="A10" s="16" t="s">
        <v>4307</v>
      </c>
      <c r="B10" s="30" t="s">
        <v>4138</v>
      </c>
      <c r="C10" s="30" t="s">
        <v>4139</v>
      </c>
      <c r="D10" s="20" t="s">
        <v>1</v>
      </c>
      <c r="E10" s="12">
        <v>42549</v>
      </c>
      <c r="F10" s="12">
        <v>44660</v>
      </c>
      <c r="G10" s="72"/>
      <c r="H10" s="14">
        <f t="shared" si="0"/>
        <v>44661</v>
      </c>
      <c r="I10" s="15">
        <f t="shared" ca="1" si="1"/>
        <v>0</v>
      </c>
      <c r="J10" s="16" t="str">
        <f t="shared" ca="1" si="2"/>
        <v>NOT DUE</v>
      </c>
      <c r="K10" s="30" t="s">
        <v>609</v>
      </c>
      <c r="L10" s="17"/>
    </row>
    <row r="11" spans="1:12" ht="15" customHeight="1">
      <c r="A11" s="16" t="s">
        <v>4308</v>
      </c>
      <c r="B11" s="30" t="s">
        <v>858</v>
      </c>
      <c r="C11" s="30" t="s">
        <v>4140</v>
      </c>
      <c r="D11" s="20" t="s">
        <v>1</v>
      </c>
      <c r="E11" s="12">
        <v>42549</v>
      </c>
      <c r="F11" s="12">
        <v>44660</v>
      </c>
      <c r="G11" s="72"/>
      <c r="H11" s="14">
        <f t="shared" si="0"/>
        <v>44661</v>
      </c>
      <c r="I11" s="15">
        <f t="shared" ca="1" si="1"/>
        <v>0</v>
      </c>
      <c r="J11" s="16" t="str">
        <f t="shared" ca="1" si="2"/>
        <v>NOT DUE</v>
      </c>
      <c r="K11" s="30" t="s">
        <v>609</v>
      </c>
      <c r="L11" s="19"/>
    </row>
    <row r="12" spans="1:12" ht="15" customHeight="1">
      <c r="A12" s="16" t="s">
        <v>4309</v>
      </c>
      <c r="B12" s="30" t="s">
        <v>4141</v>
      </c>
      <c r="C12" s="30" t="s">
        <v>4142</v>
      </c>
      <c r="D12" s="20" t="s">
        <v>1</v>
      </c>
      <c r="E12" s="12">
        <v>42549</v>
      </c>
      <c r="F12" s="12">
        <v>44660</v>
      </c>
      <c r="G12" s="72"/>
      <c r="H12" s="14">
        <f t="shared" si="0"/>
        <v>44661</v>
      </c>
      <c r="I12" s="15">
        <f t="shared" ca="1" si="1"/>
        <v>0</v>
      </c>
      <c r="J12" s="16" t="str">
        <f t="shared" ca="1" si="2"/>
        <v>NOT DUE</v>
      </c>
      <c r="K12" s="30" t="s">
        <v>609</v>
      </c>
      <c r="L12" s="19"/>
    </row>
    <row r="13" spans="1:12" ht="15" customHeight="1">
      <c r="A13" s="16" t="s">
        <v>4310</v>
      </c>
      <c r="B13" s="30" t="s">
        <v>4143</v>
      </c>
      <c r="C13" s="30" t="s">
        <v>4142</v>
      </c>
      <c r="D13" s="20" t="s">
        <v>1</v>
      </c>
      <c r="E13" s="12">
        <v>42549</v>
      </c>
      <c r="F13" s="12">
        <v>44660</v>
      </c>
      <c r="G13" s="72"/>
      <c r="H13" s="14">
        <f t="shared" si="0"/>
        <v>44661</v>
      </c>
      <c r="I13" s="15">
        <f t="shared" ca="1" si="1"/>
        <v>0</v>
      </c>
      <c r="J13" s="16" t="str">
        <f t="shared" ca="1" si="2"/>
        <v>NOT DUE</v>
      </c>
      <c r="K13" s="30" t="s">
        <v>609</v>
      </c>
      <c r="L13" s="19"/>
    </row>
    <row r="14" spans="1:12" ht="38.25">
      <c r="A14" s="16" t="s">
        <v>4311</v>
      </c>
      <c r="B14" s="30" t="s">
        <v>4144</v>
      </c>
      <c r="C14" s="30" t="s">
        <v>4145</v>
      </c>
      <c r="D14" s="20" t="s">
        <v>1</v>
      </c>
      <c r="E14" s="12">
        <v>42549</v>
      </c>
      <c r="F14" s="12">
        <v>44660</v>
      </c>
      <c r="G14" s="72"/>
      <c r="H14" s="14">
        <f t="shared" si="0"/>
        <v>44661</v>
      </c>
      <c r="I14" s="15">
        <f ca="1">IF(ISBLANK(H14),"",H14-DATE(YEAR(NOW()),MONTH(NOW()),DAY(NOW())))</f>
        <v>0</v>
      </c>
      <c r="J14" s="16" t="str">
        <f t="shared" ca="1" si="2"/>
        <v>NOT DUE</v>
      </c>
      <c r="K14" s="30" t="s">
        <v>609</v>
      </c>
      <c r="L14" s="17"/>
    </row>
    <row r="15" spans="1:12">
      <c r="A15" s="16" t="s">
        <v>4312</v>
      </c>
      <c r="B15" s="30" t="s">
        <v>4146</v>
      </c>
      <c r="C15" s="30" t="s">
        <v>4147</v>
      </c>
      <c r="D15" s="20" t="s">
        <v>1</v>
      </c>
      <c r="E15" s="12">
        <v>42549</v>
      </c>
      <c r="F15" s="12">
        <v>44660</v>
      </c>
      <c r="G15" s="72"/>
      <c r="H15" s="14">
        <f t="shared" si="0"/>
        <v>44661</v>
      </c>
      <c r="I15" s="15">
        <f ca="1">IF(ISBLANK(H15),"",H15-DATE(YEAR(NOW()),MONTH(NOW()),DAY(NOW())))</f>
        <v>0</v>
      </c>
      <c r="J15" s="16" t="str">
        <f t="shared" ca="1" si="2"/>
        <v>NOT DUE</v>
      </c>
      <c r="K15" s="30" t="s">
        <v>609</v>
      </c>
      <c r="L15" s="17"/>
    </row>
    <row r="16" spans="1:12" ht="15" customHeight="1">
      <c r="A16" s="16" t="s">
        <v>4313</v>
      </c>
      <c r="B16" s="30" t="s">
        <v>4148</v>
      </c>
      <c r="C16" s="30" t="s">
        <v>4149</v>
      </c>
      <c r="D16" s="20" t="s">
        <v>1</v>
      </c>
      <c r="E16" s="12">
        <v>42549</v>
      </c>
      <c r="F16" s="12">
        <v>44660</v>
      </c>
      <c r="G16" s="72"/>
      <c r="H16" s="14">
        <f t="shared" si="0"/>
        <v>44661</v>
      </c>
      <c r="I16" s="15">
        <f t="shared" ref="I16:I35" ca="1" si="3">IF(ISBLANK(H16),"",H16-DATE(YEAR(NOW()),MONTH(NOW()),DAY(NOW())))</f>
        <v>0</v>
      </c>
      <c r="J16" s="16" t="str">
        <f t="shared" ca="1" si="2"/>
        <v>NOT DUE</v>
      </c>
      <c r="K16" s="30" t="s">
        <v>609</v>
      </c>
      <c r="L16" s="17"/>
    </row>
    <row r="17" spans="1:12" ht="15" customHeight="1">
      <c r="A17" s="16" t="s">
        <v>4314</v>
      </c>
      <c r="B17" s="30" t="s">
        <v>4148</v>
      </c>
      <c r="C17" s="30" t="s">
        <v>4150</v>
      </c>
      <c r="D17" s="20" t="s">
        <v>4</v>
      </c>
      <c r="E17" s="12">
        <v>42549</v>
      </c>
      <c r="F17" s="12">
        <v>44641</v>
      </c>
      <c r="G17" s="72"/>
      <c r="H17" s="14">
        <f t="shared" ref="H17:H35" si="4">EDATE(F17-1,1)</f>
        <v>44671</v>
      </c>
      <c r="I17" s="15">
        <f t="shared" ca="1" si="3"/>
        <v>10</v>
      </c>
      <c r="J17" s="16" t="str">
        <f t="shared" ca="1" si="2"/>
        <v>NOT DUE</v>
      </c>
      <c r="K17" s="30" t="s">
        <v>4151</v>
      </c>
      <c r="L17" s="17" t="s">
        <v>4730</v>
      </c>
    </row>
    <row r="18" spans="1:12" ht="15" customHeight="1">
      <c r="A18" s="16" t="s">
        <v>4315</v>
      </c>
      <c r="B18" s="30" t="s">
        <v>4152</v>
      </c>
      <c r="C18" s="30" t="s">
        <v>4153</v>
      </c>
      <c r="D18" s="20" t="s">
        <v>4</v>
      </c>
      <c r="E18" s="12">
        <v>42549</v>
      </c>
      <c r="F18" s="12">
        <v>44641</v>
      </c>
      <c r="G18" s="72"/>
      <c r="H18" s="14">
        <f t="shared" si="4"/>
        <v>44671</v>
      </c>
      <c r="I18" s="15">
        <f t="shared" ca="1" si="3"/>
        <v>10</v>
      </c>
      <c r="J18" s="16" t="str">
        <f t="shared" ca="1" si="2"/>
        <v>NOT DUE</v>
      </c>
      <c r="K18" s="30" t="s">
        <v>4151</v>
      </c>
      <c r="L18" s="17" t="s">
        <v>4730</v>
      </c>
    </row>
    <row r="19" spans="1:12" ht="15" customHeight="1">
      <c r="A19" s="16" t="s">
        <v>4316</v>
      </c>
      <c r="B19" s="30" t="s">
        <v>4152</v>
      </c>
      <c r="C19" s="30" t="s">
        <v>4154</v>
      </c>
      <c r="D19" s="20" t="s">
        <v>4</v>
      </c>
      <c r="E19" s="12">
        <v>42549</v>
      </c>
      <c r="F19" s="12">
        <v>44641</v>
      </c>
      <c r="G19" s="72"/>
      <c r="H19" s="14">
        <f t="shared" si="4"/>
        <v>44671</v>
      </c>
      <c r="I19" s="15">
        <f t="shared" ca="1" si="3"/>
        <v>10</v>
      </c>
      <c r="J19" s="16" t="str">
        <f t="shared" ca="1" si="2"/>
        <v>NOT DUE</v>
      </c>
      <c r="K19" s="30" t="s">
        <v>4151</v>
      </c>
      <c r="L19" s="17" t="s">
        <v>4730</v>
      </c>
    </row>
    <row r="20" spans="1:12" ht="15" customHeight="1">
      <c r="A20" s="16" t="s">
        <v>4317</v>
      </c>
      <c r="B20" s="30" t="s">
        <v>4152</v>
      </c>
      <c r="C20" s="30" t="s">
        <v>4155</v>
      </c>
      <c r="D20" s="20" t="s">
        <v>4</v>
      </c>
      <c r="E20" s="12">
        <v>42549</v>
      </c>
      <c r="F20" s="12">
        <v>44641</v>
      </c>
      <c r="G20" s="72"/>
      <c r="H20" s="14">
        <f t="shared" si="4"/>
        <v>44671</v>
      </c>
      <c r="I20" s="15">
        <f t="shared" ca="1" si="3"/>
        <v>10</v>
      </c>
      <c r="J20" s="16" t="str">
        <f t="shared" ca="1" si="2"/>
        <v>NOT DUE</v>
      </c>
      <c r="K20" s="30" t="s">
        <v>4151</v>
      </c>
      <c r="L20" s="17" t="s">
        <v>4730</v>
      </c>
    </row>
    <row r="21" spans="1:12" ht="15" customHeight="1">
      <c r="A21" s="16" t="s">
        <v>4318</v>
      </c>
      <c r="B21" s="30" t="s">
        <v>4156</v>
      </c>
      <c r="C21" s="30" t="s">
        <v>4153</v>
      </c>
      <c r="D21" s="20" t="s">
        <v>4</v>
      </c>
      <c r="E21" s="12">
        <v>42549</v>
      </c>
      <c r="F21" s="12">
        <v>44641</v>
      </c>
      <c r="G21" s="72"/>
      <c r="H21" s="14">
        <f t="shared" si="4"/>
        <v>44671</v>
      </c>
      <c r="I21" s="15">
        <f t="shared" ca="1" si="3"/>
        <v>10</v>
      </c>
      <c r="J21" s="16" t="str">
        <f t="shared" ca="1" si="2"/>
        <v>NOT DUE</v>
      </c>
      <c r="K21" s="30" t="s">
        <v>4151</v>
      </c>
      <c r="L21" s="17" t="s">
        <v>4730</v>
      </c>
    </row>
    <row r="22" spans="1:12" ht="15" customHeight="1">
      <c r="A22" s="16" t="s">
        <v>4319</v>
      </c>
      <c r="B22" s="30" t="s">
        <v>4156</v>
      </c>
      <c r="C22" s="30" t="s">
        <v>4154</v>
      </c>
      <c r="D22" s="20" t="s">
        <v>4</v>
      </c>
      <c r="E22" s="12">
        <v>42549</v>
      </c>
      <c r="F22" s="12">
        <v>44641</v>
      </c>
      <c r="G22" s="72"/>
      <c r="H22" s="14">
        <f t="shared" si="4"/>
        <v>44671</v>
      </c>
      <c r="I22" s="15">
        <f t="shared" ca="1" si="3"/>
        <v>10</v>
      </c>
      <c r="J22" s="16" t="str">
        <f t="shared" ca="1" si="2"/>
        <v>NOT DUE</v>
      </c>
      <c r="K22" s="30" t="s">
        <v>4151</v>
      </c>
      <c r="L22" s="17" t="s">
        <v>4730</v>
      </c>
    </row>
    <row r="23" spans="1:12" ht="15" customHeight="1">
      <c r="A23" s="16" t="s">
        <v>4320</v>
      </c>
      <c r="B23" s="30" t="s">
        <v>4156</v>
      </c>
      <c r="C23" s="30" t="s">
        <v>4155</v>
      </c>
      <c r="D23" s="20" t="s">
        <v>4</v>
      </c>
      <c r="E23" s="12">
        <v>42549</v>
      </c>
      <c r="F23" s="12">
        <v>44641</v>
      </c>
      <c r="G23" s="72"/>
      <c r="H23" s="14">
        <f t="shared" si="4"/>
        <v>44671</v>
      </c>
      <c r="I23" s="15">
        <f t="shared" ca="1" si="3"/>
        <v>10</v>
      </c>
      <c r="J23" s="16" t="str">
        <f t="shared" ca="1" si="2"/>
        <v>NOT DUE</v>
      </c>
      <c r="K23" s="30" t="s">
        <v>4151</v>
      </c>
      <c r="L23" s="17" t="s">
        <v>4730</v>
      </c>
    </row>
    <row r="24" spans="1:12" ht="15" customHeight="1">
      <c r="A24" s="16" t="s">
        <v>4321</v>
      </c>
      <c r="B24" s="30" t="s">
        <v>4157</v>
      </c>
      <c r="C24" s="30" t="s">
        <v>4153</v>
      </c>
      <c r="D24" s="20" t="s">
        <v>4</v>
      </c>
      <c r="E24" s="12">
        <v>42549</v>
      </c>
      <c r="F24" s="12">
        <v>44641</v>
      </c>
      <c r="G24" s="72"/>
      <c r="H24" s="14">
        <f t="shared" si="4"/>
        <v>44671</v>
      </c>
      <c r="I24" s="15">
        <f t="shared" ca="1" si="3"/>
        <v>10</v>
      </c>
      <c r="J24" s="16" t="str">
        <f t="shared" ca="1" si="2"/>
        <v>NOT DUE</v>
      </c>
      <c r="K24" s="30" t="s">
        <v>4151</v>
      </c>
      <c r="L24" s="17" t="s">
        <v>4730</v>
      </c>
    </row>
    <row r="25" spans="1:12" ht="15" customHeight="1">
      <c r="A25" s="16" t="s">
        <v>4322</v>
      </c>
      <c r="B25" s="30" t="s">
        <v>4157</v>
      </c>
      <c r="C25" s="30" t="s">
        <v>4154</v>
      </c>
      <c r="D25" s="20" t="s">
        <v>4</v>
      </c>
      <c r="E25" s="12">
        <v>42549</v>
      </c>
      <c r="F25" s="12">
        <v>44641</v>
      </c>
      <c r="G25" s="72"/>
      <c r="H25" s="14">
        <f t="shared" si="4"/>
        <v>44671</v>
      </c>
      <c r="I25" s="15">
        <f t="shared" ca="1" si="3"/>
        <v>10</v>
      </c>
      <c r="J25" s="16" t="str">
        <f t="shared" ca="1" si="2"/>
        <v>NOT DUE</v>
      </c>
      <c r="K25" s="30" t="s">
        <v>4151</v>
      </c>
      <c r="L25" s="17" t="s">
        <v>4730</v>
      </c>
    </row>
    <row r="26" spans="1:12" ht="15" customHeight="1">
      <c r="A26" s="16" t="s">
        <v>4323</v>
      </c>
      <c r="B26" s="30" t="s">
        <v>4157</v>
      </c>
      <c r="C26" s="30" t="s">
        <v>4155</v>
      </c>
      <c r="D26" s="20" t="s">
        <v>4</v>
      </c>
      <c r="E26" s="12">
        <v>42549</v>
      </c>
      <c r="F26" s="12">
        <v>44641</v>
      </c>
      <c r="G26" s="72"/>
      <c r="H26" s="14">
        <f t="shared" si="4"/>
        <v>44671</v>
      </c>
      <c r="I26" s="15">
        <f t="shared" ca="1" si="3"/>
        <v>10</v>
      </c>
      <c r="J26" s="16" t="str">
        <f t="shared" ca="1" si="2"/>
        <v>NOT DUE</v>
      </c>
      <c r="K26" s="30" t="s">
        <v>4151</v>
      </c>
      <c r="L26" s="17" t="s">
        <v>4730</v>
      </c>
    </row>
    <row r="27" spans="1:12" ht="15" customHeight="1">
      <c r="A27" s="16" t="s">
        <v>4324</v>
      </c>
      <c r="B27" s="30" t="s">
        <v>4158</v>
      </c>
      <c r="C27" s="30" t="s">
        <v>4153</v>
      </c>
      <c r="D27" s="20" t="s">
        <v>4</v>
      </c>
      <c r="E27" s="12">
        <v>42549</v>
      </c>
      <c r="F27" s="12">
        <v>44641</v>
      </c>
      <c r="G27" s="72"/>
      <c r="H27" s="14">
        <f t="shared" si="4"/>
        <v>44671</v>
      </c>
      <c r="I27" s="15">
        <f t="shared" ca="1" si="3"/>
        <v>10</v>
      </c>
      <c r="J27" s="16" t="str">
        <f t="shared" ca="1" si="2"/>
        <v>NOT DUE</v>
      </c>
      <c r="K27" s="30" t="s">
        <v>4151</v>
      </c>
      <c r="L27" s="17" t="s">
        <v>4730</v>
      </c>
    </row>
    <row r="28" spans="1:12" ht="15" customHeight="1">
      <c r="A28" s="16" t="s">
        <v>4325</v>
      </c>
      <c r="B28" s="30" t="s">
        <v>4158</v>
      </c>
      <c r="C28" s="30" t="s">
        <v>4154</v>
      </c>
      <c r="D28" s="20" t="s">
        <v>4</v>
      </c>
      <c r="E28" s="12">
        <v>42549</v>
      </c>
      <c r="F28" s="12">
        <v>44641</v>
      </c>
      <c r="G28" s="72"/>
      <c r="H28" s="14">
        <f t="shared" si="4"/>
        <v>44671</v>
      </c>
      <c r="I28" s="15">
        <f t="shared" ca="1" si="3"/>
        <v>10</v>
      </c>
      <c r="J28" s="16" t="str">
        <f t="shared" ca="1" si="2"/>
        <v>NOT DUE</v>
      </c>
      <c r="K28" s="30" t="s">
        <v>4151</v>
      </c>
      <c r="L28" s="17" t="s">
        <v>4730</v>
      </c>
    </row>
    <row r="29" spans="1:12" ht="15" customHeight="1">
      <c r="A29" s="16" t="s">
        <v>4326</v>
      </c>
      <c r="B29" s="30" t="s">
        <v>4158</v>
      </c>
      <c r="C29" s="30" t="s">
        <v>4155</v>
      </c>
      <c r="D29" s="20" t="s">
        <v>4</v>
      </c>
      <c r="E29" s="12">
        <v>42549</v>
      </c>
      <c r="F29" s="12">
        <v>44641</v>
      </c>
      <c r="G29" s="72"/>
      <c r="H29" s="14">
        <f t="shared" si="4"/>
        <v>44671</v>
      </c>
      <c r="I29" s="15">
        <f t="shared" ca="1" si="3"/>
        <v>10</v>
      </c>
      <c r="J29" s="16" t="str">
        <f t="shared" ca="1" si="2"/>
        <v>NOT DUE</v>
      </c>
      <c r="K29" s="30" t="s">
        <v>4151</v>
      </c>
      <c r="L29" s="17" t="s">
        <v>4730</v>
      </c>
    </row>
    <row r="30" spans="1:12" ht="15" customHeight="1">
      <c r="A30" s="16" t="s">
        <v>4327</v>
      </c>
      <c r="B30" s="30" t="s">
        <v>4159</v>
      </c>
      <c r="C30" s="30" t="s">
        <v>4153</v>
      </c>
      <c r="D30" s="20" t="s">
        <v>4</v>
      </c>
      <c r="E30" s="12">
        <v>42549</v>
      </c>
      <c r="F30" s="12">
        <v>44641</v>
      </c>
      <c r="G30" s="72"/>
      <c r="H30" s="14">
        <f t="shared" si="4"/>
        <v>44671</v>
      </c>
      <c r="I30" s="15">
        <f t="shared" ca="1" si="3"/>
        <v>10</v>
      </c>
      <c r="J30" s="16" t="str">
        <f t="shared" ca="1" si="2"/>
        <v>NOT DUE</v>
      </c>
      <c r="K30" s="30" t="s">
        <v>4151</v>
      </c>
      <c r="L30" s="17" t="s">
        <v>4730</v>
      </c>
    </row>
    <row r="31" spans="1:12" ht="15" customHeight="1">
      <c r="A31" s="16" t="s">
        <v>4328</v>
      </c>
      <c r="B31" s="30" t="s">
        <v>4159</v>
      </c>
      <c r="C31" s="30" t="s">
        <v>4154</v>
      </c>
      <c r="D31" s="20" t="s">
        <v>4</v>
      </c>
      <c r="E31" s="12">
        <v>42549</v>
      </c>
      <c r="F31" s="12">
        <v>44641</v>
      </c>
      <c r="G31" s="72"/>
      <c r="H31" s="14">
        <f t="shared" si="4"/>
        <v>44671</v>
      </c>
      <c r="I31" s="15">
        <f t="shared" ca="1" si="3"/>
        <v>10</v>
      </c>
      <c r="J31" s="16" t="str">
        <f t="shared" ca="1" si="2"/>
        <v>NOT DUE</v>
      </c>
      <c r="K31" s="30" t="s">
        <v>4151</v>
      </c>
      <c r="L31" s="17" t="s">
        <v>4730</v>
      </c>
    </row>
    <row r="32" spans="1:12" ht="15" customHeight="1">
      <c r="A32" s="16" t="s">
        <v>4329</v>
      </c>
      <c r="B32" s="30" t="s">
        <v>4159</v>
      </c>
      <c r="C32" s="30" t="s">
        <v>4155</v>
      </c>
      <c r="D32" s="20" t="s">
        <v>4</v>
      </c>
      <c r="E32" s="12">
        <v>42549</v>
      </c>
      <c r="F32" s="12">
        <v>44641</v>
      </c>
      <c r="G32" s="72"/>
      <c r="H32" s="14">
        <f t="shared" si="4"/>
        <v>44671</v>
      </c>
      <c r="I32" s="15">
        <f t="shared" ca="1" si="3"/>
        <v>10</v>
      </c>
      <c r="J32" s="16" t="str">
        <f t="shared" ca="1" si="2"/>
        <v>NOT DUE</v>
      </c>
      <c r="K32" s="30" t="s">
        <v>4151</v>
      </c>
      <c r="L32" s="17" t="s">
        <v>4730</v>
      </c>
    </row>
    <row r="33" spans="1:12" ht="15" customHeight="1">
      <c r="A33" s="16" t="s">
        <v>4330</v>
      </c>
      <c r="B33" s="30" t="s">
        <v>4160</v>
      </c>
      <c r="C33" s="30" t="s">
        <v>4153</v>
      </c>
      <c r="D33" s="20" t="s">
        <v>4</v>
      </c>
      <c r="E33" s="12">
        <v>42549</v>
      </c>
      <c r="F33" s="12">
        <v>44641</v>
      </c>
      <c r="G33" s="72"/>
      <c r="H33" s="14">
        <f t="shared" si="4"/>
        <v>44671</v>
      </c>
      <c r="I33" s="15">
        <f t="shared" ca="1" si="3"/>
        <v>10</v>
      </c>
      <c r="J33" s="16" t="str">
        <f t="shared" ca="1" si="2"/>
        <v>NOT DUE</v>
      </c>
      <c r="K33" s="30" t="s">
        <v>4151</v>
      </c>
      <c r="L33" s="17" t="s">
        <v>4730</v>
      </c>
    </row>
    <row r="34" spans="1:12" ht="15" customHeight="1">
      <c r="A34" s="16" t="s">
        <v>4331</v>
      </c>
      <c r="B34" s="30" t="s">
        <v>4160</v>
      </c>
      <c r="C34" s="30" t="s">
        <v>4154</v>
      </c>
      <c r="D34" s="20" t="s">
        <v>4</v>
      </c>
      <c r="E34" s="12">
        <v>42549</v>
      </c>
      <c r="F34" s="12">
        <v>44641</v>
      </c>
      <c r="G34" s="72"/>
      <c r="H34" s="14">
        <f t="shared" si="4"/>
        <v>44671</v>
      </c>
      <c r="I34" s="15">
        <f t="shared" ca="1" si="3"/>
        <v>10</v>
      </c>
      <c r="J34" s="16" t="str">
        <f t="shared" ca="1" si="2"/>
        <v>NOT DUE</v>
      </c>
      <c r="K34" s="30" t="s">
        <v>4151</v>
      </c>
      <c r="L34" s="17" t="s">
        <v>4730</v>
      </c>
    </row>
    <row r="35" spans="1:12" ht="15" customHeight="1">
      <c r="A35" s="16" t="s">
        <v>4332</v>
      </c>
      <c r="B35" s="30" t="s">
        <v>4160</v>
      </c>
      <c r="C35" s="30" t="s">
        <v>4155</v>
      </c>
      <c r="D35" s="20" t="s">
        <v>4</v>
      </c>
      <c r="E35" s="12">
        <v>42549</v>
      </c>
      <c r="F35" s="12">
        <v>44641</v>
      </c>
      <c r="G35" s="72"/>
      <c r="H35" s="14">
        <f t="shared" si="4"/>
        <v>44671</v>
      </c>
      <c r="I35" s="15">
        <f t="shared" ca="1" si="3"/>
        <v>10</v>
      </c>
      <c r="J35" s="16" t="str">
        <f t="shared" ca="1" si="2"/>
        <v>NOT DUE</v>
      </c>
      <c r="K35" s="30" t="s">
        <v>4151</v>
      </c>
      <c r="L35" s="17" t="s">
        <v>4730</v>
      </c>
    </row>
    <row r="36" spans="1:12" ht="26.1" customHeight="1">
      <c r="A36" s="16" t="s">
        <v>4333</v>
      </c>
      <c r="B36" s="30" t="s">
        <v>570</v>
      </c>
      <c r="C36" s="30" t="s">
        <v>4566</v>
      </c>
      <c r="D36" s="20">
        <v>200</v>
      </c>
      <c r="E36" s="12">
        <v>42549</v>
      </c>
      <c r="F36" s="12">
        <v>44641</v>
      </c>
      <c r="G36" s="26">
        <v>17292</v>
      </c>
      <c r="H36" s="21">
        <f>IF(I36&lt;=200,$F$5+(I36/24),"error")</f>
        <v>44666.791666666664</v>
      </c>
      <c r="I36" s="22">
        <f>D36-($F$4-G36)</f>
        <v>163</v>
      </c>
      <c r="J36" s="16" t="str">
        <f>IF(I36="","",IF(I36&lt;0,"OVERDUE","NOT DUE"))</f>
        <v>NOT DUE</v>
      </c>
      <c r="K36" s="30" t="s">
        <v>609</v>
      </c>
      <c r="L36" s="19" t="s">
        <v>5400</v>
      </c>
    </row>
    <row r="37" spans="1:12" ht="15" customHeight="1">
      <c r="A37" s="16" t="s">
        <v>4334</v>
      </c>
      <c r="B37" s="30" t="s">
        <v>570</v>
      </c>
      <c r="C37" s="30" t="s">
        <v>4567</v>
      </c>
      <c r="D37" s="20">
        <v>2000</v>
      </c>
      <c r="E37" s="12">
        <v>42549</v>
      </c>
      <c r="F37" s="12">
        <v>44560</v>
      </c>
      <c r="G37" s="26">
        <v>16561</v>
      </c>
      <c r="H37" s="21">
        <f>IF(I37&lt;=2000,$F$5+(I37/24),"error")</f>
        <v>44711.333333333336</v>
      </c>
      <c r="I37" s="22">
        <f>D37-($F$4-G37)</f>
        <v>1232</v>
      </c>
      <c r="J37" s="16" t="str">
        <f>IF(I37="","",IF(I37&lt;0,"OVERDUE","NOT DUE"))</f>
        <v>NOT DUE</v>
      </c>
      <c r="K37" s="30" t="s">
        <v>4161</v>
      </c>
      <c r="L37" s="19"/>
    </row>
    <row r="38" spans="1:12" ht="15" customHeight="1">
      <c r="A38" s="16" t="s">
        <v>4335</v>
      </c>
      <c r="B38" s="30" t="s">
        <v>570</v>
      </c>
      <c r="C38" s="30" t="s">
        <v>4162</v>
      </c>
      <c r="D38" s="20">
        <v>200</v>
      </c>
      <c r="E38" s="12">
        <v>42549</v>
      </c>
      <c r="F38" s="12">
        <v>44641</v>
      </c>
      <c r="G38" s="26">
        <v>17292</v>
      </c>
      <c r="H38" s="21">
        <f>IF(I38&lt;=200,$F$5+(I38/24),"error")</f>
        <v>44666.791666666664</v>
      </c>
      <c r="I38" s="22">
        <f>D38-($F$4-G38)</f>
        <v>163</v>
      </c>
      <c r="J38" s="16" t="str">
        <f>IF(I38="","",IF(I38&lt;0,"OVERDUE","NOT DUE"))</f>
        <v>NOT DUE</v>
      </c>
      <c r="K38" s="30" t="s">
        <v>609</v>
      </c>
      <c r="L38" s="19"/>
    </row>
    <row r="39" spans="1:12" ht="15" customHeight="1">
      <c r="A39" s="16" t="s">
        <v>4336</v>
      </c>
      <c r="B39" s="30" t="s">
        <v>570</v>
      </c>
      <c r="C39" s="30" t="s">
        <v>4163</v>
      </c>
      <c r="D39" s="20">
        <v>100</v>
      </c>
      <c r="E39" s="12">
        <v>42549</v>
      </c>
      <c r="F39" s="12">
        <v>44641</v>
      </c>
      <c r="G39" s="26">
        <v>17292</v>
      </c>
      <c r="H39" s="21">
        <f>IF(I39&lt;=100,$F$5+(I39/24),"error")</f>
        <v>44662.625</v>
      </c>
      <c r="I39" s="22">
        <f>D39-($F$4-G39)</f>
        <v>63</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44909.666666666664</v>
      </c>
      <c r="I40" s="22">
        <f t="shared" ref="I40:I103" si="5">D40-($F$4-G40)</f>
        <v>5992</v>
      </c>
      <c r="J40" s="16" t="str">
        <f t="shared" ref="J40:J44" si="6">IF(I40="","",IF(I40&lt;0,"OVERDUE","NOT DUE"))</f>
        <v>NOT DUE</v>
      </c>
      <c r="K40" s="30" t="s">
        <v>4161</v>
      </c>
      <c r="L40" s="19" t="s">
        <v>5401</v>
      </c>
    </row>
    <row r="41" spans="1:12" ht="26.1" customHeight="1">
      <c r="A41" s="16" t="s">
        <v>4338</v>
      </c>
      <c r="B41" s="30" t="s">
        <v>570</v>
      </c>
      <c r="C41" s="30" t="s">
        <v>4165</v>
      </c>
      <c r="D41" s="20">
        <v>8000</v>
      </c>
      <c r="E41" s="12">
        <v>42549</v>
      </c>
      <c r="F41" s="12">
        <v>44417</v>
      </c>
      <c r="G41" s="26">
        <v>15321</v>
      </c>
      <c r="H41" s="21">
        <f t="shared" ref="H41" si="7">IF(I41&lt;=8000,$F$5+(I41/24),"error")</f>
        <v>44909.666666666664</v>
      </c>
      <c r="I41" s="22">
        <f t="shared" si="5"/>
        <v>5992</v>
      </c>
      <c r="J41" s="16" t="str">
        <f t="shared" si="6"/>
        <v>NOT DUE</v>
      </c>
      <c r="K41" s="30" t="s">
        <v>4161</v>
      </c>
      <c r="L41" s="19" t="s">
        <v>5401</v>
      </c>
    </row>
    <row r="42" spans="1:12" ht="26.1" customHeight="1">
      <c r="A42" s="16" t="s">
        <v>4339</v>
      </c>
      <c r="B42" s="30" t="s">
        <v>570</v>
      </c>
      <c r="C42" s="30" t="s">
        <v>4166</v>
      </c>
      <c r="D42" s="20">
        <v>8000</v>
      </c>
      <c r="E42" s="12">
        <v>42549</v>
      </c>
      <c r="F42" s="12">
        <v>44417</v>
      </c>
      <c r="G42" s="26">
        <v>15321</v>
      </c>
      <c r="H42" s="21">
        <f>IF(I42&lt;=8000,$F$5+(I42/24),"error")</f>
        <v>44909.666666666664</v>
      </c>
      <c r="I42" s="22">
        <f t="shared" si="5"/>
        <v>5992</v>
      </c>
      <c r="J42" s="16" t="str">
        <f t="shared" si="6"/>
        <v>NOT DUE</v>
      </c>
      <c r="K42" s="30" t="s">
        <v>4161</v>
      </c>
      <c r="L42" s="19" t="s">
        <v>5401</v>
      </c>
    </row>
    <row r="43" spans="1:12" ht="15" customHeight="1">
      <c r="A43" s="16" t="s">
        <v>4340</v>
      </c>
      <c r="B43" s="30" t="s">
        <v>4167</v>
      </c>
      <c r="C43" s="30" t="s">
        <v>4568</v>
      </c>
      <c r="D43" s="20">
        <v>6000</v>
      </c>
      <c r="E43" s="12">
        <v>42549</v>
      </c>
      <c r="F43" s="12">
        <v>44649</v>
      </c>
      <c r="G43" s="26">
        <v>17292</v>
      </c>
      <c r="H43" s="21">
        <f>IF(I43&lt;=6000,$F$5+(I43/24),"error")</f>
        <v>44908.458333333336</v>
      </c>
      <c r="I43" s="22">
        <f t="shared" si="5"/>
        <v>5963</v>
      </c>
      <c r="J43" s="16" t="str">
        <f t="shared" si="6"/>
        <v>NOT DUE</v>
      </c>
      <c r="K43" s="30" t="s">
        <v>4161</v>
      </c>
      <c r="L43" s="19" t="s">
        <v>5442</v>
      </c>
    </row>
    <row r="44" spans="1:12" ht="15" customHeight="1">
      <c r="A44" s="16" t="s">
        <v>4341</v>
      </c>
      <c r="B44" s="30" t="s">
        <v>4167</v>
      </c>
      <c r="C44" s="30" t="s">
        <v>4168</v>
      </c>
      <c r="D44" s="20">
        <v>6000</v>
      </c>
      <c r="E44" s="12">
        <v>42549</v>
      </c>
      <c r="F44" s="12">
        <v>44649</v>
      </c>
      <c r="G44" s="26">
        <v>17292</v>
      </c>
      <c r="H44" s="21">
        <f>IF(I44&lt;=6000,$F$5+(I44/24),"error")</f>
        <v>44908.458333333336</v>
      </c>
      <c r="I44" s="22">
        <f t="shared" si="5"/>
        <v>5963</v>
      </c>
      <c r="J44" s="16" t="str">
        <f t="shared" si="6"/>
        <v>NOT DUE</v>
      </c>
      <c r="K44" s="30" t="s">
        <v>4161</v>
      </c>
      <c r="L44" s="19" t="s">
        <v>5442</v>
      </c>
    </row>
    <row r="45" spans="1:12" ht="26.1" customHeight="1">
      <c r="A45" s="16" t="s">
        <v>4342</v>
      </c>
      <c r="B45" s="30" t="s">
        <v>4169</v>
      </c>
      <c r="C45" s="30" t="s">
        <v>4170</v>
      </c>
      <c r="D45" s="20">
        <v>1500</v>
      </c>
      <c r="E45" s="12">
        <v>42549</v>
      </c>
      <c r="F45" s="12">
        <v>44553</v>
      </c>
      <c r="G45" s="26">
        <v>16557</v>
      </c>
      <c r="H45" s="21">
        <f>IF(I45&lt;=1500,$F$5+(I45/24),"error")</f>
        <v>44690.333333333336</v>
      </c>
      <c r="I45" s="22">
        <f t="shared" si="5"/>
        <v>728</v>
      </c>
      <c r="J45" s="16" t="str">
        <f t="shared" si="2"/>
        <v>NOT DUE</v>
      </c>
      <c r="K45" s="30" t="s">
        <v>4171</v>
      </c>
      <c r="L45" s="19" t="s">
        <v>5205</v>
      </c>
    </row>
    <row r="46" spans="1:12" ht="26.1" customHeight="1">
      <c r="A46" s="16" t="s">
        <v>4343</v>
      </c>
      <c r="B46" s="30" t="s">
        <v>4172</v>
      </c>
      <c r="C46" s="30" t="s">
        <v>4170</v>
      </c>
      <c r="D46" s="20">
        <v>1500</v>
      </c>
      <c r="E46" s="12">
        <v>42549</v>
      </c>
      <c r="F46" s="12">
        <v>44567</v>
      </c>
      <c r="G46" s="26">
        <v>16561</v>
      </c>
      <c r="H46" s="21">
        <f t="shared" ref="H46:H49" si="8">IF(I46&lt;=1500,$F$5+(I46/24),"error")</f>
        <v>44690.5</v>
      </c>
      <c r="I46" s="22">
        <f t="shared" si="5"/>
        <v>732</v>
      </c>
      <c r="J46" s="16" t="str">
        <f t="shared" si="2"/>
        <v>NOT DUE</v>
      </c>
      <c r="K46" s="30" t="s">
        <v>4171</v>
      </c>
      <c r="L46" s="19" t="s">
        <v>5415</v>
      </c>
    </row>
    <row r="47" spans="1:12" ht="26.1" customHeight="1">
      <c r="A47" s="16" t="s">
        <v>4344</v>
      </c>
      <c r="B47" s="30" t="s">
        <v>4173</v>
      </c>
      <c r="C47" s="30" t="s">
        <v>4170</v>
      </c>
      <c r="D47" s="20">
        <v>1500</v>
      </c>
      <c r="E47" s="12">
        <v>42549</v>
      </c>
      <c r="F47" s="12">
        <v>44553</v>
      </c>
      <c r="G47" s="26">
        <v>16557</v>
      </c>
      <c r="H47" s="21">
        <f t="shared" si="8"/>
        <v>44690.333333333336</v>
      </c>
      <c r="I47" s="22">
        <f t="shared" si="5"/>
        <v>728</v>
      </c>
      <c r="J47" s="16" t="str">
        <f t="shared" si="2"/>
        <v>NOT DUE</v>
      </c>
      <c r="K47" s="30" t="s">
        <v>4171</v>
      </c>
      <c r="L47" s="19" t="s">
        <v>5205</v>
      </c>
    </row>
    <row r="48" spans="1:12" ht="26.1" customHeight="1">
      <c r="A48" s="16" t="s">
        <v>4345</v>
      </c>
      <c r="B48" s="30" t="s">
        <v>4174</v>
      </c>
      <c r="C48" s="30" t="s">
        <v>4170</v>
      </c>
      <c r="D48" s="20">
        <v>1500</v>
      </c>
      <c r="E48" s="12">
        <v>42549</v>
      </c>
      <c r="F48" s="12">
        <v>44553</v>
      </c>
      <c r="G48" s="26">
        <v>16557</v>
      </c>
      <c r="H48" s="21">
        <f t="shared" si="8"/>
        <v>44690.333333333336</v>
      </c>
      <c r="I48" s="22">
        <f t="shared" si="5"/>
        <v>728</v>
      </c>
      <c r="J48" s="16" t="str">
        <f t="shared" si="2"/>
        <v>NOT DUE</v>
      </c>
      <c r="K48" s="30" t="s">
        <v>4171</v>
      </c>
      <c r="L48" s="19" t="s">
        <v>5205</v>
      </c>
    </row>
    <row r="49" spans="1:12" ht="26.1" customHeight="1">
      <c r="A49" s="16" t="s">
        <v>4346</v>
      </c>
      <c r="B49" s="30" t="s">
        <v>4175</v>
      </c>
      <c r="C49" s="30" t="s">
        <v>4170</v>
      </c>
      <c r="D49" s="20">
        <v>1500</v>
      </c>
      <c r="E49" s="12">
        <v>42549</v>
      </c>
      <c r="F49" s="12">
        <v>44553</v>
      </c>
      <c r="G49" s="26">
        <v>16557</v>
      </c>
      <c r="H49" s="21">
        <f t="shared" si="8"/>
        <v>44690.333333333336</v>
      </c>
      <c r="I49" s="22">
        <f t="shared" si="5"/>
        <v>728</v>
      </c>
      <c r="J49" s="16" t="str">
        <f t="shared" si="2"/>
        <v>NOT DUE</v>
      </c>
      <c r="K49" s="30" t="s">
        <v>4171</v>
      </c>
      <c r="L49" s="19" t="s">
        <v>5205</v>
      </c>
    </row>
    <row r="50" spans="1:12" ht="26.1" customHeight="1">
      <c r="A50" s="16" t="s">
        <v>4347</v>
      </c>
      <c r="B50" s="30" t="s">
        <v>4176</v>
      </c>
      <c r="C50" s="30" t="s">
        <v>4170</v>
      </c>
      <c r="D50" s="20">
        <v>1500</v>
      </c>
      <c r="E50" s="12">
        <v>42549</v>
      </c>
      <c r="F50" s="12">
        <v>44553</v>
      </c>
      <c r="G50" s="26">
        <v>16557</v>
      </c>
      <c r="H50" s="21">
        <f>IF(I50&lt;=1500,$F$5+(I50/24),"error")</f>
        <v>44690.333333333336</v>
      </c>
      <c r="I50" s="22">
        <f t="shared" si="5"/>
        <v>728</v>
      </c>
      <c r="J50" s="16" t="str">
        <f t="shared" si="2"/>
        <v>NOT DUE</v>
      </c>
      <c r="K50" s="30" t="s">
        <v>4171</v>
      </c>
      <c r="L50" s="19" t="s">
        <v>5205</v>
      </c>
    </row>
    <row r="51" spans="1:12" ht="26.1" customHeight="1">
      <c r="A51" s="16" t="s">
        <v>4348</v>
      </c>
      <c r="B51" s="30" t="s">
        <v>682</v>
      </c>
      <c r="C51" s="30" t="s">
        <v>4177</v>
      </c>
      <c r="D51" s="20">
        <v>1500</v>
      </c>
      <c r="E51" s="12">
        <v>42549</v>
      </c>
      <c r="F51" s="12">
        <v>44553</v>
      </c>
      <c r="G51" s="26">
        <v>16557</v>
      </c>
      <c r="H51" s="21">
        <f>IF(I51&lt;=1500,$F$5+(I51/24),"error")</f>
        <v>44690.333333333336</v>
      </c>
      <c r="I51" s="22">
        <f t="shared" si="5"/>
        <v>728</v>
      </c>
      <c r="J51" s="16" t="str">
        <f t="shared" si="2"/>
        <v>NOT DUE</v>
      </c>
      <c r="K51" s="30" t="s">
        <v>4178</v>
      </c>
      <c r="L51" s="19" t="s">
        <v>4835</v>
      </c>
    </row>
    <row r="52" spans="1:12" ht="15" customHeight="1">
      <c r="A52" s="16" t="s">
        <v>4349</v>
      </c>
      <c r="B52" s="30" t="s">
        <v>682</v>
      </c>
      <c r="C52" s="30" t="s">
        <v>4179</v>
      </c>
      <c r="D52" s="20">
        <v>12000</v>
      </c>
      <c r="E52" s="12">
        <v>42549</v>
      </c>
      <c r="F52" s="12">
        <v>44351</v>
      </c>
      <c r="G52" s="26">
        <v>14948</v>
      </c>
      <c r="H52" s="21">
        <f>IF(I52&lt;=12000,$F$5+(I52/24),"error")</f>
        <v>45060.791666666664</v>
      </c>
      <c r="I52" s="22">
        <f t="shared" si="5"/>
        <v>9619</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45060.791666666664</v>
      </c>
      <c r="I53" s="22">
        <f t="shared" si="5"/>
        <v>9619</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45060.791666666664</v>
      </c>
      <c r="I54" s="22">
        <f t="shared" si="5"/>
        <v>9619</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45060.791666666664</v>
      </c>
      <c r="I55" s="22">
        <f t="shared" si="5"/>
        <v>9619</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45060.791666666664</v>
      </c>
      <c r="I56" s="22">
        <f t="shared" si="5"/>
        <v>9619</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45060.791666666664</v>
      </c>
      <c r="I57" s="22">
        <f t="shared" si="5"/>
        <v>9619</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45060.791666666664</v>
      </c>
      <c r="I58" s="22">
        <f t="shared" si="5"/>
        <v>9619</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44690.333333333336</v>
      </c>
      <c r="I59" s="22">
        <f t="shared" si="5"/>
        <v>728</v>
      </c>
      <c r="J59" s="16" t="str">
        <f t="shared" si="2"/>
        <v>NOT DUE</v>
      </c>
      <c r="K59" s="30" t="s">
        <v>4178</v>
      </c>
      <c r="L59" s="19" t="s">
        <v>4835</v>
      </c>
    </row>
    <row r="60" spans="1:12" ht="15" customHeight="1">
      <c r="A60" s="16" t="s">
        <v>4357</v>
      </c>
      <c r="B60" s="30" t="s">
        <v>683</v>
      </c>
      <c r="C60" s="30" t="s">
        <v>4179</v>
      </c>
      <c r="D60" s="20">
        <v>12000</v>
      </c>
      <c r="E60" s="12">
        <v>42549</v>
      </c>
      <c r="F60" s="12">
        <v>44351</v>
      </c>
      <c r="G60" s="26">
        <v>14948</v>
      </c>
      <c r="H60" s="21">
        <f>IF(I60&lt;=12000,$F$5+(I60/24),"error")</f>
        <v>45060.791666666664</v>
      </c>
      <c r="I60" s="22">
        <f t="shared" si="5"/>
        <v>9619</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45060.791666666664</v>
      </c>
      <c r="I61" s="22">
        <f t="shared" si="5"/>
        <v>9619</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45060.791666666664</v>
      </c>
      <c r="I62" s="22">
        <f t="shared" si="5"/>
        <v>9619</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45060.791666666664</v>
      </c>
      <c r="I63" s="22">
        <f t="shared" si="5"/>
        <v>9619</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45060.791666666664</v>
      </c>
      <c r="I64" s="22">
        <f t="shared" si="5"/>
        <v>9619</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45060.791666666664</v>
      </c>
      <c r="I65" s="22">
        <f t="shared" si="5"/>
        <v>9619</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45060.791666666664</v>
      </c>
      <c r="I66" s="22">
        <f t="shared" si="5"/>
        <v>9619</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44690.333333333336</v>
      </c>
      <c r="I67" s="22">
        <f t="shared" si="5"/>
        <v>728</v>
      </c>
      <c r="J67" s="16" t="str">
        <f t="shared" si="2"/>
        <v>NOT DUE</v>
      </c>
      <c r="K67" s="30" t="s">
        <v>4178</v>
      </c>
      <c r="L67" s="19" t="s">
        <v>4835</v>
      </c>
    </row>
    <row r="68" spans="1:12" ht="15" customHeight="1">
      <c r="A68" s="16" t="s">
        <v>4365</v>
      </c>
      <c r="B68" s="30" t="s">
        <v>684</v>
      </c>
      <c r="C68" s="30" t="s">
        <v>4179</v>
      </c>
      <c r="D68" s="20">
        <v>12000</v>
      </c>
      <c r="E68" s="12">
        <v>42549</v>
      </c>
      <c r="F68" s="12">
        <v>44351</v>
      </c>
      <c r="G68" s="26">
        <v>14948</v>
      </c>
      <c r="H68" s="21">
        <f>IF(I68&lt;=12000,$F$5+(I68/24),"error")</f>
        <v>45060.791666666664</v>
      </c>
      <c r="I68" s="22">
        <f t="shared" si="5"/>
        <v>9619</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45060.791666666664</v>
      </c>
      <c r="I69" s="22">
        <f t="shared" si="5"/>
        <v>9619</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45060.791666666664</v>
      </c>
      <c r="I70" s="22">
        <f t="shared" si="5"/>
        <v>9619</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45060.791666666664</v>
      </c>
      <c r="I71" s="22">
        <f t="shared" si="5"/>
        <v>9619</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45060.791666666664</v>
      </c>
      <c r="I72" s="22">
        <f t="shared" si="5"/>
        <v>9619</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45060.791666666664</v>
      </c>
      <c r="I73" s="22">
        <f t="shared" si="5"/>
        <v>9619</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45060.791666666664</v>
      </c>
      <c r="I74" s="22">
        <f t="shared" si="5"/>
        <v>9619</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44690.333333333336</v>
      </c>
      <c r="I75" s="22">
        <f t="shared" si="5"/>
        <v>728</v>
      </c>
      <c r="J75" s="16" t="str">
        <f t="shared" si="2"/>
        <v>NOT DUE</v>
      </c>
      <c r="K75" s="30" t="s">
        <v>4178</v>
      </c>
      <c r="L75" s="19" t="s">
        <v>4835</v>
      </c>
    </row>
    <row r="76" spans="1:12" ht="15" customHeight="1">
      <c r="A76" s="16" t="s">
        <v>4373</v>
      </c>
      <c r="B76" s="30" t="s">
        <v>685</v>
      </c>
      <c r="C76" s="30" t="s">
        <v>4179</v>
      </c>
      <c r="D76" s="20">
        <v>12000</v>
      </c>
      <c r="E76" s="12">
        <v>42549</v>
      </c>
      <c r="F76" s="12">
        <v>44351</v>
      </c>
      <c r="G76" s="26">
        <v>14948</v>
      </c>
      <c r="H76" s="21">
        <f t="shared" si="11"/>
        <v>45060.791666666664</v>
      </c>
      <c r="I76" s="22">
        <f t="shared" si="5"/>
        <v>9619</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45060.791666666664</v>
      </c>
      <c r="I77" s="22">
        <f t="shared" si="5"/>
        <v>9619</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45060.791666666664</v>
      </c>
      <c r="I78" s="22">
        <f t="shared" si="5"/>
        <v>9619</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45060.791666666664</v>
      </c>
      <c r="I79" s="22">
        <f t="shared" si="5"/>
        <v>9619</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45060.791666666664</v>
      </c>
      <c r="I80" s="22">
        <f t="shared" si="5"/>
        <v>9619</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45060.791666666664</v>
      </c>
      <c r="I81" s="22">
        <f t="shared" si="5"/>
        <v>9619</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45060.791666666664</v>
      </c>
      <c r="I82" s="22">
        <f t="shared" si="5"/>
        <v>9619</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44690.333333333336</v>
      </c>
      <c r="I83" s="22">
        <f t="shared" si="5"/>
        <v>728</v>
      </c>
      <c r="J83" s="16" t="str">
        <f t="shared" si="12"/>
        <v>NOT DUE</v>
      </c>
      <c r="K83" s="30" t="s">
        <v>4178</v>
      </c>
      <c r="L83" s="19" t="s">
        <v>4835</v>
      </c>
    </row>
    <row r="84" spans="1:12" ht="15" customHeight="1">
      <c r="A84" s="16" t="s">
        <v>4381</v>
      </c>
      <c r="B84" s="30" t="s">
        <v>686</v>
      </c>
      <c r="C84" s="30" t="s">
        <v>4179</v>
      </c>
      <c r="D84" s="20">
        <v>12000</v>
      </c>
      <c r="E84" s="12">
        <v>42549</v>
      </c>
      <c r="F84" s="12">
        <v>44351</v>
      </c>
      <c r="G84" s="26">
        <v>14948</v>
      </c>
      <c r="H84" s="21">
        <f t="shared" si="11"/>
        <v>45060.791666666664</v>
      </c>
      <c r="I84" s="22">
        <f t="shared" si="5"/>
        <v>9619</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45060.791666666664</v>
      </c>
      <c r="I85" s="22">
        <f t="shared" si="5"/>
        <v>9619</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45060.791666666664</v>
      </c>
      <c r="I86" s="22">
        <f t="shared" si="5"/>
        <v>9619</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45060.791666666664</v>
      </c>
      <c r="I87" s="22">
        <f t="shared" si="5"/>
        <v>9619</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45060.791666666664</v>
      </c>
      <c r="I88" s="22">
        <f t="shared" si="5"/>
        <v>9619</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45060.791666666664</v>
      </c>
      <c r="I89" s="22">
        <f t="shared" si="5"/>
        <v>9619</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45060.791666666664</v>
      </c>
      <c r="I90" s="22">
        <f t="shared" si="5"/>
        <v>9619</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44690.333333333336</v>
      </c>
      <c r="I91" s="22">
        <f t="shared" si="5"/>
        <v>728</v>
      </c>
      <c r="J91" s="16" t="str">
        <f t="shared" si="12"/>
        <v>NOT DUE</v>
      </c>
      <c r="K91" s="30" t="s">
        <v>4178</v>
      </c>
      <c r="L91" s="19" t="s">
        <v>4835</v>
      </c>
    </row>
    <row r="92" spans="1:12" ht="15" customHeight="1">
      <c r="A92" s="16" t="s">
        <v>4389</v>
      </c>
      <c r="B92" s="30" t="s">
        <v>4186</v>
      </c>
      <c r="C92" s="30" t="s">
        <v>4179</v>
      </c>
      <c r="D92" s="20">
        <v>12000</v>
      </c>
      <c r="E92" s="12">
        <v>42549</v>
      </c>
      <c r="F92" s="12">
        <v>44351</v>
      </c>
      <c r="G92" s="26">
        <v>14948</v>
      </c>
      <c r="H92" s="21">
        <f t="shared" si="11"/>
        <v>45060.791666666664</v>
      </c>
      <c r="I92" s="22">
        <f t="shared" si="5"/>
        <v>9619</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45060.791666666664</v>
      </c>
      <c r="I93" s="22">
        <f t="shared" si="5"/>
        <v>9619</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45060.791666666664</v>
      </c>
      <c r="I94" s="22">
        <f t="shared" si="5"/>
        <v>9619</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45060.791666666664</v>
      </c>
      <c r="I95" s="22">
        <f t="shared" si="5"/>
        <v>9619</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45060.791666666664</v>
      </c>
      <c r="I96" s="22">
        <f t="shared" si="5"/>
        <v>9619</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45060.791666666664</v>
      </c>
      <c r="I97" s="22">
        <f t="shared" si="5"/>
        <v>9619</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45060.791666666664</v>
      </c>
      <c r="I98" s="22">
        <f t="shared" si="5"/>
        <v>9619</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45060.791666666664</v>
      </c>
      <c r="I99" s="22">
        <f t="shared" si="5"/>
        <v>9619</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45060.791666666664</v>
      </c>
      <c r="I100" s="22">
        <f t="shared" si="5"/>
        <v>9619</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45060.791666666664</v>
      </c>
      <c r="I101" s="22">
        <f t="shared" si="5"/>
        <v>9619</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45060.791666666664</v>
      </c>
      <c r="I102" s="22">
        <f t="shared" si="5"/>
        <v>9619</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45060.791666666664</v>
      </c>
      <c r="I103" s="22">
        <f t="shared" si="5"/>
        <v>9619</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45060.791666666664</v>
      </c>
      <c r="I104" s="22">
        <f t="shared" ref="I104:I167" si="13">D104-($F$4-G104)</f>
        <v>9619</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45060.791666666664</v>
      </c>
      <c r="I105" s="22">
        <f t="shared" si="13"/>
        <v>9619</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45060.791666666664</v>
      </c>
      <c r="I106" s="22">
        <f t="shared" si="13"/>
        <v>9619</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45060.791666666664</v>
      </c>
      <c r="I107" s="22">
        <f t="shared" si="13"/>
        <v>9619</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45060.791666666664</v>
      </c>
      <c r="I108" s="22">
        <f t="shared" si="13"/>
        <v>9619</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45060.791666666664</v>
      </c>
      <c r="I109" s="22">
        <f t="shared" si="13"/>
        <v>9619</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45060.791666666664</v>
      </c>
      <c r="I110" s="22">
        <f t="shared" si="13"/>
        <v>9619</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45060.791666666664</v>
      </c>
      <c r="I111" s="22">
        <f t="shared" si="13"/>
        <v>9619</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45060.791666666664</v>
      </c>
      <c r="I112" s="22">
        <f t="shared" si="13"/>
        <v>9619</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45060.791666666664</v>
      </c>
      <c r="I113" s="22">
        <f t="shared" si="13"/>
        <v>9619</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45060.791666666664</v>
      </c>
      <c r="I114" s="22">
        <f t="shared" si="13"/>
        <v>9619</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45060.791666666664</v>
      </c>
      <c r="I115" s="22">
        <f t="shared" si="13"/>
        <v>9619</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45060.791666666664</v>
      </c>
      <c r="I116" s="22">
        <f t="shared" si="13"/>
        <v>9619</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45060.791666666664</v>
      </c>
      <c r="I117" s="22">
        <f t="shared" si="13"/>
        <v>9619</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45060.791666666664</v>
      </c>
      <c r="I118" s="22">
        <f t="shared" si="13"/>
        <v>9619</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45060.791666666664</v>
      </c>
      <c r="I119" s="22">
        <f t="shared" si="13"/>
        <v>9619</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44771.291666666664</v>
      </c>
      <c r="I120" s="22">
        <f t="shared" si="13"/>
        <v>2671</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45060.791666666664</v>
      </c>
      <c r="I121" s="22">
        <f t="shared" si="13"/>
        <v>9619</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45060.791666666664</v>
      </c>
      <c r="I122" s="22">
        <f t="shared" si="13"/>
        <v>9619</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45060.791666666664</v>
      </c>
      <c r="I123" s="22">
        <f t="shared" si="13"/>
        <v>9619</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44771.291666666664</v>
      </c>
      <c r="I124" s="22">
        <f t="shared" si="13"/>
        <v>2671</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45060.791666666664</v>
      </c>
      <c r="I125" s="22">
        <f t="shared" si="13"/>
        <v>9619</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45060.791666666664</v>
      </c>
      <c r="I126" s="22">
        <f t="shared" si="13"/>
        <v>9619</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45060.791666666664</v>
      </c>
      <c r="I127" s="22">
        <f t="shared" si="13"/>
        <v>9619</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44771.291666666664</v>
      </c>
      <c r="I128" s="22">
        <f t="shared" si="13"/>
        <v>2671</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45060.791666666664</v>
      </c>
      <c r="I129" s="22">
        <f t="shared" si="13"/>
        <v>9619</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45060.791666666664</v>
      </c>
      <c r="I130" s="22">
        <f t="shared" si="13"/>
        <v>9619</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45060.791666666664</v>
      </c>
      <c r="I131" s="22">
        <f t="shared" si="13"/>
        <v>9619</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44771.291666666664</v>
      </c>
      <c r="I132" s="22">
        <f t="shared" si="13"/>
        <v>2671</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45060.791666666664</v>
      </c>
      <c r="I133" s="22">
        <f t="shared" si="13"/>
        <v>9619</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45060.791666666664</v>
      </c>
      <c r="I134" s="22">
        <f t="shared" si="13"/>
        <v>9619</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45060.791666666664</v>
      </c>
      <c r="I135" s="22">
        <f t="shared" si="13"/>
        <v>9619</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44771.291666666664</v>
      </c>
      <c r="I136" s="22">
        <f t="shared" si="13"/>
        <v>2671</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45060.791666666664</v>
      </c>
      <c r="I137" s="22">
        <f t="shared" si="13"/>
        <v>9619</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45060.791666666664</v>
      </c>
      <c r="I138" s="22">
        <f t="shared" si="13"/>
        <v>9619</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45060.791666666664</v>
      </c>
      <c r="I139" s="22">
        <f t="shared" si="13"/>
        <v>9619</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44771.291666666664</v>
      </c>
      <c r="I140" s="22">
        <f t="shared" si="13"/>
        <v>2671</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45060.791666666664</v>
      </c>
      <c r="I141" s="22">
        <f t="shared" si="13"/>
        <v>9619</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44771.291666666664</v>
      </c>
      <c r="I142" s="22">
        <f t="shared" si="13"/>
        <v>2671</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45060.791666666664</v>
      </c>
      <c r="I143" s="22">
        <f t="shared" si="13"/>
        <v>9619</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44771.291666666664</v>
      </c>
      <c r="I144" s="22">
        <f t="shared" si="13"/>
        <v>2671</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45060.791666666664</v>
      </c>
      <c r="I145" s="22">
        <f t="shared" si="13"/>
        <v>9619</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44771.291666666664</v>
      </c>
      <c r="I146" s="22">
        <f t="shared" si="13"/>
        <v>2671</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45060.791666666664</v>
      </c>
      <c r="I147" s="22">
        <f t="shared" si="13"/>
        <v>9619</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44771.291666666664</v>
      </c>
      <c r="I148" s="22">
        <f t="shared" si="13"/>
        <v>2671</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45060.791666666664</v>
      </c>
      <c r="I149" s="22">
        <f t="shared" si="13"/>
        <v>9619</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44771.291666666664</v>
      </c>
      <c r="I150" s="22">
        <f t="shared" si="13"/>
        <v>2671</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45060.791666666664</v>
      </c>
      <c r="I151" s="22">
        <f t="shared" si="13"/>
        <v>9619</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44771.291666666664</v>
      </c>
      <c r="I152" s="22">
        <f t="shared" si="13"/>
        <v>2671</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45060.791666666664</v>
      </c>
      <c r="I153" s="255">
        <f>D153-($F$4-G153)</f>
        <v>9619</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44733.916666666664</v>
      </c>
      <c r="I154" s="22">
        <f t="shared" si="13"/>
        <v>1774</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45060.791666666664</v>
      </c>
      <c r="I155" s="22">
        <f t="shared" si="13"/>
        <v>9619</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45060.791666666664</v>
      </c>
      <c r="I156" s="22">
        <f t="shared" si="13"/>
        <v>9619</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45060.791666666664</v>
      </c>
      <c r="I157" s="22">
        <f t="shared" si="13"/>
        <v>9619</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45060.791666666664</v>
      </c>
      <c r="I158" s="22">
        <f t="shared" si="13"/>
        <v>9619</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45060.791666666664</v>
      </c>
      <c r="I159" s="22">
        <f t="shared" si="13"/>
        <v>9619</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45060.791666666664</v>
      </c>
      <c r="I160" s="22">
        <f t="shared" si="13"/>
        <v>9619</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45060.791666666664</v>
      </c>
      <c r="I161" s="22">
        <f t="shared" si="13"/>
        <v>9619</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45060.791666666664</v>
      </c>
      <c r="I162" s="22">
        <f t="shared" si="13"/>
        <v>9619</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45060.791666666664</v>
      </c>
      <c r="I163" s="22">
        <f t="shared" si="13"/>
        <v>9619</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45060.791666666664</v>
      </c>
      <c r="I164" s="22">
        <f t="shared" si="13"/>
        <v>9619</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45060.791666666664</v>
      </c>
      <c r="I165" s="22">
        <f t="shared" si="13"/>
        <v>9619</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45060.791666666664</v>
      </c>
      <c r="I166" s="22">
        <f t="shared" si="13"/>
        <v>9619</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45060.791666666664</v>
      </c>
      <c r="I167" s="22">
        <f t="shared" si="13"/>
        <v>9619</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45060.791666666664</v>
      </c>
      <c r="I168" s="22">
        <f t="shared" ref="I168:I233" si="21">D168-($F$4-G168)</f>
        <v>9619</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45060.791666666664</v>
      </c>
      <c r="I169" s="22">
        <f t="shared" si="21"/>
        <v>9619</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45060.791666666664</v>
      </c>
      <c r="I170" s="22">
        <f t="shared" si="21"/>
        <v>9619</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45060.791666666664</v>
      </c>
      <c r="I171" s="22">
        <f t="shared" si="21"/>
        <v>9619</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45060.791666666664</v>
      </c>
      <c r="I172" s="22">
        <f t="shared" si="21"/>
        <v>9619</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45060.791666666664</v>
      </c>
      <c r="I173" s="22">
        <f t="shared" si="21"/>
        <v>9619</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45060.791666666664</v>
      </c>
      <c r="I174" s="22">
        <f t="shared" si="21"/>
        <v>9619</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45060.791666666664</v>
      </c>
      <c r="I175" s="22">
        <f t="shared" si="21"/>
        <v>9619</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44794.666666666664</v>
      </c>
      <c r="I176" s="22">
        <f t="shared" si="21"/>
        <v>3232</v>
      </c>
      <c r="J176" s="16" t="str">
        <f t="shared" si="17"/>
        <v>NOT DUE</v>
      </c>
      <c r="K176" s="30" t="s">
        <v>4208</v>
      </c>
      <c r="L176" s="19" t="s">
        <v>5370</v>
      </c>
    </row>
    <row r="177" spans="1:12">
      <c r="A177" s="16" t="s">
        <v>4474</v>
      </c>
      <c r="B177" s="30" t="s">
        <v>784</v>
      </c>
      <c r="C177" s="30" t="s">
        <v>4209</v>
      </c>
      <c r="D177" s="20">
        <v>12000</v>
      </c>
      <c r="E177" s="12">
        <v>42549</v>
      </c>
      <c r="F177" s="12">
        <v>44351</v>
      </c>
      <c r="G177" s="26">
        <v>14948</v>
      </c>
      <c r="H177" s="21">
        <f t="shared" si="20"/>
        <v>45060.791666666664</v>
      </c>
      <c r="I177" s="22">
        <f t="shared" si="21"/>
        <v>9619</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45060.791666666664</v>
      </c>
      <c r="I178" s="22">
        <f t="shared" si="21"/>
        <v>9619</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44771.291666666664</v>
      </c>
      <c r="I179" s="22">
        <f t="shared" si="21"/>
        <v>2671</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45060.791666666664</v>
      </c>
      <c r="I180" s="22">
        <f t="shared" si="21"/>
        <v>9619</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44771.291666666664</v>
      </c>
      <c r="I181" s="22">
        <f t="shared" si="21"/>
        <v>2671</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44771.291666666664</v>
      </c>
      <c r="I182" s="22">
        <f t="shared" si="21"/>
        <v>2671</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45107.791666666664</v>
      </c>
      <c r="I183" s="22">
        <f t="shared" si="21"/>
        <v>10747</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45107.791666666664</v>
      </c>
      <c r="I184" s="22">
        <f t="shared" si="21"/>
        <v>10747</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45107.791666666664</v>
      </c>
      <c r="I185" s="22">
        <f t="shared" si="21"/>
        <v>10747</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45107.791666666664</v>
      </c>
      <c r="I186" s="22">
        <f t="shared" si="21"/>
        <v>10747</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45107.791666666664</v>
      </c>
      <c r="I187" s="22">
        <f t="shared" si="21"/>
        <v>10747</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45107.791666666664</v>
      </c>
      <c r="I188" s="22">
        <f t="shared" si="21"/>
        <v>10747</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45107.791666666664</v>
      </c>
      <c r="I189" s="22">
        <f t="shared" si="21"/>
        <v>10747</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45107.791666666664</v>
      </c>
      <c r="I190" s="22">
        <f t="shared" si="21"/>
        <v>10747</v>
      </c>
      <c r="J190" s="16" t="str">
        <f t="shared" si="17"/>
        <v>NOT DUE</v>
      </c>
      <c r="K190" s="30" t="s">
        <v>4224</v>
      </c>
      <c r="L190" s="19" t="s">
        <v>5347</v>
      </c>
    </row>
    <row r="191" spans="1:12" ht="25.5" customHeight="1">
      <c r="A191" s="16" t="s">
        <v>4488</v>
      </c>
      <c r="B191" s="30" t="s">
        <v>4223</v>
      </c>
      <c r="C191" s="30" t="s">
        <v>4220</v>
      </c>
      <c r="D191" s="20">
        <v>12000</v>
      </c>
      <c r="E191" s="12">
        <v>42549</v>
      </c>
      <c r="F191" s="12">
        <v>44498</v>
      </c>
      <c r="G191" s="26">
        <v>16076</v>
      </c>
      <c r="H191" s="21">
        <f t="shared" si="22"/>
        <v>45107.791666666664</v>
      </c>
      <c r="I191" s="22">
        <f t="shared" si="21"/>
        <v>10747</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45107.791666666664</v>
      </c>
      <c r="I192" s="22">
        <f t="shared" si="21"/>
        <v>10747</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45107.791666666664</v>
      </c>
      <c r="I193" s="22">
        <f t="shared" si="21"/>
        <v>10747</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45107.791666666664</v>
      </c>
      <c r="I194" s="22">
        <f t="shared" si="21"/>
        <v>10747</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1775</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45076.333333333336</v>
      </c>
      <c r="I196" s="22">
        <f t="shared" si="21"/>
        <v>9992</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45076.333333333336</v>
      </c>
      <c r="I197" s="22">
        <f t="shared" si="21"/>
        <v>9992</v>
      </c>
      <c r="J197" s="16" t="str">
        <f t="shared" si="17"/>
        <v>NOT DUE</v>
      </c>
      <c r="K197" s="30" t="s">
        <v>4228</v>
      </c>
      <c r="L197" s="19"/>
    </row>
    <row r="198" spans="1:12" ht="15" customHeight="1">
      <c r="A198" s="16" t="s">
        <v>4495</v>
      </c>
      <c r="B198" s="30" t="s">
        <v>4152</v>
      </c>
      <c r="C198" s="30" t="s">
        <v>4231</v>
      </c>
      <c r="D198" s="20">
        <v>2500</v>
      </c>
      <c r="E198" s="12">
        <v>42549</v>
      </c>
      <c r="F198" s="12">
        <v>44351</v>
      </c>
      <c r="G198" s="26">
        <v>14948</v>
      </c>
      <c r="H198" s="14">
        <f>IF(I198&lt;=2500,$F$5+(I198/24),"error")</f>
        <v>44664.958333333336</v>
      </c>
      <c r="I198" s="22">
        <f t="shared" si="21"/>
        <v>119</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44810.791666666664</v>
      </c>
      <c r="I199" s="22">
        <f t="shared" si="21"/>
        <v>3619</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44810.791666666664</v>
      </c>
      <c r="I200" s="22">
        <f t="shared" si="21"/>
        <v>3619</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44810.791666666664</v>
      </c>
      <c r="I201" s="22">
        <f t="shared" si="21"/>
        <v>3619</v>
      </c>
      <c r="J201" s="16" t="str">
        <f t="shared" si="17"/>
        <v>NOT DUE</v>
      </c>
      <c r="K201" s="30" t="s">
        <v>4151</v>
      </c>
      <c r="L201" s="19"/>
    </row>
    <row r="202" spans="1:12" ht="15" customHeight="1">
      <c r="A202" s="16" t="s">
        <v>4499</v>
      </c>
      <c r="B202" s="30" t="s">
        <v>4156</v>
      </c>
      <c r="C202" s="30" t="s">
        <v>4231</v>
      </c>
      <c r="D202" s="20">
        <v>2500</v>
      </c>
      <c r="E202" s="12">
        <v>42549</v>
      </c>
      <c r="F202" s="12">
        <v>44351</v>
      </c>
      <c r="G202" s="26">
        <v>14948</v>
      </c>
      <c r="H202" s="14">
        <f>IF(I202&lt;=2500,$F$5+(I202/24),"error")</f>
        <v>44664.958333333336</v>
      </c>
      <c r="I202" s="22">
        <f t="shared" si="21"/>
        <v>119</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44810.791666666664</v>
      </c>
      <c r="I203" s="22">
        <f t="shared" si="21"/>
        <v>3619</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44810.791666666664</v>
      </c>
      <c r="I204" s="22">
        <f t="shared" si="21"/>
        <v>3619</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44810.791666666664</v>
      </c>
      <c r="I205" s="22">
        <f t="shared" si="21"/>
        <v>3619</v>
      </c>
      <c r="J205" s="16" t="str">
        <f t="shared" si="17"/>
        <v>NOT DUE</v>
      </c>
      <c r="K205" s="30" t="s">
        <v>4151</v>
      </c>
      <c r="L205" s="19"/>
    </row>
    <row r="206" spans="1:12" ht="15" customHeight="1">
      <c r="A206" s="16" t="s">
        <v>4503</v>
      </c>
      <c r="B206" s="30" t="s">
        <v>4157</v>
      </c>
      <c r="C206" s="30" t="s">
        <v>4231</v>
      </c>
      <c r="D206" s="20">
        <v>2500</v>
      </c>
      <c r="E206" s="12">
        <v>42549</v>
      </c>
      <c r="F206" s="12">
        <v>44351</v>
      </c>
      <c r="G206" s="26">
        <v>14948</v>
      </c>
      <c r="H206" s="14">
        <f>IF(I206&lt;=2500,$F$5+(I206/24),"error")</f>
        <v>44664.958333333336</v>
      </c>
      <c r="I206" s="22">
        <f t="shared" si="21"/>
        <v>119</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44810.791666666664</v>
      </c>
      <c r="I207" s="22">
        <f t="shared" si="21"/>
        <v>3619</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44810.791666666664</v>
      </c>
      <c r="I208" s="22">
        <f t="shared" si="21"/>
        <v>3619</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44810.791666666664</v>
      </c>
      <c r="I209" s="22">
        <f t="shared" si="21"/>
        <v>3619</v>
      </c>
      <c r="J209" s="16" t="str">
        <f t="shared" si="26"/>
        <v>NOT DUE</v>
      </c>
      <c r="K209" s="30" t="s">
        <v>4151</v>
      </c>
      <c r="L209" s="19"/>
    </row>
    <row r="210" spans="1:12" ht="15" customHeight="1">
      <c r="A210" s="16" t="s">
        <v>4507</v>
      </c>
      <c r="B210" s="30" t="s">
        <v>4158</v>
      </c>
      <c r="C210" s="30" t="s">
        <v>4231</v>
      </c>
      <c r="D210" s="20">
        <v>2500</v>
      </c>
      <c r="E210" s="12">
        <v>42549</v>
      </c>
      <c r="F210" s="12">
        <v>44351</v>
      </c>
      <c r="G210" s="26">
        <v>14948</v>
      </c>
      <c r="H210" s="14">
        <f>IF(I210&lt;=2500,$F$5+(I210/24),"error")</f>
        <v>44664.958333333336</v>
      </c>
      <c r="I210" s="22">
        <f t="shared" si="21"/>
        <v>119</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44810.791666666664</v>
      </c>
      <c r="I211" s="22">
        <f t="shared" si="21"/>
        <v>3619</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44810.791666666664</v>
      </c>
      <c r="I212" s="22">
        <f t="shared" si="21"/>
        <v>3619</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44810.791666666664</v>
      </c>
      <c r="I213" s="22">
        <f t="shared" si="21"/>
        <v>3619</v>
      </c>
      <c r="J213" s="16" t="str">
        <f t="shared" si="26"/>
        <v>NOT DUE</v>
      </c>
      <c r="K213" s="30" t="s">
        <v>4151</v>
      </c>
      <c r="L213" s="19"/>
    </row>
    <row r="214" spans="1:12" ht="15" customHeight="1">
      <c r="A214" s="16" t="s">
        <v>4511</v>
      </c>
      <c r="B214" s="30" t="s">
        <v>4159</v>
      </c>
      <c r="C214" s="30" t="s">
        <v>4231</v>
      </c>
      <c r="D214" s="20">
        <v>2500</v>
      </c>
      <c r="E214" s="12">
        <v>42549</v>
      </c>
      <c r="F214" s="12">
        <v>44351</v>
      </c>
      <c r="G214" s="26">
        <v>14948</v>
      </c>
      <c r="H214" s="14">
        <f>IF(I214&lt;=2500,$F$5+(I214/24),"error")</f>
        <v>44664.958333333336</v>
      </c>
      <c r="I214" s="22">
        <f t="shared" si="21"/>
        <v>119</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44810.791666666664</v>
      </c>
      <c r="I215" s="22">
        <f t="shared" si="21"/>
        <v>3619</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44810.791666666664</v>
      </c>
      <c r="I216" s="22">
        <f t="shared" si="21"/>
        <v>3619</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44810.791666666664</v>
      </c>
      <c r="I217" s="22">
        <f t="shared" si="21"/>
        <v>3619</v>
      </c>
      <c r="J217" s="16" t="str">
        <f t="shared" si="26"/>
        <v>NOT DUE</v>
      </c>
      <c r="K217" s="30" t="s">
        <v>4151</v>
      </c>
      <c r="L217" s="19"/>
    </row>
    <row r="218" spans="1:12" ht="15" customHeight="1">
      <c r="A218" s="16" t="s">
        <v>4515</v>
      </c>
      <c r="B218" s="30" t="s">
        <v>4160</v>
      </c>
      <c r="C218" s="30" t="s">
        <v>4231</v>
      </c>
      <c r="D218" s="20">
        <v>2500</v>
      </c>
      <c r="E218" s="12">
        <v>42549</v>
      </c>
      <c r="F218" s="12">
        <v>44351</v>
      </c>
      <c r="G218" s="26">
        <v>14948</v>
      </c>
      <c r="H218" s="14">
        <f>IF(I218&lt;=2500,$F$5+(I218/24),"error")</f>
        <v>44664.958333333336</v>
      </c>
      <c r="I218" s="22">
        <f t="shared" si="21"/>
        <v>119</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44810.791666666664</v>
      </c>
      <c r="I219" s="22">
        <f t="shared" si="21"/>
        <v>3619</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44810.791666666664</v>
      </c>
      <c r="I220" s="22">
        <f t="shared" si="21"/>
        <v>3619</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44810.791666666664</v>
      </c>
      <c r="I221" s="22">
        <f t="shared" si="21"/>
        <v>3619</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44437.958333333336</v>
      </c>
      <c r="I222" s="22">
        <f t="shared" si="21"/>
        <v>-5329</v>
      </c>
      <c r="J222" s="16" t="str">
        <f t="shared" si="26"/>
        <v>OVERDUE</v>
      </c>
      <c r="K222" s="30" t="s">
        <v>4218</v>
      </c>
      <c r="L222" s="19" t="s">
        <v>5403</v>
      </c>
    </row>
    <row r="223" spans="1:12" ht="26.1" customHeight="1">
      <c r="A223" s="16" t="s">
        <v>4520</v>
      </c>
      <c r="B223" s="30" t="s">
        <v>4138</v>
      </c>
      <c r="C223" s="30" t="s">
        <v>4235</v>
      </c>
      <c r="D223" s="20">
        <v>12000</v>
      </c>
      <c r="E223" s="12">
        <v>42549</v>
      </c>
      <c r="F223" s="12"/>
      <c r="G223" s="26"/>
      <c r="H223" s="14">
        <f>IF(I223&lt;=12000,$F$5+(I223/24),"error")</f>
        <v>44437.958333333336</v>
      </c>
      <c r="I223" s="22">
        <f t="shared" si="21"/>
        <v>-5329</v>
      </c>
      <c r="J223" s="16" t="str">
        <f t="shared" si="26"/>
        <v>OVERDUE</v>
      </c>
      <c r="K223" s="30" t="s">
        <v>4218</v>
      </c>
      <c r="L223" s="19" t="s">
        <v>5403</v>
      </c>
    </row>
    <row r="224" spans="1:12" ht="15" customHeight="1">
      <c r="A224" s="16" t="s">
        <v>4521</v>
      </c>
      <c r="B224" s="30" t="s">
        <v>4236</v>
      </c>
      <c r="C224" s="30" t="s">
        <v>4237</v>
      </c>
      <c r="D224" s="20">
        <v>300</v>
      </c>
      <c r="E224" s="12">
        <v>42549</v>
      </c>
      <c r="F224" s="12">
        <v>44641</v>
      </c>
      <c r="G224" s="26">
        <v>17292</v>
      </c>
      <c r="H224" s="21">
        <f>IF(I224&lt;=300,$F$5+(I224/24),"error")</f>
        <v>44670.958333333336</v>
      </c>
      <c r="I224" s="22">
        <f>D224-($F$4-G224)</f>
        <v>263</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44707.208333333336</v>
      </c>
      <c r="I225" s="22">
        <f t="shared" si="21"/>
        <v>1133</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44794.708333333336</v>
      </c>
      <c r="I226" s="22">
        <f t="shared" si="21"/>
        <v>3233</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44771.291666666664</v>
      </c>
      <c r="I227" s="22">
        <f t="shared" si="21"/>
        <v>2671</v>
      </c>
      <c r="J227" s="16" t="str">
        <f t="shared" si="26"/>
        <v>NOT DUE</v>
      </c>
      <c r="K227" s="30" t="s">
        <v>4241</v>
      </c>
      <c r="L227" s="19"/>
    </row>
    <row r="228" spans="1:12" ht="26.25" customHeight="1">
      <c r="A228" s="16" t="s">
        <v>4525</v>
      </c>
      <c r="B228" s="30" t="s">
        <v>38</v>
      </c>
      <c r="C228" s="30" t="s">
        <v>4244</v>
      </c>
      <c r="D228" s="48">
        <v>500</v>
      </c>
      <c r="E228" s="12">
        <v>42549</v>
      </c>
      <c r="F228" s="12">
        <v>44652</v>
      </c>
      <c r="G228" s="26">
        <v>17292</v>
      </c>
      <c r="H228" s="21">
        <f>IF(I228&lt;=500,$F$5+(I228/24),"error")</f>
        <v>44679.291666666664</v>
      </c>
      <c r="I228" s="22">
        <f t="shared" si="21"/>
        <v>463</v>
      </c>
      <c r="J228" s="16" t="str">
        <f t="shared" si="26"/>
        <v>NOT DUE</v>
      </c>
      <c r="K228" s="30"/>
      <c r="L228" s="19" t="s">
        <v>5443</v>
      </c>
    </row>
    <row r="229" spans="1:12" ht="26.1" customHeight="1">
      <c r="A229" s="16" t="s">
        <v>4526</v>
      </c>
      <c r="B229" s="30" t="s">
        <v>38</v>
      </c>
      <c r="C229" s="30" t="s">
        <v>4245</v>
      </c>
      <c r="D229" s="48">
        <v>6000</v>
      </c>
      <c r="E229" s="12">
        <v>42549</v>
      </c>
      <c r="F229" s="12">
        <v>44526</v>
      </c>
      <c r="G229" s="26">
        <v>16276</v>
      </c>
      <c r="H229" s="14">
        <f>IF(I229&lt;=6000,$F$5+(I229/24),"error")</f>
        <v>44866.125</v>
      </c>
      <c r="I229" s="22">
        <f t="shared" si="21"/>
        <v>4947</v>
      </c>
      <c r="J229" s="16" t="str">
        <f t="shared" si="26"/>
        <v>NOT DUE</v>
      </c>
      <c r="K229" s="30"/>
      <c r="L229" s="19" t="s">
        <v>5366</v>
      </c>
    </row>
    <row r="230" spans="1:12" ht="26.45" customHeight="1">
      <c r="A230" s="16" t="s">
        <v>4527</v>
      </c>
      <c r="B230" s="30" t="s">
        <v>4246</v>
      </c>
      <c r="C230" s="30" t="s">
        <v>4247</v>
      </c>
      <c r="D230" s="48">
        <v>12000</v>
      </c>
      <c r="E230" s="12">
        <v>42549</v>
      </c>
      <c r="F230" s="12">
        <v>44293</v>
      </c>
      <c r="G230" s="26">
        <v>14149</v>
      </c>
      <c r="H230" s="14">
        <f>IF(I230&lt;=12000,$F$5+(I230/24),"error")</f>
        <v>45027.5</v>
      </c>
      <c r="I230" s="22">
        <f t="shared" si="21"/>
        <v>8820</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44777.5</v>
      </c>
      <c r="I231" s="22">
        <f t="shared" si="21"/>
        <v>2820</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44735.833333333336</v>
      </c>
      <c r="I232" s="22">
        <f t="shared" si="21"/>
        <v>1820</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45128</v>
      </c>
      <c r="I233" s="22">
        <f t="shared" si="21"/>
        <v>11232</v>
      </c>
      <c r="J233" s="16" t="str">
        <f t="shared" si="26"/>
        <v>NOT DUE</v>
      </c>
      <c r="K233" s="30" t="s">
        <v>4222</v>
      </c>
      <c r="L233" s="19" t="s">
        <v>5370</v>
      </c>
    </row>
    <row r="234" spans="1:12" ht="26.1" customHeight="1">
      <c r="A234" s="16" t="s">
        <v>4531</v>
      </c>
      <c r="B234" s="30" t="s">
        <v>4221</v>
      </c>
      <c r="C234" s="30" t="s">
        <v>4252</v>
      </c>
      <c r="D234" s="20">
        <v>12000</v>
      </c>
      <c r="E234" s="12">
        <v>42549</v>
      </c>
      <c r="F234" s="12">
        <v>44567</v>
      </c>
      <c r="G234" s="26">
        <v>16561</v>
      </c>
      <c r="H234" s="21">
        <f t="shared" ref="H234:H235" si="30">IF(I234&lt;=12000,$F$5+(I234/24),"error")</f>
        <v>45128</v>
      </c>
      <c r="I234" s="22">
        <f t="shared" ref="I234:I263" si="31">D234-($F$4-G234)</f>
        <v>11232</v>
      </c>
      <c r="J234" s="16" t="str">
        <f t="shared" si="26"/>
        <v>NOT DUE</v>
      </c>
      <c r="K234" s="30" t="s">
        <v>4222</v>
      </c>
      <c r="L234" s="19" t="s">
        <v>5370</v>
      </c>
    </row>
    <row r="235" spans="1:12" ht="25.5" customHeight="1">
      <c r="A235" s="16" t="s">
        <v>4532</v>
      </c>
      <c r="B235" s="30" t="s">
        <v>4253</v>
      </c>
      <c r="C235" s="30" t="s">
        <v>4181</v>
      </c>
      <c r="D235" s="20">
        <v>12000</v>
      </c>
      <c r="E235" s="12">
        <v>42549</v>
      </c>
      <c r="F235" s="12">
        <v>44351</v>
      </c>
      <c r="G235" s="26">
        <v>14948</v>
      </c>
      <c r="H235" s="21">
        <f t="shared" si="30"/>
        <v>45060.791666666664</v>
      </c>
      <c r="I235" s="22">
        <f t="shared" si="31"/>
        <v>9619</v>
      </c>
      <c r="J235" s="16" t="str">
        <f t="shared" si="26"/>
        <v>NOT DUE</v>
      </c>
      <c r="K235" s="30" t="s">
        <v>4254</v>
      </c>
      <c r="L235" s="19"/>
    </row>
    <row r="236" spans="1:12" ht="26.25" customHeight="1">
      <c r="A236" s="16" t="s">
        <v>4533</v>
      </c>
      <c r="B236" s="30" t="s">
        <v>4255</v>
      </c>
      <c r="C236" s="30" t="s">
        <v>4237</v>
      </c>
      <c r="D236" s="20">
        <v>200</v>
      </c>
      <c r="E236" s="12">
        <v>42549</v>
      </c>
      <c r="F236" s="289">
        <v>44641</v>
      </c>
      <c r="G236" s="26">
        <v>17292</v>
      </c>
      <c r="H236" s="21">
        <f>IF(I236&lt;=200,$F$5+(I236/24),"error")</f>
        <v>44666.791666666664</v>
      </c>
      <c r="I236" s="22">
        <f>D236-($F$4-G236)</f>
        <v>163</v>
      </c>
      <c r="J236" s="16" t="str">
        <f>IF(I236="","",IF(I236&lt;0,"OVERDUE","NOT DUE"))</f>
        <v>NOT DUE</v>
      </c>
      <c r="K236" s="30" t="s">
        <v>4256</v>
      </c>
      <c r="L236" s="19" t="s">
        <v>5402</v>
      </c>
    </row>
    <row r="237" spans="1:12" ht="26.1" customHeight="1">
      <c r="A237" s="16" t="s">
        <v>4534</v>
      </c>
      <c r="B237" s="30" t="s">
        <v>4257</v>
      </c>
      <c r="C237" s="30" t="s">
        <v>4258</v>
      </c>
      <c r="D237" s="20">
        <v>10000</v>
      </c>
      <c r="E237" s="12">
        <v>42549</v>
      </c>
      <c r="F237" s="12">
        <v>43880</v>
      </c>
      <c r="G237" s="26">
        <v>10016</v>
      </c>
      <c r="H237" s="21">
        <f>IF(I237&lt;=10000,$F$5+(I237/24),"error")</f>
        <v>44771.958333333336</v>
      </c>
      <c r="I237" s="22">
        <f t="shared" si="31"/>
        <v>2687</v>
      </c>
      <c r="J237" s="16" t="str">
        <f t="shared" si="26"/>
        <v>NOT DUE</v>
      </c>
      <c r="K237" s="30" t="s">
        <v>4259</v>
      </c>
      <c r="L237" s="19" t="s">
        <v>5166</v>
      </c>
    </row>
    <row r="238" spans="1:12">
      <c r="A238" s="16" t="s">
        <v>4535</v>
      </c>
      <c r="B238" s="30" t="s">
        <v>4257</v>
      </c>
      <c r="C238" s="30" t="s">
        <v>4260</v>
      </c>
      <c r="D238" s="20">
        <v>20000</v>
      </c>
      <c r="E238" s="12">
        <v>42549</v>
      </c>
      <c r="F238" s="12"/>
      <c r="G238" s="26"/>
      <c r="H238" s="21">
        <f>IF(I238&lt;=20000,$F$5+(I238/24),"error")</f>
        <v>44771.291666666664</v>
      </c>
      <c r="I238" s="22">
        <f t="shared" si="31"/>
        <v>2671</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44793.708333333336</v>
      </c>
      <c r="I239" s="22">
        <f t="shared" si="31"/>
        <v>3209</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44771.291666666664</v>
      </c>
      <c r="I240" s="22">
        <f t="shared" si="31"/>
        <v>2671</v>
      </c>
      <c r="J240" s="16" t="str">
        <f t="shared" si="26"/>
        <v>NOT DUE</v>
      </c>
      <c r="K240" s="30" t="s">
        <v>4259</v>
      </c>
      <c r="L240" s="19"/>
    </row>
    <row r="241" spans="1:12" ht="25.5">
      <c r="A241" s="16" t="s">
        <v>4538</v>
      </c>
      <c r="B241" s="30" t="s">
        <v>4878</v>
      </c>
      <c r="C241" s="30" t="s">
        <v>4263</v>
      </c>
      <c r="D241" s="20">
        <v>12000</v>
      </c>
      <c r="E241" s="12">
        <v>42549</v>
      </c>
      <c r="F241" s="12">
        <v>44509</v>
      </c>
      <c r="G241" s="26">
        <v>16076</v>
      </c>
      <c r="H241" s="21">
        <f>IF(I241&lt;=12000,$F$5+(I241/24),"error")</f>
        <v>45107.791666666664</v>
      </c>
      <c r="I241" s="22">
        <f t="shared" si="31"/>
        <v>10747</v>
      </c>
      <c r="J241" s="16" t="str">
        <f t="shared" si="26"/>
        <v>NOT DUE</v>
      </c>
      <c r="K241" s="30" t="s">
        <v>4264</v>
      </c>
      <c r="L241" s="19" t="s">
        <v>5347</v>
      </c>
    </row>
    <row r="242" spans="1:12" s="258" customFormat="1" ht="25.5">
      <c r="A242" s="256" t="s">
        <v>855</v>
      </c>
      <c r="B242" s="253" t="s">
        <v>5338</v>
      </c>
      <c r="C242" s="253" t="s">
        <v>4879</v>
      </c>
      <c r="D242" s="264">
        <v>12000</v>
      </c>
      <c r="E242" s="12">
        <v>42549</v>
      </c>
      <c r="F242" s="12">
        <v>44509</v>
      </c>
      <c r="G242" s="26">
        <v>16076</v>
      </c>
      <c r="H242" s="21">
        <f>IF(I242&lt;=12000,$F$5+(I242/24),"error")</f>
        <v>45107.791666666664</v>
      </c>
      <c r="I242" s="22">
        <f t="shared" ref="I242" si="32">D242-($F$4-G242)</f>
        <v>10747</v>
      </c>
      <c r="J242" s="16" t="str">
        <f t="shared" ref="J242" si="33">IF(I242="","",IF(I242&lt;0,"OVERDUE","NOT DUE"))</f>
        <v>NOT DUE</v>
      </c>
      <c r="K242" s="30" t="s">
        <v>5339</v>
      </c>
      <c r="L242" s="263" t="s">
        <v>5350</v>
      </c>
    </row>
    <row r="243" spans="1:12" ht="25.5" customHeight="1">
      <c r="A243" s="256" t="s">
        <v>856</v>
      </c>
      <c r="B243" s="30" t="s">
        <v>4265</v>
      </c>
      <c r="C243" s="30" t="s">
        <v>4181</v>
      </c>
      <c r="D243" s="20">
        <v>2500</v>
      </c>
      <c r="E243" s="12">
        <v>42549</v>
      </c>
      <c r="F243" s="12">
        <v>44649</v>
      </c>
      <c r="G243" s="26">
        <v>17292</v>
      </c>
      <c r="H243" s="21">
        <f>IF(I243&lt;=2500,$F$5+(I243/24),"error")</f>
        <v>44762.625</v>
      </c>
      <c r="I243" s="22">
        <f t="shared" si="31"/>
        <v>2463</v>
      </c>
      <c r="J243" s="16" t="str">
        <f t="shared" si="26"/>
        <v>NOT DUE</v>
      </c>
      <c r="K243" s="30" t="s">
        <v>4266</v>
      </c>
      <c r="L243" s="19" t="s">
        <v>5381</v>
      </c>
    </row>
    <row r="244" spans="1:12" ht="25.5">
      <c r="A244" s="256" t="s">
        <v>857</v>
      </c>
      <c r="B244" s="30" t="s">
        <v>4223</v>
      </c>
      <c r="C244" s="30" t="s">
        <v>4251</v>
      </c>
      <c r="D244" s="20">
        <v>6000</v>
      </c>
      <c r="E244" s="12">
        <v>42549</v>
      </c>
      <c r="F244" s="12">
        <v>44649</v>
      </c>
      <c r="G244" s="26">
        <v>17292</v>
      </c>
      <c r="H244" s="21">
        <f>IF(I244&lt;=6000,$F$5+(I244/24),"error")</f>
        <v>44908.458333333336</v>
      </c>
      <c r="I244" s="22">
        <f t="shared" si="31"/>
        <v>5963</v>
      </c>
      <c r="J244" s="16" t="str">
        <f t="shared" si="26"/>
        <v>NOT DUE</v>
      </c>
      <c r="K244" s="30" t="s">
        <v>4224</v>
      </c>
      <c r="L244" s="19" t="s">
        <v>5381</v>
      </c>
    </row>
    <row r="245" spans="1:12" ht="25.5" customHeight="1">
      <c r="A245" s="256" t="s">
        <v>859</v>
      </c>
      <c r="B245" s="30" t="s">
        <v>4223</v>
      </c>
      <c r="C245" s="30" t="s">
        <v>4267</v>
      </c>
      <c r="D245" s="20">
        <v>6000</v>
      </c>
      <c r="E245" s="12">
        <v>42549</v>
      </c>
      <c r="F245" s="12">
        <v>44649</v>
      </c>
      <c r="G245" s="26">
        <v>17292</v>
      </c>
      <c r="H245" s="21">
        <f t="shared" ref="H245:H247" si="34">IF(I245&lt;=6000,$F$5+(I245/24),"error")</f>
        <v>44908.458333333336</v>
      </c>
      <c r="I245" s="22">
        <f t="shared" si="31"/>
        <v>5963</v>
      </c>
      <c r="J245" s="16" t="str">
        <f t="shared" si="26"/>
        <v>NOT DUE</v>
      </c>
      <c r="K245" s="30" t="s">
        <v>4224</v>
      </c>
      <c r="L245" s="19" t="s">
        <v>5381</v>
      </c>
    </row>
    <row r="246" spans="1:12" ht="25.5" customHeight="1">
      <c r="A246" s="256" t="s">
        <v>860</v>
      </c>
      <c r="B246" s="30" t="s">
        <v>4225</v>
      </c>
      <c r="C246" s="30" t="s">
        <v>4251</v>
      </c>
      <c r="D246" s="20">
        <v>6000</v>
      </c>
      <c r="E246" s="12">
        <v>42549</v>
      </c>
      <c r="F246" s="12">
        <v>44649</v>
      </c>
      <c r="G246" s="26">
        <v>17292</v>
      </c>
      <c r="H246" s="21">
        <f t="shared" si="34"/>
        <v>44908.458333333336</v>
      </c>
      <c r="I246" s="22">
        <f t="shared" si="31"/>
        <v>5963</v>
      </c>
      <c r="J246" s="16" t="str">
        <f t="shared" si="26"/>
        <v>NOT DUE</v>
      </c>
      <c r="K246" s="30" t="s">
        <v>4224</v>
      </c>
      <c r="L246" s="19" t="s">
        <v>5381</v>
      </c>
    </row>
    <row r="247" spans="1:12" ht="25.5" customHeight="1">
      <c r="A247" s="256" t="s">
        <v>861</v>
      </c>
      <c r="B247" s="30" t="s">
        <v>4225</v>
      </c>
      <c r="C247" s="30" t="s">
        <v>4267</v>
      </c>
      <c r="D247" s="20">
        <v>6000</v>
      </c>
      <c r="E247" s="12">
        <v>42549</v>
      </c>
      <c r="F247" s="12">
        <v>44649</v>
      </c>
      <c r="G247" s="26">
        <v>17292</v>
      </c>
      <c r="H247" s="21">
        <f t="shared" si="34"/>
        <v>44908.458333333336</v>
      </c>
      <c r="I247" s="22">
        <f t="shared" si="31"/>
        <v>5963</v>
      </c>
      <c r="J247" s="16" t="str">
        <f t="shared" si="26"/>
        <v>NOT DUE</v>
      </c>
      <c r="K247" s="30" t="s">
        <v>4224</v>
      </c>
      <c r="L247" s="19" t="s">
        <v>5381</v>
      </c>
    </row>
    <row r="248" spans="1:12" ht="26.1" customHeight="1">
      <c r="A248" s="256" t="s">
        <v>862</v>
      </c>
      <c r="B248" s="30" t="s">
        <v>4268</v>
      </c>
      <c r="C248" s="30" t="s">
        <v>4269</v>
      </c>
      <c r="D248" s="20">
        <v>2000</v>
      </c>
      <c r="E248" s="12">
        <v>42549</v>
      </c>
      <c r="F248" s="12">
        <v>44490</v>
      </c>
      <c r="G248" s="26">
        <v>16054</v>
      </c>
      <c r="H248" s="21">
        <f>IF(I248&lt;=2000,$F$5+(I248/24),"error")</f>
        <v>44690.208333333336</v>
      </c>
      <c r="I248" s="22">
        <f t="shared" si="31"/>
        <v>725</v>
      </c>
      <c r="J248" s="16" t="str">
        <f t="shared" si="26"/>
        <v>NOT DUE</v>
      </c>
      <c r="K248" s="30"/>
      <c r="L248" s="19" t="s">
        <v>4737</v>
      </c>
    </row>
    <row r="249" spans="1:12" ht="26.1" customHeight="1">
      <c r="A249" s="256" t="s">
        <v>863</v>
      </c>
      <c r="B249" s="30" t="s">
        <v>4270</v>
      </c>
      <c r="C249" s="30" t="s">
        <v>4269</v>
      </c>
      <c r="D249" s="20">
        <v>2000</v>
      </c>
      <c r="E249" s="12">
        <v>42549</v>
      </c>
      <c r="F249" s="12">
        <v>44490</v>
      </c>
      <c r="G249" s="26">
        <v>16054</v>
      </c>
      <c r="H249" s="21">
        <f>IF(I249&lt;=2000,$F$5+(I249/24),"error")</f>
        <v>44690.208333333336</v>
      </c>
      <c r="I249" s="22">
        <f t="shared" si="31"/>
        <v>725</v>
      </c>
      <c r="J249" s="16" t="str">
        <f t="shared" si="26"/>
        <v>NOT DUE</v>
      </c>
      <c r="K249" s="30"/>
      <c r="L249" s="19" t="s">
        <v>4737</v>
      </c>
    </row>
    <row r="250" spans="1:12" ht="25.5" customHeight="1">
      <c r="A250" s="256" t="s">
        <v>864</v>
      </c>
      <c r="B250" s="30" t="s">
        <v>4271</v>
      </c>
      <c r="C250" s="30" t="s">
        <v>4272</v>
      </c>
      <c r="D250" s="20">
        <v>2500</v>
      </c>
      <c r="E250" s="12">
        <v>42549</v>
      </c>
      <c r="F250" s="12">
        <v>44477</v>
      </c>
      <c r="G250" s="26">
        <v>15888</v>
      </c>
      <c r="H250" s="21">
        <f>IF(I250&lt;=2500,$F$5+(I250/24),"error")</f>
        <v>44704.125</v>
      </c>
      <c r="I250" s="22">
        <f>D250-($F$4-G250)</f>
        <v>1059</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44477</v>
      </c>
      <c r="G251" s="26">
        <v>15888</v>
      </c>
      <c r="H251" s="21">
        <f t="shared" ref="H251" si="35">IF(I251&lt;=2500,$F$5+(I251/24),"error")</f>
        <v>44704.125</v>
      </c>
      <c r="I251" s="22">
        <f t="shared" si="31"/>
        <v>1059</v>
      </c>
      <c r="J251" s="16" t="str">
        <f t="shared" si="26"/>
        <v>NOT DUE</v>
      </c>
      <c r="K251" s="30" t="s">
        <v>4273</v>
      </c>
      <c r="L251" s="19" t="s">
        <v>4570</v>
      </c>
    </row>
    <row r="252" spans="1:12" ht="25.5" customHeight="1">
      <c r="A252" s="256" t="s">
        <v>866</v>
      </c>
      <c r="B252" s="30" t="s">
        <v>4276</v>
      </c>
      <c r="C252" s="30" t="s">
        <v>4181</v>
      </c>
      <c r="D252" s="20">
        <v>2500</v>
      </c>
      <c r="E252" s="12">
        <v>42549</v>
      </c>
      <c r="F252" s="12">
        <v>44477</v>
      </c>
      <c r="G252" s="26">
        <v>15888</v>
      </c>
      <c r="H252" s="21">
        <f>IF(I252&lt;=2500,$F$5+(I252/24),"error")</f>
        <v>44704.125</v>
      </c>
      <c r="I252" s="22">
        <f t="shared" si="31"/>
        <v>1059</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44816.125</v>
      </c>
      <c r="I253" s="22">
        <f t="shared" si="31"/>
        <v>3747</v>
      </c>
      <c r="J253" s="16" t="str">
        <f t="shared" si="26"/>
        <v>NOT DUE</v>
      </c>
      <c r="K253" s="30" t="s">
        <v>4273</v>
      </c>
      <c r="L253" s="19" t="s">
        <v>4570</v>
      </c>
    </row>
    <row r="254" spans="1:12" ht="15" customHeight="1">
      <c r="A254" s="256" t="s">
        <v>868</v>
      </c>
      <c r="B254" s="30" t="s">
        <v>4278</v>
      </c>
      <c r="C254" s="30" t="s">
        <v>4279</v>
      </c>
      <c r="D254" s="20">
        <v>1000</v>
      </c>
      <c r="E254" s="12">
        <v>42549</v>
      </c>
      <c r="F254" s="12">
        <v>44619</v>
      </c>
      <c r="G254" s="26">
        <v>17103</v>
      </c>
      <c r="H254" s="21">
        <f>IF(I254&lt;=1000,$F$5+(I254/24),"error")</f>
        <v>44692.25</v>
      </c>
      <c r="I254" s="22">
        <f t="shared" si="31"/>
        <v>774</v>
      </c>
      <c r="J254" s="16" t="str">
        <f t="shared" si="26"/>
        <v>NOT DUE</v>
      </c>
      <c r="K254" s="30" t="s">
        <v>4280</v>
      </c>
      <c r="L254" s="19" t="s">
        <v>5422</v>
      </c>
    </row>
    <row r="255" spans="1:12" ht="26.1" customHeight="1">
      <c r="A255" s="256" t="s">
        <v>869</v>
      </c>
      <c r="B255" s="30" t="s">
        <v>4281</v>
      </c>
      <c r="C255" s="30" t="s">
        <v>4282</v>
      </c>
      <c r="D255" s="20">
        <v>12000</v>
      </c>
      <c r="E255" s="12">
        <v>42549</v>
      </c>
      <c r="F255" s="12">
        <v>44582</v>
      </c>
      <c r="G255" s="26">
        <v>16780</v>
      </c>
      <c r="H255" s="21">
        <f>IF(I255&lt;=12000,$F$5+(I255/24),"error")</f>
        <v>45137.125</v>
      </c>
      <c r="I255" s="22">
        <f t="shared" si="31"/>
        <v>11451</v>
      </c>
      <c r="J255" s="16" t="str">
        <f t="shared" si="26"/>
        <v>NOT DUE</v>
      </c>
      <c r="K255" s="30" t="s">
        <v>4283</v>
      </c>
      <c r="L255" s="19" t="s">
        <v>5374</v>
      </c>
    </row>
    <row r="256" spans="1:12">
      <c r="A256" s="256" t="s">
        <v>870</v>
      </c>
      <c r="B256" s="30" t="s">
        <v>4284</v>
      </c>
      <c r="C256" s="30" t="s">
        <v>4285</v>
      </c>
      <c r="D256" s="20">
        <v>5000</v>
      </c>
      <c r="E256" s="12">
        <v>42549</v>
      </c>
      <c r="F256" s="12">
        <v>44601</v>
      </c>
      <c r="G256" s="26">
        <v>16962</v>
      </c>
      <c r="H256" s="21">
        <f>IF(I256&lt;=5000,$F$5+(I256/24),"error")</f>
        <v>44853.041666666664</v>
      </c>
      <c r="I256" s="22">
        <f t="shared" si="31"/>
        <v>4633</v>
      </c>
      <c r="J256" s="16" t="str">
        <f t="shared" si="26"/>
        <v>NOT DUE</v>
      </c>
      <c r="K256" s="30" t="s">
        <v>4286</v>
      </c>
      <c r="L256" s="19" t="s">
        <v>5376</v>
      </c>
    </row>
    <row r="257" spans="1:12" ht="26.1" customHeight="1">
      <c r="A257" s="256" t="s">
        <v>871</v>
      </c>
      <c r="B257" s="30" t="s">
        <v>4287</v>
      </c>
      <c r="C257" s="30" t="s">
        <v>4288</v>
      </c>
      <c r="D257" s="41">
        <v>2000</v>
      </c>
      <c r="E257" s="12">
        <v>42549</v>
      </c>
      <c r="F257" s="12">
        <v>44582</v>
      </c>
      <c r="G257" s="26">
        <v>16780</v>
      </c>
      <c r="H257" s="21">
        <f>IF(I257&lt;=2000,$F$5+(I257/24),"error")</f>
        <v>44720.458333333336</v>
      </c>
      <c r="I257" s="22">
        <f t="shared" si="31"/>
        <v>1451</v>
      </c>
      <c r="J257" s="16" t="str">
        <f t="shared" si="26"/>
        <v>NOT DUE</v>
      </c>
      <c r="K257" s="30" t="s">
        <v>4289</v>
      </c>
      <c r="L257" s="19" t="s">
        <v>5397</v>
      </c>
    </row>
    <row r="258" spans="1:12" ht="15" customHeight="1">
      <c r="A258" s="256" t="s">
        <v>872</v>
      </c>
      <c r="B258" s="30" t="s">
        <v>4290</v>
      </c>
      <c r="C258" s="30" t="s">
        <v>4291</v>
      </c>
      <c r="D258" s="41">
        <v>1000</v>
      </c>
      <c r="E258" s="12">
        <v>44368</v>
      </c>
      <c r="F258" s="12">
        <v>44620</v>
      </c>
      <c r="G258" s="26">
        <v>17103</v>
      </c>
      <c r="H258" s="21">
        <f>IF(I258&lt;=1000,$F$5+(I258/24),"error")</f>
        <v>44692.25</v>
      </c>
      <c r="I258" s="22">
        <f t="shared" si="31"/>
        <v>774</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44857.791666666664</v>
      </c>
      <c r="I259" s="22">
        <f t="shared" si="31"/>
        <v>4747</v>
      </c>
      <c r="J259" s="16" t="str">
        <f t="shared" si="26"/>
        <v>NOT DUE</v>
      </c>
      <c r="K259" s="30" t="s">
        <v>4293</v>
      </c>
      <c r="L259" s="19" t="s">
        <v>5351</v>
      </c>
    </row>
    <row r="260" spans="1:12" ht="25.5" customHeight="1">
      <c r="A260" s="256" t="s">
        <v>874</v>
      </c>
      <c r="B260" s="30" t="s">
        <v>88</v>
      </c>
      <c r="C260" s="30" t="s">
        <v>4292</v>
      </c>
      <c r="D260" s="41">
        <v>6000</v>
      </c>
      <c r="E260" s="12">
        <v>42549</v>
      </c>
      <c r="F260" s="12">
        <v>44351</v>
      </c>
      <c r="G260" s="26">
        <v>14948</v>
      </c>
      <c r="H260" s="21">
        <f t="shared" ref="H260:H263" si="36">IF(I260&lt;=6000,$F$5+(I260/24),"error")</f>
        <v>44810.791666666664</v>
      </c>
      <c r="I260" s="22">
        <f t="shared" si="31"/>
        <v>3619</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44857.791666666664</v>
      </c>
      <c r="I261" s="22">
        <f t="shared" si="31"/>
        <v>4747</v>
      </c>
      <c r="J261" s="16" t="str">
        <f t="shared" si="26"/>
        <v>NOT DUE</v>
      </c>
      <c r="K261" s="30" t="s">
        <v>4293</v>
      </c>
      <c r="L261" s="19" t="s">
        <v>5351</v>
      </c>
    </row>
    <row r="262" spans="1:12" ht="25.5" customHeight="1">
      <c r="A262" s="256" t="s">
        <v>876</v>
      </c>
      <c r="B262" s="30" t="s">
        <v>90</v>
      </c>
      <c r="C262" s="30" t="s">
        <v>4292</v>
      </c>
      <c r="D262" s="41">
        <v>6000</v>
      </c>
      <c r="E262" s="12">
        <v>42549</v>
      </c>
      <c r="F262" s="12">
        <v>44351</v>
      </c>
      <c r="G262" s="26">
        <v>14948</v>
      </c>
      <c r="H262" s="21">
        <f t="shared" si="36"/>
        <v>44810.791666666664</v>
      </c>
      <c r="I262" s="22">
        <f t="shared" si="31"/>
        <v>3619</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44849.958333333336</v>
      </c>
      <c r="I263" s="22">
        <f t="shared" si="31"/>
        <v>4559</v>
      </c>
      <c r="J263" s="16" t="str">
        <f t="shared" si="26"/>
        <v>NOT DUE</v>
      </c>
      <c r="K263" s="30" t="s">
        <v>4293</v>
      </c>
      <c r="L263" s="19" t="s">
        <v>5351</v>
      </c>
    </row>
    <row r="264" spans="1:12" ht="25.5" customHeight="1">
      <c r="A264" s="256" t="s">
        <v>878</v>
      </c>
      <c r="B264" s="30" t="s">
        <v>92</v>
      </c>
      <c r="C264" s="30" t="s">
        <v>4292</v>
      </c>
      <c r="D264" s="41">
        <v>6000</v>
      </c>
      <c r="E264" s="12">
        <v>42549</v>
      </c>
      <c r="F264" s="12">
        <v>44351</v>
      </c>
      <c r="G264" s="26">
        <v>14948</v>
      </c>
      <c r="H264" s="21">
        <f>IF(I264&lt;=6000,$F$5+(I264/24),"error")</f>
        <v>44810.791666666664</v>
      </c>
      <c r="I264" s="22">
        <f>D264-($F$4-G264)</f>
        <v>3619</v>
      </c>
      <c r="J264" s="16" t="str">
        <f t="shared" si="26"/>
        <v>NOT DUE</v>
      </c>
      <c r="K264" s="30" t="s">
        <v>4293</v>
      </c>
      <c r="L264" s="19" t="s">
        <v>4732</v>
      </c>
    </row>
    <row r="265" spans="1:12" s="258" customFormat="1" ht="25.5" customHeight="1">
      <c r="A265" s="256" t="s">
        <v>880</v>
      </c>
      <c r="B265" s="253" t="s">
        <v>4881</v>
      </c>
      <c r="C265" s="253" t="s">
        <v>4882</v>
      </c>
      <c r="D265" s="41">
        <v>500</v>
      </c>
      <c r="E265" s="12">
        <v>42549</v>
      </c>
      <c r="F265" s="12">
        <v>44635</v>
      </c>
      <c r="G265" s="26">
        <v>17153</v>
      </c>
      <c r="H265" s="257">
        <f>IF(I265&lt;=500,$F$5+(I265/24),"error")</f>
        <v>44673.5</v>
      </c>
      <c r="I265" s="22">
        <f>D265-($F$4-G265)</f>
        <v>324</v>
      </c>
      <c r="J265" s="256" t="str">
        <f t="shared" si="26"/>
        <v>NOT DUE</v>
      </c>
      <c r="K265" s="253"/>
      <c r="L265" s="263"/>
    </row>
    <row r="266" spans="1:12" ht="24">
      <c r="A266" s="256" t="s">
        <v>879</v>
      </c>
      <c r="B266" s="30" t="s">
        <v>4294</v>
      </c>
      <c r="C266" s="30" t="s">
        <v>4295</v>
      </c>
      <c r="D266" s="41" t="s">
        <v>4</v>
      </c>
      <c r="E266" s="12">
        <v>42549</v>
      </c>
      <c r="F266" s="12">
        <v>44643</v>
      </c>
      <c r="G266" s="72"/>
      <c r="H266" s="14">
        <f>EDATE(F266-1,1)</f>
        <v>44673</v>
      </c>
      <c r="I266" s="15">
        <f ca="1">IF(ISBLANK(H266),"",H266-DATE(YEAR(NOW()),MONTH(NOW()),DAY(NOW())))</f>
        <v>12</v>
      </c>
      <c r="J266" s="16" t="str">
        <f ca="1">IF(I266="","",IF(I266&lt;0,"OVERDUE","NOT DUE"))</f>
        <v>NOT DUE</v>
      </c>
      <c r="K266" s="30"/>
      <c r="L266" s="19" t="s">
        <v>4833</v>
      </c>
    </row>
    <row r="267" spans="1:12" ht="25.5">
      <c r="A267" s="256" t="s">
        <v>881</v>
      </c>
      <c r="B267" s="30" t="s">
        <v>4296</v>
      </c>
      <c r="C267" s="30" t="s">
        <v>390</v>
      </c>
      <c r="D267" s="41" t="s">
        <v>4</v>
      </c>
      <c r="E267" s="12">
        <v>42549</v>
      </c>
      <c r="F267" s="12">
        <v>44643</v>
      </c>
      <c r="G267" s="72"/>
      <c r="H267" s="14">
        <f>EDATE(F267-1,1)</f>
        <v>44673</v>
      </c>
      <c r="I267" s="15">
        <f ca="1">IF(ISBLANK(H267),"",H267-DATE(YEAR(NOW()),MONTH(NOW()),DAY(NOW())))</f>
        <v>12</v>
      </c>
      <c r="J267" s="16" t="str">
        <f t="shared" ca="1" si="26"/>
        <v>NOT DUE</v>
      </c>
      <c r="K267" s="30"/>
      <c r="L267" s="19" t="s">
        <v>4740</v>
      </c>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165</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346</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346</v>
      </c>
      <c r="J270" s="16" t="str">
        <f t="shared" ca="1" si="26"/>
        <v>NOT DUE</v>
      </c>
      <c r="K270" s="30"/>
      <c r="L270" s="19"/>
    </row>
    <row r="271" spans="1:12" ht="26.45" customHeight="1">
      <c r="A271" s="256" t="s">
        <v>909</v>
      </c>
      <c r="B271" s="30" t="s">
        <v>883</v>
      </c>
      <c r="C271" s="30" t="s">
        <v>884</v>
      </c>
      <c r="D271" s="20" t="s">
        <v>1</v>
      </c>
      <c r="E271" s="12">
        <v>42549</v>
      </c>
      <c r="F271" s="12">
        <v>44660</v>
      </c>
      <c r="G271" s="72"/>
      <c r="H271" s="14">
        <f t="shared" ref="H271:H284" si="38">DATE(YEAR(F271),MONTH(F271),DAY(F271)+1)</f>
        <v>44661</v>
      </c>
      <c r="I271" s="15">
        <f t="shared" ca="1" si="37"/>
        <v>0</v>
      </c>
      <c r="J271" s="16" t="str">
        <f t="shared" ca="1" si="26"/>
        <v>NOT DUE</v>
      </c>
      <c r="K271" s="30" t="s">
        <v>910</v>
      </c>
      <c r="L271" s="19"/>
    </row>
    <row r="272" spans="1:12" ht="25.5" customHeight="1">
      <c r="A272" s="256" t="s">
        <v>923</v>
      </c>
      <c r="B272" s="30" t="s">
        <v>885</v>
      </c>
      <c r="C272" s="30" t="s">
        <v>886</v>
      </c>
      <c r="D272" s="20" t="s">
        <v>1</v>
      </c>
      <c r="E272" s="12">
        <v>42549</v>
      </c>
      <c r="F272" s="12">
        <v>44660</v>
      </c>
      <c r="G272" s="72"/>
      <c r="H272" s="14">
        <f t="shared" si="38"/>
        <v>44661</v>
      </c>
      <c r="I272" s="15">
        <f t="shared" ca="1" si="37"/>
        <v>0</v>
      </c>
      <c r="J272" s="16" t="str">
        <f t="shared" ca="1" si="26"/>
        <v>NOT DUE</v>
      </c>
      <c r="K272" s="30" t="s">
        <v>911</v>
      </c>
      <c r="L272" s="19"/>
    </row>
    <row r="273" spans="1:12" ht="25.5" customHeight="1">
      <c r="A273" s="256" t="s">
        <v>924</v>
      </c>
      <c r="B273" s="30" t="s">
        <v>887</v>
      </c>
      <c r="C273" s="30" t="s">
        <v>886</v>
      </c>
      <c r="D273" s="20" t="s">
        <v>1</v>
      </c>
      <c r="E273" s="12">
        <v>42549</v>
      </c>
      <c r="F273" s="12">
        <v>44660</v>
      </c>
      <c r="G273" s="72"/>
      <c r="H273" s="14">
        <f t="shared" si="38"/>
        <v>44661</v>
      </c>
      <c r="I273" s="15">
        <f t="shared" ca="1" si="37"/>
        <v>0</v>
      </c>
      <c r="J273" s="16" t="str">
        <f t="shared" ca="1" si="26"/>
        <v>NOT DUE</v>
      </c>
      <c r="K273" s="30" t="s">
        <v>912</v>
      </c>
      <c r="L273" s="19"/>
    </row>
    <row r="274" spans="1:12" ht="25.5" customHeight="1">
      <c r="A274" s="256" t="s">
        <v>925</v>
      </c>
      <c r="B274" s="30" t="s">
        <v>888</v>
      </c>
      <c r="C274" s="30" t="s">
        <v>889</v>
      </c>
      <c r="D274" s="20" t="s">
        <v>1</v>
      </c>
      <c r="E274" s="12">
        <v>42549</v>
      </c>
      <c r="F274" s="12">
        <v>44660</v>
      </c>
      <c r="G274" s="72"/>
      <c r="H274" s="14">
        <f t="shared" si="38"/>
        <v>44661</v>
      </c>
      <c r="I274" s="15">
        <f t="shared" ca="1" si="37"/>
        <v>0</v>
      </c>
      <c r="J274" s="16" t="str">
        <f t="shared" ca="1" si="26"/>
        <v>NOT DUE</v>
      </c>
      <c r="K274" s="30" t="s">
        <v>913</v>
      </c>
      <c r="L274" s="19"/>
    </row>
    <row r="275" spans="1:12" ht="15" customHeight="1">
      <c r="A275" s="256" t="s">
        <v>926</v>
      </c>
      <c r="B275" s="30" t="s">
        <v>890</v>
      </c>
      <c r="C275" s="30" t="s">
        <v>891</v>
      </c>
      <c r="D275" s="20" t="s">
        <v>1</v>
      </c>
      <c r="E275" s="12">
        <v>42549</v>
      </c>
      <c r="F275" s="12">
        <v>44660</v>
      </c>
      <c r="G275" s="72"/>
      <c r="H275" s="14">
        <f t="shared" si="38"/>
        <v>44661</v>
      </c>
      <c r="I275" s="15">
        <f t="shared" ca="1" si="37"/>
        <v>0</v>
      </c>
      <c r="J275" s="16" t="str">
        <f t="shared" ref="J275:J333" ca="1" si="39">IF(I275="","",IF(I275&lt;0,"OVERDUE","NOT DUE"))</f>
        <v>NOT DUE</v>
      </c>
      <c r="K275" s="30" t="s">
        <v>914</v>
      </c>
      <c r="L275" s="19"/>
    </row>
    <row r="276" spans="1:12" ht="25.5" customHeight="1">
      <c r="A276" s="256" t="s">
        <v>927</v>
      </c>
      <c r="B276" s="30" t="s">
        <v>892</v>
      </c>
      <c r="C276" s="30" t="s">
        <v>893</v>
      </c>
      <c r="D276" s="20" t="s">
        <v>1</v>
      </c>
      <c r="E276" s="12">
        <v>42549</v>
      </c>
      <c r="F276" s="12">
        <v>44660</v>
      </c>
      <c r="G276" s="72"/>
      <c r="H276" s="14">
        <f t="shared" si="38"/>
        <v>44661</v>
      </c>
      <c r="I276" s="15">
        <f t="shared" ca="1" si="37"/>
        <v>0</v>
      </c>
      <c r="J276" s="16" t="str">
        <f t="shared" ca="1" si="39"/>
        <v>NOT DUE</v>
      </c>
      <c r="K276" s="30" t="s">
        <v>915</v>
      </c>
      <c r="L276" s="19"/>
    </row>
    <row r="277" spans="1:12" ht="25.5" customHeight="1">
      <c r="A277" s="256" t="s">
        <v>928</v>
      </c>
      <c r="B277" s="30" t="s">
        <v>894</v>
      </c>
      <c r="C277" s="30" t="s">
        <v>895</v>
      </c>
      <c r="D277" s="20" t="s">
        <v>1</v>
      </c>
      <c r="E277" s="12">
        <v>42549</v>
      </c>
      <c r="F277" s="12">
        <v>44660</v>
      </c>
      <c r="G277" s="72"/>
      <c r="H277" s="14">
        <f t="shared" si="38"/>
        <v>44661</v>
      </c>
      <c r="I277" s="15">
        <f t="shared" ca="1" si="37"/>
        <v>0</v>
      </c>
      <c r="J277" s="16" t="str">
        <f t="shared" ca="1" si="39"/>
        <v>NOT DUE</v>
      </c>
      <c r="K277" s="30" t="s">
        <v>916</v>
      </c>
      <c r="L277" s="19"/>
    </row>
    <row r="278" spans="1:12" ht="25.5" customHeight="1">
      <c r="A278" s="256" t="s">
        <v>929</v>
      </c>
      <c r="B278" s="30" t="s">
        <v>896</v>
      </c>
      <c r="C278" s="30" t="s">
        <v>897</v>
      </c>
      <c r="D278" s="20" t="s">
        <v>1</v>
      </c>
      <c r="E278" s="12">
        <v>42549</v>
      </c>
      <c r="F278" s="12">
        <v>44660</v>
      </c>
      <c r="G278" s="72"/>
      <c r="H278" s="14">
        <f t="shared" si="38"/>
        <v>44661</v>
      </c>
      <c r="I278" s="15">
        <f t="shared" ca="1" si="37"/>
        <v>0</v>
      </c>
      <c r="J278" s="16" t="str">
        <f t="shared" ca="1" si="39"/>
        <v>NOT DUE</v>
      </c>
      <c r="K278" s="30" t="s">
        <v>917</v>
      </c>
      <c r="L278" s="19"/>
    </row>
    <row r="279" spans="1:12" ht="26.45" customHeight="1">
      <c r="A279" s="256" t="s">
        <v>930</v>
      </c>
      <c r="B279" s="30" t="s">
        <v>898</v>
      </c>
      <c r="C279" s="30" t="s">
        <v>899</v>
      </c>
      <c r="D279" s="20" t="s">
        <v>1</v>
      </c>
      <c r="E279" s="12">
        <v>42549</v>
      </c>
      <c r="F279" s="12">
        <v>44660</v>
      </c>
      <c r="G279" s="72"/>
      <c r="H279" s="14">
        <f t="shared" si="38"/>
        <v>44661</v>
      </c>
      <c r="I279" s="15">
        <f t="shared" ca="1" si="37"/>
        <v>0</v>
      </c>
      <c r="J279" s="16" t="str">
        <f t="shared" ca="1" si="39"/>
        <v>NOT DUE</v>
      </c>
      <c r="K279" s="30" t="s">
        <v>918</v>
      </c>
      <c r="L279" s="19"/>
    </row>
    <row r="280" spans="1:12" ht="15" customHeight="1">
      <c r="A280" s="256" t="s">
        <v>931</v>
      </c>
      <c r="B280" s="30" t="s">
        <v>900</v>
      </c>
      <c r="C280" s="30" t="s">
        <v>901</v>
      </c>
      <c r="D280" s="20" t="s">
        <v>1</v>
      </c>
      <c r="E280" s="12">
        <v>42549</v>
      </c>
      <c r="F280" s="12">
        <v>44660</v>
      </c>
      <c r="G280" s="72"/>
      <c r="H280" s="14">
        <f t="shared" si="38"/>
        <v>44661</v>
      </c>
      <c r="I280" s="15">
        <f t="shared" ca="1" si="37"/>
        <v>0</v>
      </c>
      <c r="J280" s="16" t="str">
        <f t="shared" ca="1" si="39"/>
        <v>NOT DUE</v>
      </c>
      <c r="K280" s="30" t="s">
        <v>919</v>
      </c>
      <c r="L280" s="19"/>
    </row>
    <row r="281" spans="1:12" ht="15" customHeight="1">
      <c r="A281" s="256" t="s">
        <v>932</v>
      </c>
      <c r="B281" s="30" t="s">
        <v>902</v>
      </c>
      <c r="C281" s="30" t="s">
        <v>901</v>
      </c>
      <c r="D281" s="20" t="s">
        <v>1</v>
      </c>
      <c r="E281" s="12">
        <v>42549</v>
      </c>
      <c r="F281" s="12">
        <v>44660</v>
      </c>
      <c r="G281" s="72"/>
      <c r="H281" s="14">
        <f t="shared" si="38"/>
        <v>44661</v>
      </c>
      <c r="I281" s="15">
        <f t="shared" ca="1" si="37"/>
        <v>0</v>
      </c>
      <c r="J281" s="16" t="str">
        <f t="shared" ca="1" si="39"/>
        <v>NOT DUE</v>
      </c>
      <c r="K281" s="30" t="s">
        <v>920</v>
      </c>
      <c r="L281" s="19"/>
    </row>
    <row r="282" spans="1:12" ht="15" customHeight="1">
      <c r="A282" s="256" t="s">
        <v>933</v>
      </c>
      <c r="B282" s="30" t="s">
        <v>903</v>
      </c>
      <c r="C282" s="30" t="s">
        <v>904</v>
      </c>
      <c r="D282" s="20" t="s">
        <v>1</v>
      </c>
      <c r="E282" s="12">
        <v>42549</v>
      </c>
      <c r="F282" s="12">
        <v>44660</v>
      </c>
      <c r="G282" s="72"/>
      <c r="H282" s="14">
        <f t="shared" si="38"/>
        <v>44661</v>
      </c>
      <c r="I282" s="15">
        <f t="shared" ca="1" si="37"/>
        <v>0</v>
      </c>
      <c r="J282" s="16" t="str">
        <f t="shared" ca="1" si="39"/>
        <v>NOT DUE</v>
      </c>
      <c r="K282" s="30" t="s">
        <v>917</v>
      </c>
      <c r="L282" s="19"/>
    </row>
    <row r="283" spans="1:12" ht="15" customHeight="1">
      <c r="A283" s="256" t="s">
        <v>944</v>
      </c>
      <c r="B283" s="30" t="s">
        <v>905</v>
      </c>
      <c r="C283" s="30" t="s">
        <v>901</v>
      </c>
      <c r="D283" s="20" t="s">
        <v>1</v>
      </c>
      <c r="E283" s="12">
        <v>42549</v>
      </c>
      <c r="F283" s="12">
        <v>44660</v>
      </c>
      <c r="G283" s="72"/>
      <c r="H283" s="14">
        <f t="shared" si="38"/>
        <v>44661</v>
      </c>
      <c r="I283" s="15">
        <f t="shared" ca="1" si="37"/>
        <v>0</v>
      </c>
      <c r="J283" s="16" t="str">
        <f t="shared" ca="1" si="39"/>
        <v>NOT DUE</v>
      </c>
      <c r="K283" s="30" t="s">
        <v>921</v>
      </c>
      <c r="L283" s="19"/>
    </row>
    <row r="284" spans="1:12" ht="15" customHeight="1">
      <c r="A284" s="256" t="s">
        <v>945</v>
      </c>
      <c r="B284" s="30" t="s">
        <v>906</v>
      </c>
      <c r="C284" s="30" t="s">
        <v>901</v>
      </c>
      <c r="D284" s="20" t="s">
        <v>1</v>
      </c>
      <c r="E284" s="12">
        <v>42549</v>
      </c>
      <c r="F284" s="12">
        <v>44660</v>
      </c>
      <c r="G284" s="72"/>
      <c r="H284" s="14">
        <f t="shared" si="38"/>
        <v>44661</v>
      </c>
      <c r="I284" s="15">
        <f t="shared" ca="1" si="37"/>
        <v>0</v>
      </c>
      <c r="J284" s="16" t="str">
        <f t="shared" ca="1" si="39"/>
        <v>NOT DUE</v>
      </c>
      <c r="K284" s="30" t="s">
        <v>922</v>
      </c>
      <c r="L284" s="19"/>
    </row>
    <row r="285" spans="1:12" ht="25.5">
      <c r="A285" s="256" t="s">
        <v>946</v>
      </c>
      <c r="B285" s="30" t="s">
        <v>894</v>
      </c>
      <c r="C285" s="30" t="s">
        <v>934</v>
      </c>
      <c r="D285" s="20" t="s">
        <v>26</v>
      </c>
      <c r="E285" s="12">
        <v>42549</v>
      </c>
      <c r="F285" s="12">
        <v>44660</v>
      </c>
      <c r="G285" s="72"/>
      <c r="H285" s="14">
        <f>DATE(YEAR(F285),MONTH(F285),DAY(F285)+7)</f>
        <v>44667</v>
      </c>
      <c r="I285" s="15">
        <f t="shared" ca="1" si="37"/>
        <v>6</v>
      </c>
      <c r="J285" s="16" t="str">
        <f t="shared" ca="1" si="39"/>
        <v>NOT DUE</v>
      </c>
      <c r="K285" s="30" t="s">
        <v>916</v>
      </c>
      <c r="L285" s="19" t="s">
        <v>4745</v>
      </c>
    </row>
    <row r="286" spans="1:12" ht="15" customHeight="1">
      <c r="A286" s="256" t="s">
        <v>947</v>
      </c>
      <c r="B286" s="30" t="s">
        <v>935</v>
      </c>
      <c r="C286" s="30" t="s">
        <v>936</v>
      </c>
      <c r="D286" s="20" t="s">
        <v>26</v>
      </c>
      <c r="E286" s="12">
        <v>43579</v>
      </c>
      <c r="F286" s="12">
        <v>44660</v>
      </c>
      <c r="G286" s="72"/>
      <c r="H286" s="14">
        <f>DATE(YEAR(F286),MONTH(F286),DAY(F286)+7)</f>
        <v>44667</v>
      </c>
      <c r="I286" s="15">
        <f t="shared" ca="1" si="37"/>
        <v>6</v>
      </c>
      <c r="J286" s="16" t="str">
        <f t="shared" ca="1" si="39"/>
        <v>NOT DUE</v>
      </c>
      <c r="K286" s="30" t="s">
        <v>940</v>
      </c>
      <c r="L286" s="19" t="s">
        <v>4745</v>
      </c>
    </row>
    <row r="287" spans="1:12" ht="15" customHeight="1">
      <c r="A287" s="256" t="s">
        <v>948</v>
      </c>
      <c r="B287" s="30" t="s">
        <v>937</v>
      </c>
      <c r="C287" s="30" t="s">
        <v>901</v>
      </c>
      <c r="D287" s="20" t="s">
        <v>26</v>
      </c>
      <c r="E287" s="12">
        <v>42549</v>
      </c>
      <c r="F287" s="12">
        <v>44660</v>
      </c>
      <c r="G287" s="72"/>
      <c r="H287" s="14">
        <f>DATE(YEAR(F287),MONTH(F287),DAY(F287)+7)</f>
        <v>44667</v>
      </c>
      <c r="I287" s="15">
        <f t="shared" ca="1" si="37"/>
        <v>6</v>
      </c>
      <c r="J287" s="16" t="str">
        <f t="shared" ca="1" si="39"/>
        <v>NOT DUE</v>
      </c>
      <c r="K287" s="30" t="s">
        <v>941</v>
      </c>
      <c r="L287" s="19" t="s">
        <v>4745</v>
      </c>
    </row>
    <row r="288" spans="1:12" ht="15" customHeight="1">
      <c r="A288" s="256" t="s">
        <v>953</v>
      </c>
      <c r="B288" s="30" t="s">
        <v>938</v>
      </c>
      <c r="C288" s="30" t="s">
        <v>939</v>
      </c>
      <c r="D288" s="20" t="s">
        <v>26</v>
      </c>
      <c r="E288" s="12">
        <v>42549</v>
      </c>
      <c r="F288" s="12">
        <v>44660</v>
      </c>
      <c r="G288" s="72"/>
      <c r="H288" s="14">
        <f>DATE(YEAR(F288),MONTH(F288),DAY(F288)+7)</f>
        <v>44667</v>
      </c>
      <c r="I288" s="15">
        <f t="shared" ca="1" si="37"/>
        <v>6</v>
      </c>
      <c r="J288" s="16" t="str">
        <f t="shared" ca="1" si="39"/>
        <v>NOT DUE</v>
      </c>
      <c r="K288" s="30" t="s">
        <v>942</v>
      </c>
      <c r="L288" s="19" t="s">
        <v>4745</v>
      </c>
    </row>
    <row r="289" spans="1:12" ht="26.1" customHeight="1">
      <c r="A289" s="256" t="s">
        <v>954</v>
      </c>
      <c r="B289" s="30" t="s">
        <v>4302</v>
      </c>
      <c r="C289" s="30" t="s">
        <v>393</v>
      </c>
      <c r="D289" s="20" t="s">
        <v>4</v>
      </c>
      <c r="E289" s="12">
        <v>42549</v>
      </c>
      <c r="F289" s="12">
        <v>44641</v>
      </c>
      <c r="G289" s="72"/>
      <c r="H289" s="14">
        <f>EDATE(F289-1,1)</f>
        <v>44671</v>
      </c>
      <c r="I289" s="15">
        <f t="shared" ca="1" si="37"/>
        <v>10</v>
      </c>
      <c r="J289" s="16" t="str">
        <f t="shared" ca="1" si="39"/>
        <v>NOT DUE</v>
      </c>
      <c r="K289" s="30" t="s">
        <v>943</v>
      </c>
      <c r="L289" s="19" t="s">
        <v>4743</v>
      </c>
    </row>
    <row r="290" spans="1:12" ht="24">
      <c r="A290" s="256" t="s">
        <v>955</v>
      </c>
      <c r="B290" s="30" t="s">
        <v>949</v>
      </c>
      <c r="C290" s="30" t="s">
        <v>901</v>
      </c>
      <c r="D290" s="20" t="s">
        <v>4</v>
      </c>
      <c r="E290" s="12">
        <v>42549</v>
      </c>
      <c r="F290" s="12">
        <v>44641</v>
      </c>
      <c r="G290" s="72"/>
      <c r="H290" s="14">
        <f>EDATE(F290-1,1)</f>
        <v>44671</v>
      </c>
      <c r="I290" s="15">
        <f t="shared" ca="1" si="37"/>
        <v>10</v>
      </c>
      <c r="J290" s="16" t="str">
        <f t="shared" ca="1" si="39"/>
        <v>NOT DUE</v>
      </c>
      <c r="K290" s="30" t="s">
        <v>916</v>
      </c>
      <c r="L290" s="19" t="s">
        <v>4745</v>
      </c>
    </row>
    <row r="291" spans="1:12" ht="26.45" customHeight="1">
      <c r="A291" s="256" t="s">
        <v>956</v>
      </c>
      <c r="B291" s="30" t="s">
        <v>950</v>
      </c>
      <c r="C291" s="30" t="s">
        <v>901</v>
      </c>
      <c r="D291" s="20" t="s">
        <v>4</v>
      </c>
      <c r="E291" s="12">
        <v>42549</v>
      </c>
      <c r="F291" s="12">
        <v>44641</v>
      </c>
      <c r="G291" s="72"/>
      <c r="H291" s="14">
        <f>EDATE(F291-1,1)</f>
        <v>44671</v>
      </c>
      <c r="I291" s="15">
        <f t="shared" ca="1" si="37"/>
        <v>10</v>
      </c>
      <c r="J291" s="16" t="str">
        <f t="shared" ca="1" si="39"/>
        <v>NOT DUE</v>
      </c>
      <c r="K291" s="30" t="s">
        <v>957</v>
      </c>
      <c r="L291" s="19" t="s">
        <v>4745</v>
      </c>
    </row>
    <row r="292" spans="1:12" ht="15" customHeight="1">
      <c r="A292" s="256" t="s">
        <v>962</v>
      </c>
      <c r="B292" s="30" t="s">
        <v>937</v>
      </c>
      <c r="C292" s="30" t="s">
        <v>901</v>
      </c>
      <c r="D292" s="20" t="s">
        <v>4</v>
      </c>
      <c r="E292" s="12">
        <v>42549</v>
      </c>
      <c r="F292" s="12">
        <v>44641</v>
      </c>
      <c r="G292" s="72"/>
      <c r="H292" s="14">
        <f>EDATE(F292-1,1)</f>
        <v>44671</v>
      </c>
      <c r="I292" s="15">
        <f t="shared" ca="1" si="37"/>
        <v>10</v>
      </c>
      <c r="J292" s="16" t="str">
        <f t="shared" ca="1" si="39"/>
        <v>NOT DUE</v>
      </c>
      <c r="K292" s="30" t="s">
        <v>958</v>
      </c>
      <c r="L292" s="19" t="s">
        <v>4745</v>
      </c>
    </row>
    <row r="293" spans="1:12" ht="25.5">
      <c r="A293" s="256" t="s">
        <v>963</v>
      </c>
      <c r="B293" s="30" t="s">
        <v>951</v>
      </c>
      <c r="C293" s="30" t="s">
        <v>952</v>
      </c>
      <c r="D293" s="20" t="s">
        <v>4</v>
      </c>
      <c r="E293" s="12">
        <v>42549</v>
      </c>
      <c r="F293" s="12">
        <v>44641</v>
      </c>
      <c r="G293" s="72"/>
      <c r="H293" s="14">
        <f>EDATE(F293-1,1)</f>
        <v>44671</v>
      </c>
      <c r="I293" s="15">
        <f t="shared" ca="1" si="37"/>
        <v>10</v>
      </c>
      <c r="J293" s="16" t="str">
        <f t="shared" ca="1" si="39"/>
        <v>NOT DUE</v>
      </c>
      <c r="K293" s="30" t="s">
        <v>959</v>
      </c>
      <c r="L293" s="19" t="s">
        <v>4745</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145</v>
      </c>
      <c r="J294" s="16" t="str">
        <f t="shared" ca="1" si="39"/>
        <v>NOT DUE</v>
      </c>
      <c r="K294" s="30" t="s">
        <v>964</v>
      </c>
      <c r="L294" s="19" t="s">
        <v>5416</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163</v>
      </c>
      <c r="J295" s="16" t="str">
        <f t="shared" ca="1" si="39"/>
        <v>NOT DUE</v>
      </c>
      <c r="K295" s="30" t="s">
        <v>965</v>
      </c>
      <c r="L295" s="19" t="s">
        <v>4745</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118</v>
      </c>
      <c r="J296" s="16" t="str">
        <f t="shared" ca="1" si="39"/>
        <v>NOT DUE</v>
      </c>
      <c r="K296" s="30" t="s">
        <v>977</v>
      </c>
      <c r="L296" s="19" t="s">
        <v>4745</v>
      </c>
    </row>
    <row r="297" spans="1:12" ht="25.5">
      <c r="A297" s="256" t="s">
        <v>988</v>
      </c>
      <c r="B297" s="30" t="s">
        <v>967</v>
      </c>
      <c r="C297" s="30" t="s">
        <v>901</v>
      </c>
      <c r="D297" s="20" t="s">
        <v>381</v>
      </c>
      <c r="E297" s="12">
        <v>42549</v>
      </c>
      <c r="F297" s="12">
        <v>44415</v>
      </c>
      <c r="G297" s="72"/>
      <c r="H297" s="14">
        <f t="shared" si="40"/>
        <v>44779</v>
      </c>
      <c r="I297" s="15">
        <f t="shared" ca="1" si="37"/>
        <v>118</v>
      </c>
      <c r="J297" s="16" t="str">
        <f t="shared" ca="1" si="39"/>
        <v>NOT DUE</v>
      </c>
      <c r="K297" s="30" t="s">
        <v>978</v>
      </c>
      <c r="L297" s="19" t="s">
        <v>4745</v>
      </c>
    </row>
    <row r="298" spans="1:12" ht="26.45" customHeight="1">
      <c r="A298" s="256" t="s">
        <v>989</v>
      </c>
      <c r="B298" s="30" t="s">
        <v>968</v>
      </c>
      <c r="C298" s="30" t="s">
        <v>901</v>
      </c>
      <c r="D298" s="20" t="s">
        <v>381</v>
      </c>
      <c r="E298" s="12">
        <v>42549</v>
      </c>
      <c r="F298" s="12">
        <v>44415</v>
      </c>
      <c r="G298" s="72"/>
      <c r="H298" s="14">
        <f t="shared" si="40"/>
        <v>44779</v>
      </c>
      <c r="I298" s="15">
        <f t="shared" ca="1" si="37"/>
        <v>118</v>
      </c>
      <c r="J298" s="16" t="str">
        <f t="shared" ca="1" si="39"/>
        <v>NOT DUE</v>
      </c>
      <c r="K298" s="30" t="s">
        <v>979</v>
      </c>
      <c r="L298" s="19" t="s">
        <v>4745</v>
      </c>
    </row>
    <row r="299" spans="1:12" ht="15" customHeight="1">
      <c r="A299" s="256" t="s">
        <v>990</v>
      </c>
      <c r="B299" s="30" t="s">
        <v>969</v>
      </c>
      <c r="C299" s="30" t="s">
        <v>901</v>
      </c>
      <c r="D299" s="20" t="s">
        <v>381</v>
      </c>
      <c r="E299" s="12">
        <v>42549</v>
      </c>
      <c r="F299" s="12">
        <v>44415</v>
      </c>
      <c r="G299" s="72"/>
      <c r="H299" s="14">
        <f t="shared" si="40"/>
        <v>44779</v>
      </c>
      <c r="I299" s="15">
        <f t="shared" ca="1" si="37"/>
        <v>118</v>
      </c>
      <c r="J299" s="16" t="str">
        <f t="shared" ca="1" si="39"/>
        <v>NOT DUE</v>
      </c>
      <c r="K299" s="30" t="s">
        <v>980</v>
      </c>
      <c r="L299" s="19" t="s">
        <v>4745</v>
      </c>
    </row>
    <row r="300" spans="1:12" ht="15" customHeight="1">
      <c r="A300" s="256" t="s">
        <v>991</v>
      </c>
      <c r="B300" s="30" t="s">
        <v>970</v>
      </c>
      <c r="C300" s="30" t="s">
        <v>901</v>
      </c>
      <c r="D300" s="20" t="s">
        <v>381</v>
      </c>
      <c r="E300" s="12">
        <v>42549</v>
      </c>
      <c r="F300" s="12">
        <v>44415</v>
      </c>
      <c r="G300" s="72"/>
      <c r="H300" s="14">
        <f t="shared" si="40"/>
        <v>44779</v>
      </c>
      <c r="I300" s="15">
        <f t="shared" ca="1" si="37"/>
        <v>118</v>
      </c>
      <c r="J300" s="16" t="str">
        <f t="shared" ca="1" si="39"/>
        <v>NOT DUE</v>
      </c>
      <c r="K300" s="30" t="s">
        <v>978</v>
      </c>
      <c r="L300" s="19" t="s">
        <v>4745</v>
      </c>
    </row>
    <row r="301" spans="1:12" ht="15" customHeight="1">
      <c r="A301" s="256" t="s">
        <v>992</v>
      </c>
      <c r="B301" s="30" t="s">
        <v>971</v>
      </c>
      <c r="C301" s="30" t="s">
        <v>901</v>
      </c>
      <c r="D301" s="20" t="s">
        <v>381</v>
      </c>
      <c r="E301" s="12">
        <v>42549</v>
      </c>
      <c r="F301" s="12">
        <v>44415</v>
      </c>
      <c r="G301" s="72"/>
      <c r="H301" s="14">
        <f t="shared" si="40"/>
        <v>44779</v>
      </c>
      <c r="I301" s="15">
        <f t="shared" ca="1" si="37"/>
        <v>118</v>
      </c>
      <c r="J301" s="16" t="str">
        <f t="shared" ca="1" si="39"/>
        <v>NOT DUE</v>
      </c>
      <c r="K301" s="30" t="s">
        <v>981</v>
      </c>
      <c r="L301" s="19" t="s">
        <v>4745</v>
      </c>
    </row>
    <row r="302" spans="1:12" ht="15" customHeight="1">
      <c r="A302" s="256" t="s">
        <v>993</v>
      </c>
      <c r="B302" s="30" t="s">
        <v>972</v>
      </c>
      <c r="C302" s="30" t="s">
        <v>973</v>
      </c>
      <c r="D302" s="20" t="s">
        <v>381</v>
      </c>
      <c r="E302" s="12">
        <v>42549</v>
      </c>
      <c r="F302" s="12">
        <v>44415</v>
      </c>
      <c r="G302" s="72"/>
      <c r="H302" s="14">
        <f t="shared" si="40"/>
        <v>44779</v>
      </c>
      <c r="I302" s="15">
        <f t="shared" ca="1" si="37"/>
        <v>118</v>
      </c>
      <c r="J302" s="16" t="str">
        <f t="shared" ca="1" si="39"/>
        <v>NOT DUE</v>
      </c>
      <c r="K302" s="30" t="s">
        <v>982</v>
      </c>
      <c r="L302" s="19" t="s">
        <v>4745</v>
      </c>
    </row>
    <row r="303" spans="1:12" ht="25.5">
      <c r="A303" s="256" t="s">
        <v>1030</v>
      </c>
      <c r="B303" s="30" t="s">
        <v>974</v>
      </c>
      <c r="C303" s="30" t="s">
        <v>975</v>
      </c>
      <c r="D303" s="20" t="s">
        <v>381</v>
      </c>
      <c r="E303" s="12">
        <v>42549</v>
      </c>
      <c r="F303" s="12">
        <v>44415</v>
      </c>
      <c r="G303" s="72"/>
      <c r="H303" s="14">
        <f t="shared" si="40"/>
        <v>44779</v>
      </c>
      <c r="I303" s="15">
        <f t="shared" ca="1" si="37"/>
        <v>118</v>
      </c>
      <c r="J303" s="16" t="str">
        <f t="shared" ca="1" si="39"/>
        <v>NOT DUE</v>
      </c>
      <c r="K303" s="30" t="s">
        <v>983</v>
      </c>
      <c r="L303" s="19" t="s">
        <v>4744</v>
      </c>
    </row>
    <row r="304" spans="1:12" ht="26.45" customHeight="1">
      <c r="A304" s="256" t="s">
        <v>1031</v>
      </c>
      <c r="B304" s="30" t="s">
        <v>976</v>
      </c>
      <c r="C304" s="30" t="s">
        <v>901</v>
      </c>
      <c r="D304" s="20" t="s">
        <v>381</v>
      </c>
      <c r="E304" s="12">
        <v>42549</v>
      </c>
      <c r="F304" s="12">
        <v>44415</v>
      </c>
      <c r="G304" s="72"/>
      <c r="H304" s="14">
        <f t="shared" si="40"/>
        <v>44779</v>
      </c>
      <c r="I304" s="15">
        <f t="shared" ca="1" si="37"/>
        <v>118</v>
      </c>
      <c r="J304" s="16" t="str">
        <f t="shared" ca="1" si="39"/>
        <v>NOT DUE</v>
      </c>
      <c r="K304" s="30" t="s">
        <v>984</v>
      </c>
      <c r="L304" s="19" t="s">
        <v>4745</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328</v>
      </c>
      <c r="J305" s="16" t="str">
        <f t="shared" ca="1" si="39"/>
        <v>NOT DUE</v>
      </c>
      <c r="K305" s="30" t="s">
        <v>1058</v>
      </c>
      <c r="L305" s="19" t="s">
        <v>4745</v>
      </c>
    </row>
    <row r="306" spans="1:12" ht="15" customHeight="1">
      <c r="A306" s="256" t="s">
        <v>1033</v>
      </c>
      <c r="B306" s="30" t="s">
        <v>995</v>
      </c>
      <c r="C306" s="30" t="s">
        <v>996</v>
      </c>
      <c r="D306" s="20" t="s">
        <v>1080</v>
      </c>
      <c r="E306" s="12">
        <v>42549</v>
      </c>
      <c r="F306" s="12">
        <v>43529</v>
      </c>
      <c r="G306" s="72"/>
      <c r="H306" s="14">
        <f t="shared" si="41"/>
        <v>44989</v>
      </c>
      <c r="I306" s="15">
        <f t="shared" ca="1" si="37"/>
        <v>328</v>
      </c>
      <c r="J306" s="16" t="str">
        <f t="shared" ca="1" si="39"/>
        <v>NOT DUE</v>
      </c>
      <c r="K306" s="30" t="s">
        <v>1059</v>
      </c>
      <c r="L306" s="19" t="s">
        <v>4745</v>
      </c>
    </row>
    <row r="307" spans="1:12" ht="15" customHeight="1">
      <c r="A307" s="256" t="s">
        <v>1034</v>
      </c>
      <c r="B307" s="30" t="s">
        <v>997</v>
      </c>
      <c r="C307" s="30" t="s">
        <v>952</v>
      </c>
      <c r="D307" s="20" t="s">
        <v>1080</v>
      </c>
      <c r="E307" s="12">
        <v>42549</v>
      </c>
      <c r="F307" s="12">
        <v>43529</v>
      </c>
      <c r="G307" s="72"/>
      <c r="H307" s="14">
        <f t="shared" si="41"/>
        <v>44989</v>
      </c>
      <c r="I307" s="15">
        <f t="shared" ca="1" si="37"/>
        <v>328</v>
      </c>
      <c r="J307" s="16" t="str">
        <f t="shared" ca="1" si="39"/>
        <v>NOT DUE</v>
      </c>
      <c r="K307" s="30" t="s">
        <v>1060</v>
      </c>
      <c r="L307" s="19" t="s">
        <v>4742</v>
      </c>
    </row>
    <row r="308" spans="1:12" ht="15" customHeight="1">
      <c r="A308" s="256" t="s">
        <v>1035</v>
      </c>
      <c r="B308" s="30" t="s">
        <v>998</v>
      </c>
      <c r="C308" s="30" t="s">
        <v>952</v>
      </c>
      <c r="D308" s="20" t="s">
        <v>1080</v>
      </c>
      <c r="E308" s="12">
        <v>42549</v>
      </c>
      <c r="F308" s="12">
        <v>43529</v>
      </c>
      <c r="G308" s="72"/>
      <c r="H308" s="14">
        <f t="shared" si="41"/>
        <v>44989</v>
      </c>
      <c r="I308" s="15">
        <f t="shared" ca="1" si="37"/>
        <v>328</v>
      </c>
      <c r="J308" s="16" t="str">
        <f t="shared" ca="1" si="39"/>
        <v>NOT DUE</v>
      </c>
      <c r="K308" s="30" t="s">
        <v>1061</v>
      </c>
      <c r="L308" s="19" t="s">
        <v>4745</v>
      </c>
    </row>
    <row r="309" spans="1:12" ht="15" customHeight="1">
      <c r="A309" s="256" t="s">
        <v>1036</v>
      </c>
      <c r="B309" s="30" t="s">
        <v>949</v>
      </c>
      <c r="C309" s="30" t="s">
        <v>952</v>
      </c>
      <c r="D309" s="20" t="s">
        <v>1080</v>
      </c>
      <c r="E309" s="12">
        <v>42549</v>
      </c>
      <c r="F309" s="12">
        <v>43529</v>
      </c>
      <c r="G309" s="72"/>
      <c r="H309" s="14">
        <f t="shared" si="41"/>
        <v>44989</v>
      </c>
      <c r="I309" s="15">
        <f t="shared" ca="1" si="37"/>
        <v>328</v>
      </c>
      <c r="J309" s="16" t="str">
        <f t="shared" ca="1" si="39"/>
        <v>NOT DUE</v>
      </c>
      <c r="K309" s="30" t="s">
        <v>1062</v>
      </c>
      <c r="L309" s="19" t="s">
        <v>4745</v>
      </c>
    </row>
    <row r="310" spans="1:12" ht="26.45" customHeight="1">
      <c r="A310" s="256" t="s">
        <v>1037</v>
      </c>
      <c r="B310" s="30" t="s">
        <v>950</v>
      </c>
      <c r="C310" s="30" t="s">
        <v>999</v>
      </c>
      <c r="D310" s="20" t="s">
        <v>1080</v>
      </c>
      <c r="E310" s="12">
        <v>42549</v>
      </c>
      <c r="F310" s="12">
        <v>43607</v>
      </c>
      <c r="G310" s="72"/>
      <c r="H310" s="14">
        <f t="shared" si="41"/>
        <v>45067</v>
      </c>
      <c r="I310" s="15">
        <f t="shared" ca="1" si="37"/>
        <v>406</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328</v>
      </c>
      <c r="J311" s="16" t="str">
        <f t="shared" ca="1" si="39"/>
        <v>NOT DUE</v>
      </c>
      <c r="K311" s="30" t="s">
        <v>1064</v>
      </c>
      <c r="L311" s="19" t="s">
        <v>4745</v>
      </c>
    </row>
    <row r="312" spans="1:12" ht="15" customHeight="1">
      <c r="A312" s="256" t="s">
        <v>1039</v>
      </c>
      <c r="B312" s="30" t="s">
        <v>1001</v>
      </c>
      <c r="C312" s="30" t="s">
        <v>1002</v>
      </c>
      <c r="D312" s="20" t="s">
        <v>1080</v>
      </c>
      <c r="E312" s="12">
        <v>42549</v>
      </c>
      <c r="F312" s="12">
        <v>43529</v>
      </c>
      <c r="G312" s="72"/>
      <c r="H312" s="14">
        <f t="shared" si="41"/>
        <v>44989</v>
      </c>
      <c r="I312" s="15">
        <f t="shared" ca="1" si="37"/>
        <v>328</v>
      </c>
      <c r="J312" s="16" t="str">
        <f t="shared" ca="1" si="39"/>
        <v>NOT DUE</v>
      </c>
      <c r="K312" s="30" t="s">
        <v>1064</v>
      </c>
      <c r="L312" s="19" t="s">
        <v>4745</v>
      </c>
    </row>
    <row r="313" spans="1:12" ht="25.5">
      <c r="A313" s="256" t="s">
        <v>1040</v>
      </c>
      <c r="B313" s="30" t="s">
        <v>1003</v>
      </c>
      <c r="C313" s="30" t="s">
        <v>901</v>
      </c>
      <c r="D313" s="20" t="s">
        <v>1080</v>
      </c>
      <c r="E313" s="12">
        <v>42549</v>
      </c>
      <c r="F313" s="12">
        <v>43529</v>
      </c>
      <c r="G313" s="72"/>
      <c r="H313" s="14">
        <f t="shared" si="41"/>
        <v>44989</v>
      </c>
      <c r="I313" s="15">
        <f t="shared" ca="1" si="37"/>
        <v>328</v>
      </c>
      <c r="J313" s="16" t="str">
        <f t="shared" ca="1" si="39"/>
        <v>NOT DUE</v>
      </c>
      <c r="K313" s="30" t="s">
        <v>1065</v>
      </c>
      <c r="L313" s="19" t="s">
        <v>4745</v>
      </c>
    </row>
    <row r="314" spans="1:12" ht="15" customHeight="1">
      <c r="A314" s="256" t="s">
        <v>1041</v>
      </c>
      <c r="B314" s="30" t="s">
        <v>1004</v>
      </c>
      <c r="C314" s="30" t="s">
        <v>1002</v>
      </c>
      <c r="D314" s="20" t="s">
        <v>1080</v>
      </c>
      <c r="E314" s="12">
        <v>42549</v>
      </c>
      <c r="F314" s="12">
        <v>43529</v>
      </c>
      <c r="G314" s="72"/>
      <c r="H314" s="14">
        <f t="shared" si="41"/>
        <v>44989</v>
      </c>
      <c r="I314" s="15">
        <f t="shared" ca="1" si="37"/>
        <v>328</v>
      </c>
      <c r="J314" s="16" t="str">
        <f t="shared" ca="1" si="39"/>
        <v>NOT DUE</v>
      </c>
      <c r="K314" s="30" t="s">
        <v>1058</v>
      </c>
      <c r="L314" s="19" t="s">
        <v>4745</v>
      </c>
    </row>
    <row r="315" spans="1:12" ht="15" customHeight="1">
      <c r="A315" s="256" t="s">
        <v>1042</v>
      </c>
      <c r="B315" s="30" t="s">
        <v>1005</v>
      </c>
      <c r="C315" s="30" t="s">
        <v>1002</v>
      </c>
      <c r="D315" s="20" t="s">
        <v>1080</v>
      </c>
      <c r="E315" s="12">
        <v>42549</v>
      </c>
      <c r="F315" s="12">
        <v>43529</v>
      </c>
      <c r="G315" s="72"/>
      <c r="H315" s="14">
        <f t="shared" si="41"/>
        <v>44989</v>
      </c>
      <c r="I315" s="15">
        <f t="shared" ca="1" si="37"/>
        <v>328</v>
      </c>
      <c r="J315" s="16" t="str">
        <f t="shared" ca="1" si="39"/>
        <v>NOT DUE</v>
      </c>
      <c r="K315" s="30" t="s">
        <v>1066</v>
      </c>
      <c r="L315" s="19" t="s">
        <v>4745</v>
      </c>
    </row>
    <row r="316" spans="1:12" ht="15" customHeight="1">
      <c r="A316" s="256" t="s">
        <v>1043</v>
      </c>
      <c r="B316" s="30" t="s">
        <v>1006</v>
      </c>
      <c r="C316" s="30" t="s">
        <v>1002</v>
      </c>
      <c r="D316" s="20" t="s">
        <v>1080</v>
      </c>
      <c r="E316" s="12">
        <v>42549</v>
      </c>
      <c r="F316" s="12">
        <v>43529</v>
      </c>
      <c r="G316" s="72"/>
      <c r="H316" s="14">
        <f t="shared" si="41"/>
        <v>44989</v>
      </c>
      <c r="I316" s="15">
        <f t="shared" ca="1" si="37"/>
        <v>328</v>
      </c>
      <c r="J316" s="16" t="str">
        <f t="shared" ca="1" si="39"/>
        <v>NOT DUE</v>
      </c>
      <c r="K316" s="30" t="s">
        <v>1067</v>
      </c>
      <c r="L316" s="19" t="s">
        <v>4745</v>
      </c>
    </row>
    <row r="317" spans="1:12" ht="26.45" customHeight="1">
      <c r="A317" s="256" t="s">
        <v>1044</v>
      </c>
      <c r="B317" s="30" t="s">
        <v>1007</v>
      </c>
      <c r="C317" s="30" t="s">
        <v>1002</v>
      </c>
      <c r="D317" s="20" t="s">
        <v>1080</v>
      </c>
      <c r="E317" s="12">
        <v>42549</v>
      </c>
      <c r="F317" s="12">
        <v>43529</v>
      </c>
      <c r="G317" s="72"/>
      <c r="H317" s="14">
        <f t="shared" si="41"/>
        <v>44989</v>
      </c>
      <c r="I317" s="15">
        <f t="shared" ca="1" si="37"/>
        <v>328</v>
      </c>
      <c r="J317" s="16" t="str">
        <f t="shared" ca="1" si="39"/>
        <v>NOT DUE</v>
      </c>
      <c r="K317" s="30" t="s">
        <v>1063</v>
      </c>
      <c r="L317" s="19" t="s">
        <v>4745</v>
      </c>
    </row>
    <row r="318" spans="1:12" ht="15" customHeight="1">
      <c r="A318" s="256" t="s">
        <v>1045</v>
      </c>
      <c r="B318" s="30" t="s">
        <v>1008</v>
      </c>
      <c r="C318" s="30" t="s">
        <v>901</v>
      </c>
      <c r="D318" s="20" t="s">
        <v>1080</v>
      </c>
      <c r="E318" s="12">
        <v>42549</v>
      </c>
      <c r="F318" s="12">
        <v>43529</v>
      </c>
      <c r="G318" s="72"/>
      <c r="H318" s="14">
        <f t="shared" si="41"/>
        <v>44989</v>
      </c>
      <c r="I318" s="15">
        <f t="shared" ca="1" si="37"/>
        <v>328</v>
      </c>
      <c r="J318" s="16" t="str">
        <f t="shared" ca="1" si="39"/>
        <v>NOT DUE</v>
      </c>
      <c r="K318" s="30" t="s">
        <v>1064</v>
      </c>
      <c r="L318" s="19" t="s">
        <v>4745</v>
      </c>
    </row>
    <row r="319" spans="1:12" ht="15" customHeight="1">
      <c r="A319" s="256" t="s">
        <v>1046</v>
      </c>
      <c r="B319" s="30" t="s">
        <v>1009</v>
      </c>
      <c r="C319" s="30" t="s">
        <v>1002</v>
      </c>
      <c r="D319" s="20" t="s">
        <v>1080</v>
      </c>
      <c r="E319" s="12">
        <v>42549</v>
      </c>
      <c r="F319" s="12">
        <v>43529</v>
      </c>
      <c r="G319" s="72"/>
      <c r="H319" s="14">
        <f t="shared" si="41"/>
        <v>44989</v>
      </c>
      <c r="I319" s="15">
        <f t="shared" ca="1" si="37"/>
        <v>328</v>
      </c>
      <c r="J319" s="16" t="str">
        <f t="shared" ca="1" si="39"/>
        <v>NOT DUE</v>
      </c>
      <c r="K319" s="30" t="s">
        <v>1064</v>
      </c>
      <c r="L319" s="19" t="s">
        <v>4745</v>
      </c>
    </row>
    <row r="320" spans="1:12" ht="24">
      <c r="A320" s="256" t="s">
        <v>1047</v>
      </c>
      <c r="B320" s="30" t="s">
        <v>1010</v>
      </c>
      <c r="C320" s="30" t="s">
        <v>901</v>
      </c>
      <c r="D320" s="20" t="s">
        <v>1080</v>
      </c>
      <c r="E320" s="12">
        <v>42549</v>
      </c>
      <c r="F320" s="12">
        <v>43529</v>
      </c>
      <c r="G320" s="72"/>
      <c r="H320" s="14">
        <f t="shared" si="41"/>
        <v>44989</v>
      </c>
      <c r="I320" s="15">
        <f t="shared" ca="1" si="37"/>
        <v>328</v>
      </c>
      <c r="J320" s="16" t="str">
        <f t="shared" ca="1" si="39"/>
        <v>NOT DUE</v>
      </c>
      <c r="K320" s="30" t="s">
        <v>1065</v>
      </c>
      <c r="L320" s="19" t="s">
        <v>4745</v>
      </c>
    </row>
    <row r="321" spans="1:12" ht="25.5">
      <c r="A321" s="256" t="s">
        <v>1048</v>
      </c>
      <c r="B321" s="30" t="s">
        <v>1011</v>
      </c>
      <c r="C321" s="30" t="s">
        <v>901</v>
      </c>
      <c r="D321" s="20" t="s">
        <v>1080</v>
      </c>
      <c r="E321" s="12">
        <v>42549</v>
      </c>
      <c r="F321" s="12">
        <v>43529</v>
      </c>
      <c r="G321" s="72"/>
      <c r="H321" s="14">
        <f t="shared" si="41"/>
        <v>44989</v>
      </c>
      <c r="I321" s="15">
        <f t="shared" ca="1" si="37"/>
        <v>328</v>
      </c>
      <c r="J321" s="16" t="str">
        <f t="shared" ca="1" si="39"/>
        <v>NOT DUE</v>
      </c>
      <c r="K321" s="30" t="s">
        <v>1068</v>
      </c>
      <c r="L321" s="19" t="s">
        <v>4745</v>
      </c>
    </row>
    <row r="322" spans="1:12" ht="15" customHeight="1">
      <c r="A322" s="256" t="s">
        <v>1049</v>
      </c>
      <c r="B322" s="30" t="s">
        <v>1012</v>
      </c>
      <c r="C322" s="30" t="s">
        <v>1013</v>
      </c>
      <c r="D322" s="20" t="s">
        <v>1080</v>
      </c>
      <c r="E322" s="12">
        <v>42549</v>
      </c>
      <c r="F322" s="12">
        <v>44415</v>
      </c>
      <c r="G322" s="72"/>
      <c r="H322" s="14">
        <f t="shared" si="41"/>
        <v>45875</v>
      </c>
      <c r="I322" s="15">
        <f t="shared" ca="1" si="37"/>
        <v>1214</v>
      </c>
      <c r="J322" s="16" t="str">
        <f t="shared" ca="1" si="39"/>
        <v>NOT DUE</v>
      </c>
      <c r="K322" s="30" t="s">
        <v>1069</v>
      </c>
      <c r="L322" s="19" t="s">
        <v>4745</v>
      </c>
    </row>
    <row r="323" spans="1:12" ht="15" customHeight="1">
      <c r="A323" s="256" t="s">
        <v>1050</v>
      </c>
      <c r="B323" s="30" t="s">
        <v>1014</v>
      </c>
      <c r="C323" s="30" t="s">
        <v>1015</v>
      </c>
      <c r="D323" s="20" t="s">
        <v>1080</v>
      </c>
      <c r="E323" s="12">
        <v>42549</v>
      </c>
      <c r="F323" s="12">
        <v>43529</v>
      </c>
      <c r="G323" s="72"/>
      <c r="H323" s="14">
        <f t="shared" si="41"/>
        <v>44989</v>
      </c>
      <c r="I323" s="15">
        <f t="shared" ca="1" si="37"/>
        <v>328</v>
      </c>
      <c r="J323" s="16" t="str">
        <f t="shared" ca="1" si="39"/>
        <v>NOT DUE</v>
      </c>
      <c r="K323" s="30" t="s">
        <v>1070</v>
      </c>
      <c r="L323" s="19" t="s">
        <v>4745</v>
      </c>
    </row>
    <row r="324" spans="1:12" ht="15" customHeight="1">
      <c r="A324" s="256" t="s">
        <v>1051</v>
      </c>
      <c r="B324" s="30" t="s">
        <v>1016</v>
      </c>
      <c r="C324" s="30" t="s">
        <v>1017</v>
      </c>
      <c r="D324" s="20" t="s">
        <v>1080</v>
      </c>
      <c r="E324" s="12">
        <v>42549</v>
      </c>
      <c r="F324" s="12">
        <v>43529</v>
      </c>
      <c r="G324" s="72"/>
      <c r="H324" s="14">
        <f t="shared" si="41"/>
        <v>44989</v>
      </c>
      <c r="I324" s="15">
        <f t="shared" ca="1" si="37"/>
        <v>328</v>
      </c>
      <c r="J324" s="16" t="str">
        <f t="shared" ca="1" si="39"/>
        <v>NOT DUE</v>
      </c>
      <c r="K324" s="30" t="s">
        <v>1071</v>
      </c>
      <c r="L324" s="19" t="s">
        <v>4745</v>
      </c>
    </row>
    <row r="325" spans="1:12" ht="15" customHeight="1">
      <c r="A325" s="256" t="s">
        <v>1052</v>
      </c>
      <c r="B325" s="30" t="s">
        <v>1018</v>
      </c>
      <c r="C325" s="30" t="s">
        <v>901</v>
      </c>
      <c r="D325" s="20" t="s">
        <v>1080</v>
      </c>
      <c r="E325" s="12">
        <v>42549</v>
      </c>
      <c r="F325" s="12">
        <v>43529</v>
      </c>
      <c r="G325" s="72"/>
      <c r="H325" s="14">
        <f t="shared" si="41"/>
        <v>44989</v>
      </c>
      <c r="I325" s="15">
        <f t="shared" ca="1" si="37"/>
        <v>328</v>
      </c>
      <c r="J325" s="16" t="str">
        <f t="shared" ca="1" si="39"/>
        <v>NOT DUE</v>
      </c>
      <c r="K325" s="30" t="s">
        <v>964</v>
      </c>
      <c r="L325" s="19" t="s">
        <v>4745</v>
      </c>
    </row>
    <row r="326" spans="1:12" ht="15" customHeight="1">
      <c r="A326" s="256" t="s">
        <v>1053</v>
      </c>
      <c r="B326" s="30" t="s">
        <v>937</v>
      </c>
      <c r="C326" s="30" t="s">
        <v>901</v>
      </c>
      <c r="D326" s="20" t="s">
        <v>1080</v>
      </c>
      <c r="E326" s="12">
        <v>42549</v>
      </c>
      <c r="F326" s="12">
        <v>43529</v>
      </c>
      <c r="G326" s="72"/>
      <c r="H326" s="14">
        <f t="shared" si="41"/>
        <v>44989</v>
      </c>
      <c r="I326" s="15">
        <f t="shared" ca="1" si="37"/>
        <v>328</v>
      </c>
      <c r="J326" s="16" t="str">
        <f t="shared" ca="1" si="39"/>
        <v>NOT DUE</v>
      </c>
      <c r="K326" s="30" t="s">
        <v>1072</v>
      </c>
      <c r="L326" s="19" t="s">
        <v>4745</v>
      </c>
    </row>
    <row r="327" spans="1:12" ht="15" customHeight="1">
      <c r="A327" s="256" t="s">
        <v>1054</v>
      </c>
      <c r="B327" s="30" t="s">
        <v>1019</v>
      </c>
      <c r="C327" s="30" t="s">
        <v>1020</v>
      </c>
      <c r="D327" s="20" t="s">
        <v>1080</v>
      </c>
      <c r="E327" s="12">
        <v>42549</v>
      </c>
      <c r="F327" s="12">
        <v>43529</v>
      </c>
      <c r="G327" s="72"/>
      <c r="H327" s="14">
        <f t="shared" si="41"/>
        <v>44989</v>
      </c>
      <c r="I327" s="15">
        <f t="shared" ca="1" si="37"/>
        <v>328</v>
      </c>
      <c r="J327" s="16" t="str">
        <f t="shared" ca="1" si="39"/>
        <v>NOT DUE</v>
      </c>
      <c r="K327" s="30" t="s">
        <v>1073</v>
      </c>
      <c r="L327" s="19" t="s">
        <v>4745</v>
      </c>
    </row>
    <row r="328" spans="1:12" ht="25.5">
      <c r="A328" s="256" t="s">
        <v>1055</v>
      </c>
      <c r="B328" s="30" t="s">
        <v>1021</v>
      </c>
      <c r="C328" s="30" t="s">
        <v>901</v>
      </c>
      <c r="D328" s="20" t="s">
        <v>1080</v>
      </c>
      <c r="E328" s="12">
        <v>42549</v>
      </c>
      <c r="F328" s="12">
        <v>43529</v>
      </c>
      <c r="G328" s="72"/>
      <c r="H328" s="14">
        <f t="shared" si="41"/>
        <v>44989</v>
      </c>
      <c r="I328" s="15">
        <f t="shared" ca="1" si="37"/>
        <v>328</v>
      </c>
      <c r="J328" s="16" t="str">
        <f t="shared" ca="1" si="39"/>
        <v>NOT DUE</v>
      </c>
      <c r="K328" s="30" t="s">
        <v>1074</v>
      </c>
      <c r="L328" s="19" t="s">
        <v>4745</v>
      </c>
    </row>
    <row r="329" spans="1:12" ht="26.45" customHeight="1">
      <c r="A329" s="256" t="s">
        <v>1056</v>
      </c>
      <c r="B329" s="30" t="s">
        <v>1022</v>
      </c>
      <c r="C329" s="30" t="s">
        <v>901</v>
      </c>
      <c r="D329" s="20" t="s">
        <v>1080</v>
      </c>
      <c r="E329" s="12">
        <v>42549</v>
      </c>
      <c r="F329" s="12">
        <v>43529</v>
      </c>
      <c r="G329" s="72"/>
      <c r="H329" s="14">
        <f t="shared" si="41"/>
        <v>44989</v>
      </c>
      <c r="I329" s="15">
        <f t="shared" ca="1" si="37"/>
        <v>328</v>
      </c>
      <c r="J329" s="16" t="str">
        <f t="shared" ca="1" si="39"/>
        <v>NOT DUE</v>
      </c>
      <c r="K329" s="30" t="s">
        <v>1075</v>
      </c>
      <c r="L329" s="19" t="s">
        <v>4745</v>
      </c>
    </row>
    <row r="330" spans="1:12" ht="25.5">
      <c r="A330" s="256" t="s">
        <v>1057</v>
      </c>
      <c r="B330" s="30" t="s">
        <v>1023</v>
      </c>
      <c r="C330" s="30" t="s">
        <v>901</v>
      </c>
      <c r="D330" s="20" t="s">
        <v>1080</v>
      </c>
      <c r="E330" s="12">
        <v>42549</v>
      </c>
      <c r="F330" s="12">
        <v>43529</v>
      </c>
      <c r="G330" s="72"/>
      <c r="H330" s="14">
        <f t="shared" si="41"/>
        <v>44989</v>
      </c>
      <c r="I330" s="15">
        <f t="shared" ca="1" si="37"/>
        <v>328</v>
      </c>
      <c r="J330" s="16" t="str">
        <f t="shared" ca="1" si="39"/>
        <v>NOT DUE</v>
      </c>
      <c r="K330" s="30" t="s">
        <v>1076</v>
      </c>
      <c r="L330" s="19" t="s">
        <v>4745</v>
      </c>
    </row>
    <row r="331" spans="1:12" ht="38.25" customHeight="1">
      <c r="A331" s="256" t="s">
        <v>4304</v>
      </c>
      <c r="B331" s="30" t="s">
        <v>1024</v>
      </c>
      <c r="C331" s="30" t="s">
        <v>1025</v>
      </c>
      <c r="D331" s="20" t="s">
        <v>1080</v>
      </c>
      <c r="E331" s="12">
        <v>42549</v>
      </c>
      <c r="F331" s="12">
        <v>43614</v>
      </c>
      <c r="G331" s="72"/>
      <c r="H331" s="14">
        <f t="shared" si="41"/>
        <v>45074</v>
      </c>
      <c r="I331" s="15">
        <f t="shared" ca="1" si="37"/>
        <v>413</v>
      </c>
      <c r="J331" s="16" t="str">
        <f t="shared" ca="1" si="39"/>
        <v>NOT DUE</v>
      </c>
      <c r="K331" s="30" t="s">
        <v>1077</v>
      </c>
      <c r="L331" s="19" t="s">
        <v>4748</v>
      </c>
    </row>
    <row r="332" spans="1:12" ht="48">
      <c r="A332" s="256" t="s">
        <v>4880</v>
      </c>
      <c r="B332" s="30" t="s">
        <v>1026</v>
      </c>
      <c r="C332" s="30" t="s">
        <v>1027</v>
      </c>
      <c r="D332" s="20" t="s">
        <v>1080</v>
      </c>
      <c r="E332" s="12">
        <v>42549</v>
      </c>
      <c r="F332" s="12">
        <v>43614</v>
      </c>
      <c r="G332" s="72"/>
      <c r="H332" s="14">
        <f t="shared" si="41"/>
        <v>45074</v>
      </c>
      <c r="I332" s="15">
        <f t="shared" ca="1" si="37"/>
        <v>413</v>
      </c>
      <c r="J332" s="16" t="str">
        <f t="shared" ca="1" si="39"/>
        <v>NOT DUE</v>
      </c>
      <c r="K332" s="30" t="s">
        <v>1078</v>
      </c>
      <c r="L332" s="19" t="s">
        <v>4748</v>
      </c>
    </row>
    <row r="333" spans="1:12" ht="38.25" customHeight="1">
      <c r="A333" s="256" t="s">
        <v>4883</v>
      </c>
      <c r="B333" s="30" t="s">
        <v>1028</v>
      </c>
      <c r="C333" s="30" t="s">
        <v>1029</v>
      </c>
      <c r="D333" s="20" t="s">
        <v>1080</v>
      </c>
      <c r="E333" s="12">
        <v>42549</v>
      </c>
      <c r="F333" s="12">
        <v>43614</v>
      </c>
      <c r="G333" s="72"/>
      <c r="H333" s="14">
        <f t="shared" si="41"/>
        <v>45074</v>
      </c>
      <c r="I333" s="15">
        <f t="shared" ref="I333" ca="1" si="42">IF(ISBLANK(H333),"",H333-DATE(YEAR(NOW()),MONTH(NOW()),DAY(NOW())))</f>
        <v>413</v>
      </c>
      <c r="J333" s="16" t="str">
        <f t="shared" ca="1" si="39"/>
        <v>NOT DUE</v>
      </c>
      <c r="K333" s="30" t="s">
        <v>1079</v>
      </c>
      <c r="L333" s="19" t="s">
        <v>4748</v>
      </c>
    </row>
    <row r="334" spans="1:12">
      <c r="A334" s="340"/>
    </row>
    <row r="335" spans="1:12">
      <c r="A335" s="340"/>
    </row>
    <row r="336" spans="1:12">
      <c r="A336" s="340"/>
      <c r="H336" s="341"/>
      <c r="I336" s="341"/>
      <c r="J336" s="341"/>
    </row>
    <row r="337" spans="1:10">
      <c r="A337" s="340"/>
      <c r="B337" s="342" t="s">
        <v>5224</v>
      </c>
      <c r="D337" s="47" t="s">
        <v>4630</v>
      </c>
      <c r="G337" s="294" t="s">
        <v>4631</v>
      </c>
      <c r="H337" s="346"/>
      <c r="I337" s="346"/>
      <c r="J337" s="346"/>
    </row>
    <row r="338" spans="1:10">
      <c r="A338" s="340"/>
      <c r="B338" s="343"/>
      <c r="C338" s="345"/>
      <c r="E338" s="454"/>
      <c r="F338" s="454"/>
      <c r="H338" s="454"/>
      <c r="I338" s="454"/>
      <c r="J338" s="454"/>
    </row>
    <row r="339" spans="1:10">
      <c r="A339" s="340"/>
      <c r="C339" s="344" t="s">
        <v>5337</v>
      </c>
      <c r="E339" s="434" t="s">
        <v>5447</v>
      </c>
      <c r="F339" s="434"/>
      <c r="H339" s="434" t="s">
        <v>5445</v>
      </c>
      <c r="I339" s="434"/>
      <c r="J339" s="434"/>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37" zoomScaleNormal="100" workbookViewId="0">
      <selection activeCell="L46" sqref="L46"/>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'[2]Main Engine'!C1</f>
        <v>VALIANT SUMMER</v>
      </c>
      <c r="D1" s="378" t="s">
        <v>7</v>
      </c>
      <c r="E1" s="378"/>
      <c r="F1" s="1" t="str">
        <f>IF(C1="GL COLMENA",'[3]List of Vessels'!B2,IF(C1="GL IGUAZU",'[3]List of Vessels'!B3,IF(C1="GL LA PAZ",'[3]List of Vessels'!B4,IF(C1="GL PIRAPO",'[3]List of Vessels'!B5,IF(C1="VALIANT SPRING",'[3]List of Vessels'!B6,IF(C1="VALIANT SUMMER",'[3]List of Vessels'!B7,""))))))</f>
        <v>NK 160240</v>
      </c>
    </row>
    <row r="2" spans="1:12" ht="19.5" customHeight="1">
      <c r="A2" s="377" t="s">
        <v>8</v>
      </c>
      <c r="B2" s="377"/>
      <c r="C2" s="35" t="str">
        <f>IF(C1="GL COLMENA",'[3]List of Vessels'!D2,IF(C1="GL IGUAZU",'[3]List of Vessels'!D3,IF(C1="GL LA PAZ",'[3]List of Vessels'!D4,IF(C1="GL PIRAPO",'[3]List of Vessels'!D5,IF(C1="VALIANT SPRING",'[3]List of Vessels'!D6,IF(C1="VALIANT SUMMER",'[3]List of Vessels'!D7,""))))))</f>
        <v>SINGAPORE</v>
      </c>
      <c r="D2" s="378" t="s">
        <v>9</v>
      </c>
      <c r="E2" s="378"/>
      <c r="F2" s="2">
        <f>IF(C1="GL COLMENA",'[3]List of Vessels'!C2,IF(C1="GL IGUAZU",'[3]List of Vessels'!C3,IF(C1="GL LA PAZ",'[3]List of Vessels'!C4,IF(C1="GL PIRAPO",'[3]List of Vessels'!C5,IF(C1="VALIANT SPRING",'[3]List of Vessels'!C6,IF(C1="VALIANT SUMMER",'[3]List of Vessels'!C7,""))))))</f>
        <v>9731195</v>
      </c>
    </row>
    <row r="3" spans="1:12" ht="19.5" customHeight="1">
      <c r="A3" s="377" t="s">
        <v>10</v>
      </c>
      <c r="B3" s="377"/>
      <c r="C3" s="36" t="s">
        <v>1084</v>
      </c>
      <c r="D3" s="378" t="s">
        <v>12</v>
      </c>
      <c r="E3" s="378"/>
      <c r="F3" s="4" t="s">
        <v>1085</v>
      </c>
    </row>
    <row r="4" spans="1:12" ht="18" customHeight="1">
      <c r="A4" s="377" t="s">
        <v>77</v>
      </c>
      <c r="B4" s="377"/>
      <c r="C4" s="149" t="s">
        <v>4007</v>
      </c>
      <c r="D4" s="378" t="s">
        <v>14</v>
      </c>
      <c r="E4" s="378"/>
      <c r="F4" s="5">
        <f>'Running Hours'!B42</f>
        <v>18050.7</v>
      </c>
      <c r="J4" s="38"/>
    </row>
    <row r="5" spans="1:12" ht="18" customHeight="1">
      <c r="A5" s="377" t="s">
        <v>78</v>
      </c>
      <c r="B5" s="377"/>
      <c r="C5" s="37" t="s">
        <v>4008</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44660</v>
      </c>
      <c r="G8" s="72"/>
      <c r="H8" s="14">
        <f>DATE(YEAR(F8),MONTH(F8),DAY(F8)+1)</f>
        <v>44661</v>
      </c>
      <c r="I8" s="15">
        <f t="shared" ref="I8" ca="1" si="0">IF(ISBLANK(H8),"",H8-DATE(YEAR(NOW()),MONTH(NOW()),DAY(NOW())))</f>
        <v>0</v>
      </c>
      <c r="J8" s="16" t="str">
        <f ca="1">IF(I8="","",IF(I8&lt;0,"OVERDUE","NOT DUE"))</f>
        <v>NOT DUE</v>
      </c>
      <c r="K8" s="30" t="s">
        <v>4011</v>
      </c>
      <c r="L8" s="17"/>
    </row>
    <row r="9" spans="1:12" ht="15" customHeight="1">
      <c r="A9" s="16" t="s">
        <v>1097</v>
      </c>
      <c r="B9" s="30" t="s">
        <v>4012</v>
      </c>
      <c r="C9" s="30" t="s">
        <v>4013</v>
      </c>
      <c r="D9" s="20" t="s">
        <v>1</v>
      </c>
      <c r="E9" s="12">
        <v>42549</v>
      </c>
      <c r="F9" s="12">
        <v>44660</v>
      </c>
      <c r="G9" s="72"/>
      <c r="H9" s="14">
        <f>DATE(YEAR(F9),MONTH(F9),DAY(F9)+1)</f>
        <v>44661</v>
      </c>
      <c r="I9" s="15">
        <f ca="1">IF(ISBLANK(H9),"",H9-DATE(YEAR(NOW()),MONTH(NOW()),DAY(NOW())))</f>
        <v>0</v>
      </c>
      <c r="J9" s="16" t="str">
        <f ca="1">IF(I9="","",IF(I9&lt;0,"OVERDUE","NOT DUE"))</f>
        <v>NOT DUE</v>
      </c>
      <c r="K9" s="30"/>
      <c r="L9" s="24"/>
    </row>
    <row r="10" spans="1:12">
      <c r="A10" s="16" t="s">
        <v>1098</v>
      </c>
      <c r="B10" s="30" t="s">
        <v>1087</v>
      </c>
      <c r="C10" s="30" t="s">
        <v>4014</v>
      </c>
      <c r="D10" s="20" t="s">
        <v>1</v>
      </c>
      <c r="E10" s="12">
        <v>42549</v>
      </c>
      <c r="F10" s="12">
        <v>44660</v>
      </c>
      <c r="G10" s="72"/>
      <c r="H10" s="14">
        <f>DATE(YEAR(F10),MONTH(F10),DAY(F10)+1)</f>
        <v>44661</v>
      </c>
      <c r="I10" s="15">
        <f t="shared" ref="I10:I19" ca="1" si="1">IF(ISBLANK(H10),"",H10-DATE(YEAR(NOW()),MONTH(NOW()),DAY(NOW())))</f>
        <v>0</v>
      </c>
      <c r="J10" s="16" t="str">
        <f t="shared" ref="J10:J71" ca="1" si="2">IF(I10="","",IF(I10&lt;0,"OVERDUE","NOT DUE"))</f>
        <v>NOT DUE</v>
      </c>
      <c r="K10" s="30"/>
      <c r="L10" s="17"/>
    </row>
    <row r="11" spans="1:12" ht="26.1" customHeight="1">
      <c r="A11" s="16" t="s">
        <v>1099</v>
      </c>
      <c r="B11" s="30" t="s">
        <v>1087</v>
      </c>
      <c r="C11" s="30" t="s">
        <v>1088</v>
      </c>
      <c r="D11" s="20" t="s">
        <v>4015</v>
      </c>
      <c r="E11" s="12">
        <v>42549</v>
      </c>
      <c r="F11" s="12">
        <v>44660</v>
      </c>
      <c r="G11" s="72"/>
      <c r="H11" s="14">
        <f>DATE(YEAR(F11),MONTH(F11),DAY(F11)+3)</f>
        <v>44663</v>
      </c>
      <c r="I11" s="15">
        <f t="shared" ca="1" si="1"/>
        <v>2</v>
      </c>
      <c r="J11" s="16" t="str">
        <f t="shared" ca="1" si="2"/>
        <v>NOT DUE</v>
      </c>
      <c r="K11" s="30" t="s">
        <v>4016</v>
      </c>
      <c r="L11" s="17"/>
    </row>
    <row r="12" spans="1:12" ht="25.5" customHeight="1">
      <c r="A12" s="16" t="s">
        <v>1100</v>
      </c>
      <c r="B12" s="30" t="s">
        <v>4017</v>
      </c>
      <c r="C12" s="30" t="s">
        <v>4018</v>
      </c>
      <c r="D12" s="20" t="s">
        <v>1</v>
      </c>
      <c r="E12" s="12">
        <v>42549</v>
      </c>
      <c r="F12" s="12">
        <v>44660</v>
      </c>
      <c r="G12" s="72"/>
      <c r="H12" s="14">
        <f t="shared" ref="H12:H19" si="3">DATE(YEAR(F12),MONTH(F12),DAY(F12)+1)</f>
        <v>44661</v>
      </c>
      <c r="I12" s="15">
        <f ca="1">IF(ISBLANK(H12),"",H12-DATE(YEAR(NOW()),MONTH(NOW()),DAY(NOW())))</f>
        <v>0</v>
      </c>
      <c r="J12" s="16" t="str">
        <f ca="1">IF(I12="","",IF(I12&lt;0,"OVERDUE","NOT DUE"))</f>
        <v>NOT DUE</v>
      </c>
      <c r="K12" s="30"/>
      <c r="L12" s="17"/>
    </row>
    <row r="13" spans="1:12" ht="15" customHeight="1">
      <c r="A13" s="16" t="s">
        <v>1101</v>
      </c>
      <c r="B13" s="30" t="s">
        <v>4019</v>
      </c>
      <c r="C13" s="30" t="s">
        <v>4020</v>
      </c>
      <c r="D13" s="20" t="s">
        <v>1</v>
      </c>
      <c r="E13" s="12">
        <v>42549</v>
      </c>
      <c r="F13" s="12">
        <v>44660</v>
      </c>
      <c r="G13" s="72"/>
      <c r="H13" s="14">
        <f t="shared" si="3"/>
        <v>44661</v>
      </c>
      <c r="I13" s="15">
        <f ca="1">IF(ISBLANK(H13),"",H13-DATE(YEAR(NOW()),MONTH(NOW()),DAY(NOW())))</f>
        <v>0</v>
      </c>
      <c r="J13" s="16" t="str">
        <f ca="1">IF(I13="","",IF(I13&lt;0,"OVERDUE","NOT DUE"))</f>
        <v>NOT DUE</v>
      </c>
      <c r="K13" s="30" t="s">
        <v>609</v>
      </c>
      <c r="L13" s="17"/>
    </row>
    <row r="14" spans="1:12" ht="25.5" customHeight="1">
      <c r="A14" s="16" t="s">
        <v>1102</v>
      </c>
      <c r="B14" s="30" t="s">
        <v>4021</v>
      </c>
      <c r="C14" s="30" t="s">
        <v>4022</v>
      </c>
      <c r="D14" s="20" t="s">
        <v>1</v>
      </c>
      <c r="E14" s="12">
        <v>42549</v>
      </c>
      <c r="F14" s="12">
        <v>44660</v>
      </c>
      <c r="G14" s="72"/>
      <c r="H14" s="14">
        <f t="shared" si="3"/>
        <v>44661</v>
      </c>
      <c r="I14" s="15">
        <f ca="1">IF(ISBLANK(H14),"",H14-DATE(YEAR(NOW()),MONTH(NOW()),DAY(NOW())))</f>
        <v>0</v>
      </c>
      <c r="J14" s="16" t="str">
        <f ca="1">IF(I14="","",IF(I14&lt;0,"OVERDUE","NOT DUE"))</f>
        <v>NOT DUE</v>
      </c>
      <c r="K14" s="30" t="s">
        <v>609</v>
      </c>
      <c r="L14" s="17"/>
    </row>
    <row r="15" spans="1:12" ht="15" customHeight="1">
      <c r="A15" s="16" t="s">
        <v>1103</v>
      </c>
      <c r="B15" s="30" t="s">
        <v>1090</v>
      </c>
      <c r="C15" s="30" t="s">
        <v>1091</v>
      </c>
      <c r="D15" s="20" t="s">
        <v>1</v>
      </c>
      <c r="E15" s="12">
        <v>42549</v>
      </c>
      <c r="F15" s="12">
        <v>44660</v>
      </c>
      <c r="G15" s="72"/>
      <c r="H15" s="14">
        <f t="shared" si="3"/>
        <v>44661</v>
      </c>
      <c r="I15" s="15">
        <f t="shared" ca="1" si="1"/>
        <v>0</v>
      </c>
      <c r="J15" s="16" t="str">
        <f t="shared" ca="1" si="2"/>
        <v>NOT DUE</v>
      </c>
      <c r="K15" s="30" t="s">
        <v>609</v>
      </c>
      <c r="L15" s="17"/>
    </row>
    <row r="16" spans="1:12" ht="15" customHeight="1">
      <c r="A16" s="16" t="s">
        <v>1104</v>
      </c>
      <c r="B16" s="30" t="s">
        <v>1092</v>
      </c>
      <c r="C16" s="30" t="s">
        <v>1096</v>
      </c>
      <c r="D16" s="20" t="s">
        <v>1</v>
      </c>
      <c r="E16" s="12">
        <v>42549</v>
      </c>
      <c r="F16" s="12">
        <v>44660</v>
      </c>
      <c r="G16" s="72"/>
      <c r="H16" s="14">
        <f t="shared" si="3"/>
        <v>44661</v>
      </c>
      <c r="I16" s="15">
        <f t="shared" ca="1" si="1"/>
        <v>0</v>
      </c>
      <c r="J16" s="16" t="str">
        <f t="shared" ca="1" si="2"/>
        <v>NOT DUE</v>
      </c>
      <c r="K16" s="30" t="s">
        <v>609</v>
      </c>
      <c r="L16" s="17"/>
    </row>
    <row r="17" spans="1:12">
      <c r="A17" s="16" t="s">
        <v>1105</v>
      </c>
      <c r="B17" s="30" t="s">
        <v>4023</v>
      </c>
      <c r="C17" s="30" t="s">
        <v>4024</v>
      </c>
      <c r="D17" s="20" t="s">
        <v>1</v>
      </c>
      <c r="E17" s="12">
        <v>42549</v>
      </c>
      <c r="F17" s="12">
        <v>44660</v>
      </c>
      <c r="G17" s="72"/>
      <c r="H17" s="14">
        <f t="shared" si="3"/>
        <v>44661</v>
      </c>
      <c r="I17" s="15">
        <f ca="1">IF(ISBLANK(H17),"",H17-DATE(YEAR(NOW()),MONTH(NOW()),DAY(NOW())))</f>
        <v>0</v>
      </c>
      <c r="J17" s="16" t="str">
        <f ca="1">IF(I17="","",IF(I17&lt;0,"OVERDUE","NOT DUE"))</f>
        <v>NOT DUE</v>
      </c>
      <c r="K17" s="30" t="s">
        <v>609</v>
      </c>
      <c r="L17" s="17"/>
    </row>
    <row r="18" spans="1:12" ht="15" customHeight="1">
      <c r="A18" s="16" t="s">
        <v>1106</v>
      </c>
      <c r="B18" s="30" t="s">
        <v>4025</v>
      </c>
      <c r="C18" s="30" t="s">
        <v>24</v>
      </c>
      <c r="D18" s="20" t="s">
        <v>1</v>
      </c>
      <c r="E18" s="12">
        <v>42549</v>
      </c>
      <c r="F18" s="12">
        <v>44660</v>
      </c>
      <c r="G18" s="72"/>
      <c r="H18" s="14">
        <f t="shared" si="3"/>
        <v>44661</v>
      </c>
      <c r="I18" s="15">
        <f t="shared" ca="1" si="1"/>
        <v>0</v>
      </c>
      <c r="J18" s="16" t="str">
        <f t="shared" ca="1" si="2"/>
        <v>NOT DUE</v>
      </c>
      <c r="K18" s="30" t="s">
        <v>609</v>
      </c>
      <c r="L18" s="19"/>
    </row>
    <row r="19" spans="1:12" ht="15" customHeight="1">
      <c r="A19" s="16" t="s">
        <v>1107</v>
      </c>
      <c r="B19" s="30" t="s">
        <v>4026</v>
      </c>
      <c r="C19" s="30" t="s">
        <v>1093</v>
      </c>
      <c r="D19" s="20" t="s">
        <v>1</v>
      </c>
      <c r="E19" s="12">
        <v>42549</v>
      </c>
      <c r="F19" s="12">
        <v>44660</v>
      </c>
      <c r="G19" s="72"/>
      <c r="H19" s="14">
        <f t="shared" si="3"/>
        <v>44661</v>
      </c>
      <c r="I19" s="15">
        <f t="shared" ca="1" si="1"/>
        <v>0</v>
      </c>
      <c r="J19" s="16" t="str">
        <f t="shared" ca="1" si="2"/>
        <v>NOT DUE</v>
      </c>
      <c r="K19" s="30" t="s">
        <v>609</v>
      </c>
      <c r="L19" s="19"/>
    </row>
    <row r="20" spans="1:12" ht="25.5" customHeight="1">
      <c r="A20" s="16" t="s">
        <v>1108</v>
      </c>
      <c r="B20" s="30" t="s">
        <v>4027</v>
      </c>
      <c r="C20" s="30" t="s">
        <v>4028</v>
      </c>
      <c r="D20" s="20">
        <v>150</v>
      </c>
      <c r="E20" s="12">
        <v>42549</v>
      </c>
      <c r="F20" s="12">
        <v>44660</v>
      </c>
      <c r="G20" s="26">
        <v>18050</v>
      </c>
      <c r="H20" s="21">
        <f>IF(I20&lt;=150,$F$5+(I20/24),"error")</f>
        <v>44666.220833333333</v>
      </c>
      <c r="I20" s="22">
        <f t="shared" ref="I20:I26" si="4">D20-($F$4-G20)</f>
        <v>149.29999999999927</v>
      </c>
      <c r="J20" s="16" t="str">
        <f t="shared" si="2"/>
        <v>NOT DUE</v>
      </c>
      <c r="K20" s="30" t="s">
        <v>4029</v>
      </c>
      <c r="L20" s="19"/>
    </row>
    <row r="21" spans="1:12" ht="25.5" customHeight="1">
      <c r="A21" s="16" t="s">
        <v>1109</v>
      </c>
      <c r="B21" s="30" t="s">
        <v>4030</v>
      </c>
      <c r="C21" s="30" t="s">
        <v>4028</v>
      </c>
      <c r="D21" s="20">
        <v>150</v>
      </c>
      <c r="E21" s="12">
        <v>42549</v>
      </c>
      <c r="F21" s="12">
        <v>44660</v>
      </c>
      <c r="G21" s="26">
        <v>18050</v>
      </c>
      <c r="H21" s="21">
        <f t="shared" ref="H21:H25" si="5">IF(I21&lt;=150,$F$5+(I21/24),"error")</f>
        <v>44666.220833333333</v>
      </c>
      <c r="I21" s="22">
        <f t="shared" si="4"/>
        <v>149.29999999999927</v>
      </c>
      <c r="J21" s="16" t="str">
        <f t="shared" si="2"/>
        <v>NOT DUE</v>
      </c>
      <c r="K21" s="30" t="s">
        <v>4029</v>
      </c>
      <c r="L21" s="19"/>
    </row>
    <row r="22" spans="1:12" ht="25.5" customHeight="1">
      <c r="A22" s="16" t="s">
        <v>1110</v>
      </c>
      <c r="B22" s="30" t="s">
        <v>4031</v>
      </c>
      <c r="C22" s="30" t="s">
        <v>4028</v>
      </c>
      <c r="D22" s="20">
        <v>150</v>
      </c>
      <c r="E22" s="12">
        <v>42549</v>
      </c>
      <c r="F22" s="12">
        <v>44660</v>
      </c>
      <c r="G22" s="26">
        <v>18050</v>
      </c>
      <c r="H22" s="21">
        <f t="shared" si="5"/>
        <v>44666.220833333333</v>
      </c>
      <c r="I22" s="22">
        <f t="shared" si="4"/>
        <v>149.29999999999927</v>
      </c>
      <c r="J22" s="16" t="str">
        <f t="shared" si="2"/>
        <v>NOT DUE</v>
      </c>
      <c r="K22" s="30" t="s">
        <v>4029</v>
      </c>
      <c r="L22" s="19"/>
    </row>
    <row r="23" spans="1:12" ht="25.5" customHeight="1">
      <c r="A23" s="16" t="s">
        <v>1111</v>
      </c>
      <c r="B23" s="30" t="s">
        <v>4032</v>
      </c>
      <c r="C23" s="30" t="s">
        <v>4033</v>
      </c>
      <c r="D23" s="20">
        <v>150</v>
      </c>
      <c r="E23" s="12">
        <v>42549</v>
      </c>
      <c r="F23" s="12">
        <v>44660</v>
      </c>
      <c r="G23" s="26">
        <v>18050</v>
      </c>
      <c r="H23" s="21">
        <f t="shared" si="5"/>
        <v>44666.220833333333</v>
      </c>
      <c r="I23" s="22">
        <f t="shared" si="4"/>
        <v>149.29999999999927</v>
      </c>
      <c r="J23" s="16" t="str">
        <f t="shared" si="2"/>
        <v>NOT DUE</v>
      </c>
      <c r="K23" s="30" t="s">
        <v>4029</v>
      </c>
      <c r="L23" s="19"/>
    </row>
    <row r="24" spans="1:12" ht="25.5" customHeight="1">
      <c r="A24" s="16" t="s">
        <v>1112</v>
      </c>
      <c r="B24" s="30" t="s">
        <v>4034</v>
      </c>
      <c r="C24" s="30" t="s">
        <v>4028</v>
      </c>
      <c r="D24" s="20">
        <v>150</v>
      </c>
      <c r="E24" s="12">
        <v>42549</v>
      </c>
      <c r="F24" s="12">
        <v>44660</v>
      </c>
      <c r="G24" s="26">
        <v>18050</v>
      </c>
      <c r="H24" s="21">
        <f t="shared" si="5"/>
        <v>44666.220833333333</v>
      </c>
      <c r="I24" s="22">
        <f t="shared" si="4"/>
        <v>149.29999999999927</v>
      </c>
      <c r="J24" s="16" t="str">
        <f t="shared" si="2"/>
        <v>NOT DUE</v>
      </c>
      <c r="K24" s="30" t="s">
        <v>4029</v>
      </c>
      <c r="L24" s="19"/>
    </row>
    <row r="25" spans="1:12" ht="25.5" customHeight="1">
      <c r="A25" s="16" t="s">
        <v>1113</v>
      </c>
      <c r="B25" s="30" t="s">
        <v>4035</v>
      </c>
      <c r="C25" s="30" t="s">
        <v>4036</v>
      </c>
      <c r="D25" s="20">
        <v>150</v>
      </c>
      <c r="E25" s="12">
        <v>42549</v>
      </c>
      <c r="F25" s="12">
        <v>44660</v>
      </c>
      <c r="G25" s="26">
        <v>18050</v>
      </c>
      <c r="H25" s="21">
        <f t="shared" si="5"/>
        <v>44666.220833333333</v>
      </c>
      <c r="I25" s="22">
        <f t="shared" si="4"/>
        <v>149.29999999999927</v>
      </c>
      <c r="J25" s="16" t="str">
        <f t="shared" si="2"/>
        <v>NOT DUE</v>
      </c>
      <c r="K25" s="30" t="s">
        <v>4029</v>
      </c>
      <c r="L25" s="19"/>
    </row>
    <row r="26" spans="1:12" ht="21" customHeight="1">
      <c r="A26" s="16" t="s">
        <v>1114</v>
      </c>
      <c r="B26" s="30" t="s">
        <v>4037</v>
      </c>
      <c r="C26" s="30" t="s">
        <v>4038</v>
      </c>
      <c r="D26" s="20">
        <v>150</v>
      </c>
      <c r="E26" s="12">
        <v>42549</v>
      </c>
      <c r="F26" s="12">
        <v>44660</v>
      </c>
      <c r="G26" s="26">
        <v>18050</v>
      </c>
      <c r="H26" s="21">
        <f>IF(I26&lt;=150,$F$5+(I26/24),"error")</f>
        <v>44666.220833333333</v>
      </c>
      <c r="I26" s="22">
        <f t="shared" si="4"/>
        <v>149.29999999999927</v>
      </c>
      <c r="J26" s="16" t="str">
        <f t="shared" si="2"/>
        <v>NOT DUE</v>
      </c>
      <c r="K26" s="30"/>
      <c r="L26" s="19"/>
    </row>
    <row r="27" spans="1:12" ht="26.45" customHeight="1">
      <c r="A27" s="16" t="s">
        <v>1115</v>
      </c>
      <c r="B27" s="30" t="s">
        <v>4039</v>
      </c>
      <c r="C27" s="30" t="s">
        <v>561</v>
      </c>
      <c r="D27" s="20" t="s">
        <v>4</v>
      </c>
      <c r="E27" s="12">
        <v>42549</v>
      </c>
      <c r="F27" s="12">
        <v>44637</v>
      </c>
      <c r="G27" s="72"/>
      <c r="H27" s="14">
        <f t="shared" ref="H27:H39" si="6">EDATE(F27-1,1)</f>
        <v>44667</v>
      </c>
      <c r="I27" s="15">
        <f t="shared" ref="I27:I39" ca="1" si="7">IF(ISBLANK(H27),"",H27-DATE(YEAR(NOW()),MONTH(NOW()),DAY(NOW())))</f>
        <v>6</v>
      </c>
      <c r="J27" s="16" t="str">
        <f ca="1">IF(I27="","",IF(I27&lt;0,"OVERDUE","NOT DUE"))</f>
        <v>NOT DUE</v>
      </c>
      <c r="K27" s="30" t="s">
        <v>4040</v>
      </c>
      <c r="L27" s="19"/>
    </row>
    <row r="28" spans="1:12" ht="25.5" customHeight="1">
      <c r="A28" s="16" t="s">
        <v>1116</v>
      </c>
      <c r="B28" s="30" t="s">
        <v>4041</v>
      </c>
      <c r="C28" s="30" t="s">
        <v>561</v>
      </c>
      <c r="D28" s="20" t="s">
        <v>4</v>
      </c>
      <c r="E28" s="12">
        <v>42549</v>
      </c>
      <c r="F28" s="12">
        <v>44637</v>
      </c>
      <c r="G28" s="72"/>
      <c r="H28" s="14">
        <f t="shared" si="6"/>
        <v>44667</v>
      </c>
      <c r="I28" s="15">
        <f t="shared" ca="1" si="7"/>
        <v>6</v>
      </c>
      <c r="J28" s="16" t="str">
        <f ca="1">IF(I28="","",IF(I28&lt;0,"OVERDUE","NOT DUE"))</f>
        <v>NOT DUE</v>
      </c>
      <c r="K28" s="30" t="s">
        <v>4040</v>
      </c>
      <c r="L28" s="19"/>
    </row>
    <row r="29" spans="1:12" ht="25.5" customHeight="1">
      <c r="A29" s="16" t="s">
        <v>1117</v>
      </c>
      <c r="B29" s="30" t="s">
        <v>4021</v>
      </c>
      <c r="C29" s="30" t="s">
        <v>4042</v>
      </c>
      <c r="D29" s="20" t="s">
        <v>4</v>
      </c>
      <c r="E29" s="12">
        <v>42549</v>
      </c>
      <c r="F29" s="12">
        <v>44660</v>
      </c>
      <c r="G29" s="72"/>
      <c r="H29" s="14">
        <f t="shared" si="6"/>
        <v>44689</v>
      </c>
      <c r="I29" s="15">
        <f t="shared" ca="1" si="7"/>
        <v>28</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44637</v>
      </c>
      <c r="G30" s="72"/>
      <c r="H30" s="14">
        <f t="shared" si="6"/>
        <v>44667</v>
      </c>
      <c r="I30" s="15">
        <f t="shared" ca="1" si="7"/>
        <v>6</v>
      </c>
      <c r="J30" s="16" t="str">
        <f t="shared" ca="1" si="8"/>
        <v>NOT DUE</v>
      </c>
      <c r="K30" s="30" t="s">
        <v>4043</v>
      </c>
      <c r="L30" s="19"/>
    </row>
    <row r="31" spans="1:12" ht="15" customHeight="1">
      <c r="A31" s="16" t="s">
        <v>1119</v>
      </c>
      <c r="B31" s="30" t="s">
        <v>4045</v>
      </c>
      <c r="C31" s="30" t="s">
        <v>4046</v>
      </c>
      <c r="D31" s="20" t="s">
        <v>4</v>
      </c>
      <c r="E31" s="12">
        <v>42549</v>
      </c>
      <c r="F31" s="12">
        <v>44660</v>
      </c>
      <c r="G31" s="72"/>
      <c r="H31" s="14">
        <f t="shared" si="6"/>
        <v>44689</v>
      </c>
      <c r="I31" s="15">
        <f t="shared" ca="1" si="7"/>
        <v>28</v>
      </c>
      <c r="J31" s="16" t="str">
        <f t="shared" ca="1" si="8"/>
        <v>NOT DUE</v>
      </c>
      <c r="K31" s="30" t="s">
        <v>4047</v>
      </c>
      <c r="L31" s="19"/>
    </row>
    <row r="32" spans="1:12" ht="25.5" customHeight="1">
      <c r="A32" s="16" t="s">
        <v>1120</v>
      </c>
      <c r="B32" s="30" t="s">
        <v>4048</v>
      </c>
      <c r="C32" s="30" t="s">
        <v>5352</v>
      </c>
      <c r="D32" s="20" t="s">
        <v>4</v>
      </c>
      <c r="E32" s="12">
        <v>42549</v>
      </c>
      <c r="F32" s="12">
        <v>44637</v>
      </c>
      <c r="G32" s="72"/>
      <c r="H32" s="14">
        <f t="shared" si="6"/>
        <v>44667</v>
      </c>
      <c r="I32" s="15">
        <f t="shared" ca="1" si="7"/>
        <v>6</v>
      </c>
      <c r="J32" s="16" t="str">
        <f t="shared" ca="1" si="8"/>
        <v>NOT DUE</v>
      </c>
      <c r="K32" s="30" t="s">
        <v>4049</v>
      </c>
      <c r="L32" s="19"/>
    </row>
    <row r="33" spans="1:12" ht="25.5" customHeight="1">
      <c r="A33" s="16" t="s">
        <v>1121</v>
      </c>
      <c r="B33" s="30" t="s">
        <v>4048</v>
      </c>
      <c r="C33" s="30" t="s">
        <v>4050</v>
      </c>
      <c r="D33" s="20" t="s">
        <v>4</v>
      </c>
      <c r="E33" s="12">
        <v>42549</v>
      </c>
      <c r="F33" s="12">
        <v>44637</v>
      </c>
      <c r="G33" s="72"/>
      <c r="H33" s="14">
        <f t="shared" si="6"/>
        <v>44667</v>
      </c>
      <c r="I33" s="15">
        <f t="shared" ca="1" si="7"/>
        <v>6</v>
      </c>
      <c r="J33" s="16" t="str">
        <f t="shared" ca="1" si="8"/>
        <v>NOT DUE</v>
      </c>
      <c r="K33" s="30" t="s">
        <v>4049</v>
      </c>
      <c r="L33" s="19"/>
    </row>
    <row r="34" spans="1:12" ht="25.5" customHeight="1">
      <c r="A34" s="16" t="s">
        <v>1122</v>
      </c>
      <c r="B34" s="30" t="s">
        <v>4048</v>
      </c>
      <c r="C34" s="30" t="s">
        <v>4051</v>
      </c>
      <c r="D34" s="20" t="s">
        <v>4</v>
      </c>
      <c r="E34" s="12">
        <v>42549</v>
      </c>
      <c r="F34" s="12">
        <v>44637</v>
      </c>
      <c r="G34" s="72"/>
      <c r="H34" s="14">
        <f t="shared" si="6"/>
        <v>44667</v>
      </c>
      <c r="I34" s="15">
        <f t="shared" ca="1" si="7"/>
        <v>6</v>
      </c>
      <c r="J34" s="16" t="str">
        <f t="shared" ca="1" si="8"/>
        <v>NOT DUE</v>
      </c>
      <c r="K34" s="30" t="s">
        <v>4049</v>
      </c>
      <c r="L34" s="19"/>
    </row>
    <row r="35" spans="1:12" ht="25.5" customHeight="1">
      <c r="A35" s="16" t="s">
        <v>1123</v>
      </c>
      <c r="B35" s="30" t="s">
        <v>4048</v>
      </c>
      <c r="C35" s="30" t="s">
        <v>4052</v>
      </c>
      <c r="D35" s="20" t="s">
        <v>4</v>
      </c>
      <c r="E35" s="12">
        <v>42549</v>
      </c>
      <c r="F35" s="12">
        <v>44637</v>
      </c>
      <c r="G35" s="72"/>
      <c r="H35" s="14">
        <f t="shared" si="6"/>
        <v>44667</v>
      </c>
      <c r="I35" s="15">
        <f t="shared" ca="1" si="7"/>
        <v>6</v>
      </c>
      <c r="J35" s="16" t="str">
        <f t="shared" ca="1" si="8"/>
        <v>NOT DUE</v>
      </c>
      <c r="K35" s="30" t="s">
        <v>4049</v>
      </c>
      <c r="L35" s="19"/>
    </row>
    <row r="36" spans="1:12" ht="25.5" customHeight="1">
      <c r="A36" s="16" t="s">
        <v>1124</v>
      </c>
      <c r="B36" s="30" t="s">
        <v>4048</v>
      </c>
      <c r="C36" s="30" t="s">
        <v>4053</v>
      </c>
      <c r="D36" s="20" t="s">
        <v>4</v>
      </c>
      <c r="E36" s="12">
        <v>42549</v>
      </c>
      <c r="F36" s="12">
        <v>44637</v>
      </c>
      <c r="G36" s="72"/>
      <c r="H36" s="14">
        <f t="shared" si="6"/>
        <v>44667</v>
      </c>
      <c r="I36" s="15">
        <f t="shared" ca="1" si="7"/>
        <v>6</v>
      </c>
      <c r="J36" s="16" t="str">
        <f t="shared" ca="1" si="8"/>
        <v>NOT DUE</v>
      </c>
      <c r="K36" s="30" t="s">
        <v>4049</v>
      </c>
      <c r="L36" s="19"/>
    </row>
    <row r="37" spans="1:12" ht="25.5" customHeight="1">
      <c r="A37" s="16" t="s">
        <v>1125</v>
      </c>
      <c r="B37" s="30" t="s">
        <v>4048</v>
      </c>
      <c r="C37" s="30" t="s">
        <v>4054</v>
      </c>
      <c r="D37" s="20" t="s">
        <v>4</v>
      </c>
      <c r="E37" s="12">
        <v>42549</v>
      </c>
      <c r="F37" s="12">
        <v>44637</v>
      </c>
      <c r="G37" s="72"/>
      <c r="H37" s="14">
        <f t="shared" si="6"/>
        <v>44667</v>
      </c>
      <c r="I37" s="15">
        <f t="shared" ca="1" si="7"/>
        <v>6</v>
      </c>
      <c r="J37" s="16" t="str">
        <f t="shared" ca="1" si="8"/>
        <v>NOT DUE</v>
      </c>
      <c r="K37" s="30" t="s">
        <v>4049</v>
      </c>
      <c r="L37" s="19"/>
    </row>
    <row r="38" spans="1:12" ht="25.5" customHeight="1">
      <c r="A38" s="16" t="s">
        <v>1126</v>
      </c>
      <c r="B38" s="30" t="s">
        <v>4048</v>
      </c>
      <c r="C38" s="30" t="s">
        <v>1089</v>
      </c>
      <c r="D38" s="20" t="s">
        <v>4</v>
      </c>
      <c r="E38" s="12">
        <v>42549</v>
      </c>
      <c r="F38" s="12">
        <v>44637</v>
      </c>
      <c r="G38" s="72"/>
      <c r="H38" s="14">
        <f t="shared" si="6"/>
        <v>44667</v>
      </c>
      <c r="I38" s="15">
        <f t="shared" ca="1" si="7"/>
        <v>6</v>
      </c>
      <c r="J38" s="16" t="str">
        <f t="shared" ca="1" si="8"/>
        <v>NOT DUE</v>
      </c>
      <c r="K38" s="30" t="s">
        <v>4049</v>
      </c>
      <c r="L38" s="19"/>
    </row>
    <row r="39" spans="1:12" ht="25.5" customHeight="1">
      <c r="A39" s="16" t="s">
        <v>1127</v>
      </c>
      <c r="B39" s="30" t="s">
        <v>4048</v>
      </c>
      <c r="C39" s="30" t="s">
        <v>4055</v>
      </c>
      <c r="D39" s="20" t="s">
        <v>4</v>
      </c>
      <c r="E39" s="12">
        <v>42549</v>
      </c>
      <c r="F39" s="12">
        <v>44637</v>
      </c>
      <c r="G39" s="72"/>
      <c r="H39" s="14">
        <f t="shared" si="6"/>
        <v>44667</v>
      </c>
      <c r="I39" s="15">
        <f t="shared" ca="1" si="7"/>
        <v>6</v>
      </c>
      <c r="J39" s="16" t="str">
        <f t="shared" ca="1" si="8"/>
        <v>NOT DUE</v>
      </c>
      <c r="K39" s="30" t="s">
        <v>4049</v>
      </c>
      <c r="L39" s="19"/>
    </row>
    <row r="40" spans="1:12">
      <c r="A40" s="16" t="s">
        <v>1128</v>
      </c>
      <c r="B40" s="30" t="s">
        <v>4056</v>
      </c>
      <c r="C40" s="30" t="s">
        <v>393</v>
      </c>
      <c r="D40" s="20" t="s">
        <v>4057</v>
      </c>
      <c r="E40" s="12">
        <v>42549</v>
      </c>
      <c r="F40" s="12">
        <v>44604</v>
      </c>
      <c r="G40" s="72"/>
      <c r="H40" s="14">
        <f>DATE(YEAR(F40),MONTH(F40)+2,DAY(F40)-1)</f>
        <v>44662</v>
      </c>
      <c r="I40" s="15">
        <f ca="1">IF(ISBLANK(H40),"",H40-DATE(YEAR(NOW()),MONTH(NOW()),DAY(NOW())))</f>
        <v>1</v>
      </c>
      <c r="J40" s="16" t="str">
        <f ca="1">IF(I40="","",IF(I40&lt;0,"OVERDUE","NOT DUE"))</f>
        <v>NOT DUE</v>
      </c>
      <c r="K40" s="30"/>
      <c r="L40" s="19"/>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-4</v>
      </c>
      <c r="J41" s="16" t="str">
        <f ca="1">IF(I41="","",IF(I41&lt;0,"OVERDUE","NOT DUE"))</f>
        <v>OVERDUE</v>
      </c>
      <c r="K41" s="30" t="s">
        <v>4043</v>
      </c>
      <c r="L41" s="19" t="s">
        <v>5455</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-4</v>
      </c>
      <c r="J42" s="16" t="str">
        <f ca="1">IF(I42="","",IF(I42&lt;0,"OVERDUE","NOT DUE"))</f>
        <v>OVERDUE</v>
      </c>
      <c r="K42" s="30" t="s">
        <v>4043</v>
      </c>
      <c r="L42" s="19" t="s">
        <v>5455</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34</v>
      </c>
      <c r="J43" s="16" t="str">
        <f ca="1">IF(I43="","",IF(I43&lt;0,"OVERDUE","NOT DUE"))</f>
        <v>NOT DUE</v>
      </c>
      <c r="K43" s="30" t="s">
        <v>4062</v>
      </c>
      <c r="L43" s="19" t="s">
        <v>5419</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34</v>
      </c>
      <c r="J44" s="16" t="str">
        <f t="shared" ref="J44:J45" ca="1" si="11">IF(I44="","",IF(I44&lt;0,"OVERDUE","NOT DUE"))</f>
        <v>NOT DUE</v>
      </c>
      <c r="K44" s="30" t="s">
        <v>4065</v>
      </c>
      <c r="L44" s="19" t="s">
        <v>5420</v>
      </c>
    </row>
    <row r="45" spans="1:12" ht="24">
      <c r="A45" s="16" t="s">
        <v>1133</v>
      </c>
      <c r="B45" s="30" t="s">
        <v>4066</v>
      </c>
      <c r="C45" s="30" t="s">
        <v>4067</v>
      </c>
      <c r="D45" s="20" t="s">
        <v>4060</v>
      </c>
      <c r="E45" s="12">
        <v>42549</v>
      </c>
      <c r="F45" s="12">
        <v>44607</v>
      </c>
      <c r="G45" s="72"/>
      <c r="H45" s="14">
        <f t="shared" si="9"/>
        <v>44695</v>
      </c>
      <c r="I45" s="15">
        <f t="shared" ca="1" si="10"/>
        <v>34</v>
      </c>
      <c r="J45" s="16" t="str">
        <f t="shared" ca="1" si="11"/>
        <v>NOT DUE</v>
      </c>
      <c r="K45" s="30" t="s">
        <v>4068</v>
      </c>
      <c r="L45" s="19" t="s">
        <v>4571</v>
      </c>
    </row>
    <row r="46" spans="1:12" ht="15" customHeight="1">
      <c r="A46" s="16" t="s">
        <v>1134</v>
      </c>
      <c r="B46" s="30" t="s">
        <v>4069</v>
      </c>
      <c r="C46" s="30" t="s">
        <v>4070</v>
      </c>
      <c r="D46" s="20" t="s">
        <v>4060</v>
      </c>
      <c r="E46" s="12">
        <v>42549</v>
      </c>
      <c r="F46" s="12">
        <v>44568</v>
      </c>
      <c r="G46" s="72"/>
      <c r="H46" s="14">
        <f t="shared" si="9"/>
        <v>44657</v>
      </c>
      <c r="I46" s="15">
        <f t="shared" ca="1" si="10"/>
        <v>-4</v>
      </c>
      <c r="J46" s="16" t="str">
        <f t="shared" ca="1" si="2"/>
        <v>OVERDUE</v>
      </c>
      <c r="K46" s="30" t="s">
        <v>4071</v>
      </c>
      <c r="L46" s="19" t="s">
        <v>5455</v>
      </c>
    </row>
    <row r="47" spans="1:12" ht="38.25" customHeight="1">
      <c r="A47" s="16" t="s">
        <v>1135</v>
      </c>
      <c r="B47" s="30" t="s">
        <v>4069</v>
      </c>
      <c r="C47" s="30" t="s">
        <v>4072</v>
      </c>
      <c r="D47" s="20" t="s">
        <v>4060</v>
      </c>
      <c r="E47" s="12">
        <v>42549</v>
      </c>
      <c r="F47" s="12">
        <v>44568</v>
      </c>
      <c r="G47" s="72"/>
      <c r="H47" s="14">
        <f t="shared" si="9"/>
        <v>44657</v>
      </c>
      <c r="I47" s="15">
        <f t="shared" ca="1" si="10"/>
        <v>-4</v>
      </c>
      <c r="J47" s="16" t="str">
        <f t="shared" ca="1" si="2"/>
        <v>OVERDUE</v>
      </c>
      <c r="K47" s="30" t="s">
        <v>4073</v>
      </c>
      <c r="L47" s="19" t="s">
        <v>5455</v>
      </c>
    </row>
    <row r="48" spans="1:12" ht="26.45" customHeight="1">
      <c r="A48" s="16" t="s">
        <v>1136</v>
      </c>
      <c r="B48" s="30" t="s">
        <v>4074</v>
      </c>
      <c r="C48" s="30" t="s">
        <v>4075</v>
      </c>
      <c r="D48" s="20" t="s">
        <v>4060</v>
      </c>
      <c r="E48" s="12">
        <v>42549</v>
      </c>
      <c r="F48" s="12">
        <v>44607</v>
      </c>
      <c r="G48" s="72"/>
      <c r="H48" s="14">
        <f t="shared" si="9"/>
        <v>44695</v>
      </c>
      <c r="I48" s="15">
        <f t="shared" ca="1" si="10"/>
        <v>34</v>
      </c>
      <c r="J48" s="16" t="str">
        <f t="shared" ca="1" si="2"/>
        <v>NOT DUE</v>
      </c>
      <c r="K48" s="30" t="s">
        <v>4071</v>
      </c>
      <c r="L48" s="19" t="s">
        <v>5418</v>
      </c>
    </row>
    <row r="49" spans="1:12" ht="25.5" customHeight="1">
      <c r="A49" s="16" t="s">
        <v>1137</v>
      </c>
      <c r="B49" s="30" t="s">
        <v>4076</v>
      </c>
      <c r="C49" s="30" t="s">
        <v>4075</v>
      </c>
      <c r="D49" s="20" t="s">
        <v>4060</v>
      </c>
      <c r="E49" s="12">
        <v>42549</v>
      </c>
      <c r="F49" s="12">
        <v>44607</v>
      </c>
      <c r="G49" s="72"/>
      <c r="H49" s="14">
        <f t="shared" si="9"/>
        <v>44695</v>
      </c>
      <c r="I49" s="15">
        <f t="shared" ca="1" si="10"/>
        <v>34</v>
      </c>
      <c r="J49" s="16" t="str">
        <f t="shared" ca="1" si="2"/>
        <v>NOT DUE</v>
      </c>
      <c r="K49" s="30" t="s">
        <v>4071</v>
      </c>
      <c r="L49" s="19" t="s">
        <v>5418</v>
      </c>
    </row>
    <row r="50" spans="1:12" ht="25.5" customHeight="1">
      <c r="A50" s="16" t="s">
        <v>1138</v>
      </c>
      <c r="B50" s="30" t="s">
        <v>4077</v>
      </c>
      <c r="C50" s="30" t="s">
        <v>4075</v>
      </c>
      <c r="D50" s="20" t="s">
        <v>4060</v>
      </c>
      <c r="E50" s="12">
        <v>42549</v>
      </c>
      <c r="F50" s="12">
        <v>44607</v>
      </c>
      <c r="G50" s="72"/>
      <c r="H50" s="14">
        <f t="shared" si="9"/>
        <v>44695</v>
      </c>
      <c r="I50" s="15">
        <f t="shared" ca="1" si="10"/>
        <v>34</v>
      </c>
      <c r="J50" s="16" t="str">
        <f t="shared" ca="1" si="2"/>
        <v>NOT DUE</v>
      </c>
      <c r="K50" s="30" t="s">
        <v>4071</v>
      </c>
      <c r="L50" s="19" t="s">
        <v>5418</v>
      </c>
    </row>
    <row r="51" spans="1:12" ht="26.45" customHeight="1">
      <c r="A51" s="16" t="s">
        <v>1139</v>
      </c>
      <c r="B51" s="30" t="s">
        <v>4078</v>
      </c>
      <c r="C51" s="30" t="s">
        <v>4075</v>
      </c>
      <c r="D51" s="20" t="s">
        <v>4060</v>
      </c>
      <c r="E51" s="12">
        <v>42549</v>
      </c>
      <c r="F51" s="12">
        <v>44607</v>
      </c>
      <c r="G51" s="72"/>
      <c r="H51" s="14">
        <f t="shared" si="9"/>
        <v>44695</v>
      </c>
      <c r="I51" s="15">
        <f t="shared" ca="1" si="10"/>
        <v>34</v>
      </c>
      <c r="J51" s="16" t="str">
        <f t="shared" ca="1" si="2"/>
        <v>NOT DUE</v>
      </c>
      <c r="K51" s="30" t="s">
        <v>4079</v>
      </c>
      <c r="L51" s="19" t="s">
        <v>5418</v>
      </c>
    </row>
    <row r="52" spans="1:12" ht="26.45" customHeight="1">
      <c r="A52" s="16" t="s">
        <v>1140</v>
      </c>
      <c r="B52" s="30" t="s">
        <v>4078</v>
      </c>
      <c r="C52" s="30" t="s">
        <v>4080</v>
      </c>
      <c r="D52" s="20" t="s">
        <v>3</v>
      </c>
      <c r="E52" s="12">
        <v>42549</v>
      </c>
      <c r="F52" s="12">
        <v>44607</v>
      </c>
      <c r="G52" s="72"/>
      <c r="H52" s="14">
        <f>DATE(YEAR(F52),MONTH(F52)+6,DAY(F52)-1)</f>
        <v>44787</v>
      </c>
      <c r="I52" s="15">
        <f t="shared" ca="1" si="10"/>
        <v>126</v>
      </c>
      <c r="J52" s="16" t="str">
        <f t="shared" ca="1" si="2"/>
        <v>NOT DUE</v>
      </c>
      <c r="K52" s="30" t="s">
        <v>4079</v>
      </c>
      <c r="L52" s="19" t="s">
        <v>5411</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52</v>
      </c>
      <c r="J53" s="16" t="str">
        <f ca="1">IF(I53="","",IF(I53&lt;0,"OVERDUE","NOT DUE"))</f>
        <v>NOT DUE</v>
      </c>
      <c r="K53" s="30"/>
      <c r="L53" s="19" t="s">
        <v>5404</v>
      </c>
    </row>
    <row r="54" spans="1:12">
      <c r="A54" s="16" t="s">
        <v>1142</v>
      </c>
      <c r="B54" s="30" t="s">
        <v>1143</v>
      </c>
      <c r="C54" s="30" t="s">
        <v>4082</v>
      </c>
      <c r="D54" s="20" t="s">
        <v>3</v>
      </c>
      <c r="E54" s="12">
        <v>42549</v>
      </c>
      <c r="F54" s="12">
        <v>44607</v>
      </c>
      <c r="G54" s="72"/>
      <c r="H54" s="14">
        <f>DATE(YEAR(F54),MONTH(F54)+6,DAY(F54)-1)</f>
        <v>44787</v>
      </c>
      <c r="I54" s="15">
        <f ca="1">IF(ISBLANK(H54),"",H54-DATE(YEAR(NOW()),MONTH(NOW()),DAY(NOW())))</f>
        <v>126</v>
      </c>
      <c r="J54" s="16" t="str">
        <f ca="1">IF(I54="","",IF(I54&lt;0,"OVERDUE","NOT DUE"))</f>
        <v>NOT DUE</v>
      </c>
      <c r="K54" s="30"/>
      <c r="L54" s="19" t="s">
        <v>5417</v>
      </c>
    </row>
    <row r="55" spans="1:12" ht="26.45" customHeight="1">
      <c r="A55" s="16" t="s">
        <v>4083</v>
      </c>
      <c r="B55" s="30" t="s">
        <v>4084</v>
      </c>
      <c r="C55" s="30" t="s">
        <v>4085</v>
      </c>
      <c r="D55" s="20" t="s">
        <v>4060</v>
      </c>
      <c r="E55" s="12">
        <v>42549</v>
      </c>
      <c r="F55" s="12">
        <v>44581</v>
      </c>
      <c r="G55" s="72"/>
      <c r="H55" s="14">
        <f>DATE(YEAR(F55),MONTH(F55)+3,DAY(F55)-1)</f>
        <v>44670</v>
      </c>
      <c r="I55" s="15">
        <f t="shared" ca="1" si="10"/>
        <v>9</v>
      </c>
      <c r="J55" s="16" t="str">
        <f t="shared" ca="1" si="2"/>
        <v>NOT DUE</v>
      </c>
      <c r="K55" s="30" t="s">
        <v>4086</v>
      </c>
      <c r="L55" s="19" t="s">
        <v>4733</v>
      </c>
    </row>
    <row r="56" spans="1:12" ht="26.45" customHeight="1">
      <c r="A56" s="16" t="s">
        <v>4087</v>
      </c>
      <c r="B56" s="30" t="s">
        <v>4539</v>
      </c>
      <c r="C56" s="30" t="s">
        <v>4085</v>
      </c>
      <c r="D56" s="20" t="s">
        <v>4060</v>
      </c>
      <c r="E56" s="12">
        <v>42549</v>
      </c>
      <c r="F56" s="12">
        <v>44581</v>
      </c>
      <c r="G56" s="72"/>
      <c r="H56" s="14">
        <f>DATE(YEAR(F56),MONTH(F56)+3,DAY(F56)-1)</f>
        <v>44670</v>
      </c>
      <c r="I56" s="15">
        <f t="shared" ca="1" si="10"/>
        <v>9</v>
      </c>
      <c r="J56" s="16" t="str">
        <f t="shared" ca="1" si="2"/>
        <v>NOT DUE</v>
      </c>
      <c r="K56" s="30" t="s">
        <v>4542</v>
      </c>
      <c r="L56" s="19" t="s">
        <v>4733</v>
      </c>
    </row>
    <row r="57" spans="1:12" ht="26.45" customHeight="1">
      <c r="A57" s="16" t="s">
        <v>4090</v>
      </c>
      <c r="B57" s="30" t="s">
        <v>4540</v>
      </c>
      <c r="C57" s="30" t="s">
        <v>4085</v>
      </c>
      <c r="D57" s="20" t="s">
        <v>4060</v>
      </c>
      <c r="E57" s="12">
        <v>42549</v>
      </c>
      <c r="F57" s="12">
        <v>44581</v>
      </c>
      <c r="G57" s="72"/>
      <c r="H57" s="14">
        <f>DATE(YEAR(F57),MONTH(F57)+3,DAY(F57)-1)</f>
        <v>44670</v>
      </c>
      <c r="I57" s="15">
        <f t="shared" ca="1" si="10"/>
        <v>9</v>
      </c>
      <c r="J57" s="16" t="str">
        <f t="shared" ca="1" si="2"/>
        <v>NOT DUE</v>
      </c>
      <c r="K57" s="30" t="s">
        <v>4542</v>
      </c>
      <c r="L57" s="19" t="s">
        <v>4733</v>
      </c>
    </row>
    <row r="58" spans="1:12" ht="26.45" customHeight="1">
      <c r="A58" s="16" t="s">
        <v>4092</v>
      </c>
      <c r="B58" s="30" t="s">
        <v>4541</v>
      </c>
      <c r="C58" s="30" t="s">
        <v>4085</v>
      </c>
      <c r="D58" s="20" t="s">
        <v>4060</v>
      </c>
      <c r="E58" s="12">
        <v>42549</v>
      </c>
      <c r="F58" s="12">
        <v>44581</v>
      </c>
      <c r="G58" s="72"/>
      <c r="H58" s="14">
        <f>DATE(YEAR(F58),MONTH(F58)+3,DAY(F58)-1)</f>
        <v>44670</v>
      </c>
      <c r="I58" s="15">
        <f t="shared" ca="1" si="10"/>
        <v>9</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122</v>
      </c>
      <c r="J59" s="16" t="str">
        <f ca="1">IF(I59="","",IF(I59&lt;0,"OVERDUE","NOT DUE"))</f>
        <v>NOT DUE</v>
      </c>
      <c r="K59" s="30"/>
      <c r="L59" s="19" t="s">
        <v>5186</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122</v>
      </c>
      <c r="J60" s="16" t="str">
        <f t="shared" ref="J60:J63" ca="1" si="13">IF(I60="","",IF(I60&lt;0,"OVERDUE","NOT DUE"))</f>
        <v>NOT DUE</v>
      </c>
      <c r="K60" s="30"/>
      <c r="L60" s="19" t="s">
        <v>5384</v>
      </c>
    </row>
    <row r="61" spans="1:12" ht="24">
      <c r="A61" s="16" t="s">
        <v>4101</v>
      </c>
      <c r="B61" s="30" t="s">
        <v>4093</v>
      </c>
      <c r="C61" s="30" t="s">
        <v>4094</v>
      </c>
      <c r="D61" s="20" t="s">
        <v>3</v>
      </c>
      <c r="E61" s="12">
        <v>42549</v>
      </c>
      <c r="F61" s="12">
        <v>44603</v>
      </c>
      <c r="G61" s="72"/>
      <c r="H61" s="14">
        <f>DATE(YEAR(F61),MONTH(F61)+6,DAY(F61)-1)</f>
        <v>44783</v>
      </c>
      <c r="I61" s="15">
        <f t="shared" ca="1" si="12"/>
        <v>122</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122</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122</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306</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306</v>
      </c>
      <c r="J65" s="16" t="str">
        <f t="shared" ca="1" si="2"/>
        <v>NOT DUE</v>
      </c>
      <c r="K65" s="30"/>
      <c r="L65" s="19" t="s">
        <v>4570</v>
      </c>
    </row>
    <row r="66" spans="1:12" ht="15" customHeight="1">
      <c r="A66" s="16" t="s">
        <v>4114</v>
      </c>
      <c r="B66" s="30" t="s">
        <v>4108</v>
      </c>
      <c r="C66" s="30" t="s">
        <v>4109</v>
      </c>
      <c r="D66" s="20" t="s">
        <v>4104</v>
      </c>
      <c r="E66" s="12">
        <v>42549</v>
      </c>
      <c r="F66" s="12">
        <v>44312</v>
      </c>
      <c r="G66" s="72"/>
      <c r="H66" s="14">
        <f>DATE(YEAR(F66)+1,MONTH(F66),DAY(F66)-1)</f>
        <v>44676</v>
      </c>
      <c r="I66" s="15">
        <f t="shared" ca="1" si="10"/>
        <v>15</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222</v>
      </c>
      <c r="J67" s="16" t="str">
        <f t="shared" ca="1" si="2"/>
        <v>NOT DUE</v>
      </c>
      <c r="K67" s="30"/>
      <c r="L67" s="19" t="s">
        <v>4838</v>
      </c>
    </row>
    <row r="68" spans="1:12" ht="26.45" customHeight="1">
      <c r="A68" s="16" t="s">
        <v>4118</v>
      </c>
      <c r="B68" s="30" t="s">
        <v>4021</v>
      </c>
      <c r="C68" s="30" t="s">
        <v>1144</v>
      </c>
      <c r="D68" s="20" t="s">
        <v>605</v>
      </c>
      <c r="E68" s="12">
        <v>42549</v>
      </c>
      <c r="F68" s="12">
        <v>44419</v>
      </c>
      <c r="G68" s="72"/>
      <c r="H68" s="14">
        <f>DATE(YEAR(F68)+2,MONTH(F68),DAY(F68)-1)</f>
        <v>45148</v>
      </c>
      <c r="I68" s="15">
        <f t="shared" ca="1" si="10"/>
        <v>487</v>
      </c>
      <c r="J68" s="16" t="str">
        <f t="shared" ca="1" si="2"/>
        <v>NOT DUE</v>
      </c>
      <c r="K68" s="30"/>
      <c r="L68" s="19" t="s">
        <v>4839</v>
      </c>
    </row>
    <row r="69" spans="1:12" ht="26.45" customHeight="1">
      <c r="A69" s="16" t="s">
        <v>4121</v>
      </c>
      <c r="B69" s="30" t="s">
        <v>4076</v>
      </c>
      <c r="C69" s="30" t="s">
        <v>1144</v>
      </c>
      <c r="D69" s="20" t="s">
        <v>605</v>
      </c>
      <c r="E69" s="12">
        <v>42549</v>
      </c>
      <c r="F69" s="12">
        <v>44519</v>
      </c>
      <c r="G69" s="72"/>
      <c r="H69" s="14">
        <f>DATE(YEAR(F69)+2,MONTH(F69),DAY(F69)-1)</f>
        <v>45248</v>
      </c>
      <c r="I69" s="15">
        <f t="shared" ca="1" si="10"/>
        <v>587</v>
      </c>
      <c r="J69" s="16" t="str">
        <f t="shared" ca="1" si="2"/>
        <v>NOT DUE</v>
      </c>
      <c r="K69" s="30"/>
      <c r="L69" s="19" t="s">
        <v>5405</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5224</v>
      </c>
      <c r="D79" s="47" t="s">
        <v>4630</v>
      </c>
      <c r="G79" s="294" t="s">
        <v>4631</v>
      </c>
      <c r="H79" s="346"/>
      <c r="I79" s="346"/>
      <c r="J79" s="346"/>
    </row>
    <row r="80" spans="1:12">
      <c r="A80" s="340"/>
      <c r="B80" s="343"/>
      <c r="C80" s="345"/>
      <c r="E80" s="454"/>
      <c r="F80" s="454"/>
      <c r="H80" s="454"/>
      <c r="I80" s="454"/>
      <c r="J80" s="454"/>
    </row>
    <row r="81" spans="1:10">
      <c r="A81" s="340"/>
      <c r="C81" s="344" t="s">
        <v>5337</v>
      </c>
      <c r="E81" s="434" t="s">
        <v>5447</v>
      </c>
      <c r="F81" s="434"/>
      <c r="H81" s="434" t="s">
        <v>5446</v>
      </c>
      <c r="I81" s="434"/>
      <c r="J81" s="434"/>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29" zoomScaleNormal="100" workbookViewId="0">
      <selection activeCell="K52" sqref="K5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1147</v>
      </c>
      <c r="D3" s="378" t="s">
        <v>12</v>
      </c>
      <c r="E3" s="378"/>
      <c r="F3" s="4" t="s">
        <v>1383</v>
      </c>
    </row>
    <row r="4" spans="1:12" ht="18" customHeight="1">
      <c r="A4" s="377" t="s">
        <v>77</v>
      </c>
      <c r="B4" s="377"/>
      <c r="C4" s="36" t="s">
        <v>3727</v>
      </c>
      <c r="D4" s="378" t="s">
        <v>14</v>
      </c>
      <c r="E4" s="378"/>
      <c r="F4" s="270">
        <f>'Running Hours'!B15</f>
        <v>4254.5</v>
      </c>
    </row>
    <row r="5" spans="1:12" ht="18" customHeight="1">
      <c r="A5" s="377" t="s">
        <v>78</v>
      </c>
      <c r="B5" s="377"/>
      <c r="C5" s="37" t="s">
        <v>3728</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44717.929166666669</v>
      </c>
      <c r="I8" s="22">
        <f t="shared" ref="I8:I30" si="0">D8-($F$4-G8)</f>
        <v>1390.3000000000002</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44717.929166666669</v>
      </c>
      <c r="I9" s="22">
        <f t="shared" si="0"/>
        <v>1390.3000000000002</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44717.929166666669</v>
      </c>
      <c r="I10" s="22">
        <f t="shared" si="0"/>
        <v>1390.3000000000002</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44801.262499999997</v>
      </c>
      <c r="I11" s="22">
        <f t="shared" si="0"/>
        <v>3390.3</v>
      </c>
      <c r="J11" s="16" t="str">
        <f t="shared" si="2"/>
        <v>NOT DUE</v>
      </c>
      <c r="K11" s="30" t="s">
        <v>3824</v>
      </c>
      <c r="L11" s="224" t="s">
        <v>5222</v>
      </c>
    </row>
    <row r="12" spans="1:12" ht="17.25" customHeight="1">
      <c r="A12" s="16" t="s">
        <v>1435</v>
      </c>
      <c r="B12" s="30" t="s">
        <v>3730</v>
      </c>
      <c r="C12" s="30" t="s">
        <v>831</v>
      </c>
      <c r="D12" s="41">
        <v>4000</v>
      </c>
      <c r="E12" s="12">
        <v>42549</v>
      </c>
      <c r="F12" s="12">
        <v>44326</v>
      </c>
      <c r="G12" s="26">
        <v>3644.8</v>
      </c>
      <c r="H12" s="21">
        <f t="shared" ref="H12:H16" si="3">IF(I12&lt;=4000,$F$5+(I12/24),"error")</f>
        <v>44801.262499999997</v>
      </c>
      <c r="I12" s="22">
        <f t="shared" si="0"/>
        <v>3390.3</v>
      </c>
      <c r="J12" s="16" t="str">
        <f t="shared" si="2"/>
        <v>NOT DUE</v>
      </c>
      <c r="K12" s="30" t="s">
        <v>3824</v>
      </c>
      <c r="L12" s="224" t="s">
        <v>5222</v>
      </c>
    </row>
    <row r="13" spans="1:12" ht="20.25" customHeight="1">
      <c r="A13" s="16" t="s">
        <v>1436</v>
      </c>
      <c r="B13" s="30" t="s">
        <v>3731</v>
      </c>
      <c r="C13" s="30" t="s">
        <v>831</v>
      </c>
      <c r="D13" s="41">
        <v>4000</v>
      </c>
      <c r="E13" s="12">
        <v>42549</v>
      </c>
      <c r="F13" s="12">
        <v>44326</v>
      </c>
      <c r="G13" s="26">
        <v>3644.8</v>
      </c>
      <c r="H13" s="21">
        <f t="shared" si="3"/>
        <v>44801.262499999997</v>
      </c>
      <c r="I13" s="22">
        <f t="shared" si="0"/>
        <v>3390.3</v>
      </c>
      <c r="J13" s="16" t="str">
        <f t="shared" si="2"/>
        <v>NOT DUE</v>
      </c>
      <c r="K13" s="30" t="s">
        <v>3824</v>
      </c>
      <c r="L13" s="224" t="s">
        <v>5222</v>
      </c>
    </row>
    <row r="14" spans="1:12" ht="23.25" customHeight="1">
      <c r="A14" s="16" t="s">
        <v>1437</v>
      </c>
      <c r="B14" s="30" t="s">
        <v>3732</v>
      </c>
      <c r="C14" s="30" t="s">
        <v>831</v>
      </c>
      <c r="D14" s="41">
        <v>4000</v>
      </c>
      <c r="E14" s="12">
        <v>42549</v>
      </c>
      <c r="F14" s="12">
        <v>44326</v>
      </c>
      <c r="G14" s="26">
        <v>3644.8</v>
      </c>
      <c r="H14" s="21">
        <f t="shared" si="3"/>
        <v>44801.262499999997</v>
      </c>
      <c r="I14" s="22">
        <f t="shared" si="0"/>
        <v>3390.3</v>
      </c>
      <c r="J14" s="16" t="str">
        <f t="shared" si="2"/>
        <v>NOT DUE</v>
      </c>
      <c r="K14" s="30" t="s">
        <v>3825</v>
      </c>
      <c r="L14" s="224" t="s">
        <v>5222</v>
      </c>
    </row>
    <row r="15" spans="1:12" ht="22.5" customHeight="1">
      <c r="A15" s="16" t="s">
        <v>1438</v>
      </c>
      <c r="B15" s="30" t="s">
        <v>3764</v>
      </c>
      <c r="C15" s="30" t="s">
        <v>1384</v>
      </c>
      <c r="D15" s="41">
        <v>4000</v>
      </c>
      <c r="E15" s="12">
        <v>42549</v>
      </c>
      <c r="F15" s="12">
        <v>44326</v>
      </c>
      <c r="G15" s="26">
        <v>3644.8</v>
      </c>
      <c r="H15" s="21">
        <f t="shared" si="3"/>
        <v>44801.262499999997</v>
      </c>
      <c r="I15" s="22">
        <f t="shared" si="0"/>
        <v>3390.3</v>
      </c>
      <c r="J15" s="16" t="str">
        <f t="shared" si="2"/>
        <v>NOT DUE</v>
      </c>
      <c r="K15" s="30" t="s">
        <v>3825</v>
      </c>
      <c r="L15" s="224" t="s">
        <v>5222</v>
      </c>
    </row>
    <row r="16" spans="1:12" ht="22.5" customHeight="1">
      <c r="A16" s="16" t="s">
        <v>1439</v>
      </c>
      <c r="B16" s="30" t="s">
        <v>3762</v>
      </c>
      <c r="C16" s="30" t="s">
        <v>1389</v>
      </c>
      <c r="D16" s="41">
        <v>4000</v>
      </c>
      <c r="E16" s="12">
        <v>42549</v>
      </c>
      <c r="F16" s="12">
        <v>44326</v>
      </c>
      <c r="G16" s="26">
        <v>3644.8</v>
      </c>
      <c r="H16" s="21">
        <f t="shared" si="3"/>
        <v>44801.262499999997</v>
      </c>
      <c r="I16" s="22">
        <f t="shared" si="0"/>
        <v>3390.3</v>
      </c>
      <c r="J16" s="16" t="str">
        <f t="shared" si="2"/>
        <v>NOT DUE</v>
      </c>
      <c r="K16" s="30" t="s">
        <v>3826</v>
      </c>
      <c r="L16" s="224" t="s">
        <v>5222</v>
      </c>
    </row>
    <row r="17" spans="1:12" ht="15" customHeight="1">
      <c r="A17" s="16" t="s">
        <v>1440</v>
      </c>
      <c r="B17" s="30" t="s">
        <v>3747</v>
      </c>
      <c r="C17" s="30" t="s">
        <v>3749</v>
      </c>
      <c r="D17" s="41">
        <v>4000</v>
      </c>
      <c r="E17" s="12">
        <v>42549</v>
      </c>
      <c r="F17" s="12">
        <v>44560</v>
      </c>
      <c r="G17" s="26">
        <v>4031.7</v>
      </c>
      <c r="H17" s="21">
        <f>IF(I17&lt;=4000,$F$5+(I17/24),"error")</f>
        <v>44817.383333333331</v>
      </c>
      <c r="I17" s="22">
        <f t="shared" si="0"/>
        <v>3777.2</v>
      </c>
      <c r="J17" s="16" t="str">
        <f t="shared" si="2"/>
        <v>NOT DUE</v>
      </c>
      <c r="K17" s="30" t="s">
        <v>3827</v>
      </c>
      <c r="L17" s="17"/>
    </row>
    <row r="18" spans="1:12" ht="26.45" customHeight="1">
      <c r="A18" s="16" t="s">
        <v>1441</v>
      </c>
      <c r="B18" s="30" t="s">
        <v>3733</v>
      </c>
      <c r="C18" s="30" t="s">
        <v>3734</v>
      </c>
      <c r="D18" s="41" t="s">
        <v>4</v>
      </c>
      <c r="E18" s="12">
        <v>42549</v>
      </c>
      <c r="F18" s="12">
        <v>44630</v>
      </c>
      <c r="G18" s="72"/>
      <c r="H18" s="14">
        <f>EDATE(F18-1,1)</f>
        <v>44660</v>
      </c>
      <c r="I18" s="15">
        <f t="shared" ref="I18:I24" ca="1" si="4">IF(ISBLANK(H18),"",H18-DATE(YEAR(NOW()),MONTH(NOW()),DAY(NOW())))</f>
        <v>-1</v>
      </c>
      <c r="J18" s="16" t="str">
        <f t="shared" ca="1" si="2"/>
        <v>OVERDUE</v>
      </c>
      <c r="K18" s="30" t="s">
        <v>3828</v>
      </c>
      <c r="L18" s="17"/>
    </row>
    <row r="19" spans="1:12">
      <c r="A19" s="16" t="s">
        <v>1442</v>
      </c>
      <c r="B19" s="30" t="s">
        <v>3735</v>
      </c>
      <c r="C19" s="30" t="s">
        <v>3736</v>
      </c>
      <c r="D19" s="41" t="s">
        <v>4</v>
      </c>
      <c r="E19" s="12">
        <v>42549</v>
      </c>
      <c r="F19" s="12">
        <v>44630</v>
      </c>
      <c r="G19" s="72"/>
      <c r="H19" s="14">
        <f>EDATE(F19-1,1)</f>
        <v>44660</v>
      </c>
      <c r="I19" s="15">
        <f t="shared" ca="1" si="4"/>
        <v>-1</v>
      </c>
      <c r="J19" s="16" t="str">
        <f t="shared" ca="1" si="2"/>
        <v>OVERDUE</v>
      </c>
      <c r="K19" s="30"/>
      <c r="L19" s="17"/>
    </row>
    <row r="20" spans="1:12" ht="26.45" customHeight="1">
      <c r="A20" s="16" t="s">
        <v>1443</v>
      </c>
      <c r="B20" s="30" t="s">
        <v>3737</v>
      </c>
      <c r="C20" s="30" t="s">
        <v>831</v>
      </c>
      <c r="D20" s="41">
        <v>4000</v>
      </c>
      <c r="E20" s="12">
        <v>42549</v>
      </c>
      <c r="F20" s="12">
        <v>44326</v>
      </c>
      <c r="G20" s="26">
        <v>3644.8</v>
      </c>
      <c r="H20" s="21">
        <f>IF(I20&lt;=4000,$F$5+(I20/24),"error")</f>
        <v>44801.262499999997</v>
      </c>
      <c r="I20" s="22">
        <f t="shared" si="0"/>
        <v>3390.3</v>
      </c>
      <c r="J20" s="16" t="str">
        <f t="shared" si="2"/>
        <v>NOT DUE</v>
      </c>
      <c r="K20" s="30" t="s">
        <v>3829</v>
      </c>
      <c r="L20" s="17" t="s">
        <v>5222</v>
      </c>
    </row>
    <row r="21" spans="1:12" ht="26.45" customHeight="1">
      <c r="A21" s="16" t="s">
        <v>1444</v>
      </c>
      <c r="B21" s="30" t="s">
        <v>1385</v>
      </c>
      <c r="C21" s="30" t="s">
        <v>3738</v>
      </c>
      <c r="D21" s="41" t="s">
        <v>0</v>
      </c>
      <c r="E21" s="12">
        <v>42549</v>
      </c>
      <c r="F21" s="12">
        <v>44602</v>
      </c>
      <c r="G21" s="72"/>
      <c r="H21" s="14">
        <f>DATE(YEAR(F21),MONTH(F21)+3,DAY(F21)-1)</f>
        <v>44690</v>
      </c>
      <c r="I21" s="15">
        <f t="shared" ca="1" si="4"/>
        <v>29</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29</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44967.929166666669</v>
      </c>
      <c r="I23" s="22">
        <f t="shared" si="0"/>
        <v>7390.3</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29</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44817.383333333331</v>
      </c>
      <c r="I25" s="22">
        <f t="shared" si="0"/>
        <v>3777.2</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44967.929166666669</v>
      </c>
      <c r="I26" s="22">
        <f t="shared" si="0"/>
        <v>7390.3</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44812.48333333333</v>
      </c>
      <c r="I27" s="22">
        <f t="shared" si="0"/>
        <v>3659.6</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44812.48333333333</v>
      </c>
      <c r="I28" s="22">
        <f t="shared" si="0"/>
        <v>3659.6</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44817.383333333331</v>
      </c>
      <c r="I29" s="22">
        <f t="shared" si="0"/>
        <v>3777.2</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44967.929166666669</v>
      </c>
      <c r="I30" s="22">
        <f t="shared" si="0"/>
        <v>7390.3</v>
      </c>
      <c r="J30" s="16" t="str">
        <f t="shared" si="2"/>
        <v>NOT DUE</v>
      </c>
      <c r="K30" s="30" t="s">
        <v>3836</v>
      </c>
      <c r="L30" s="19"/>
    </row>
    <row r="31" spans="1:12" ht="19.5" customHeight="1">
      <c r="A31" s="16" t="s">
        <v>1454</v>
      </c>
      <c r="B31" s="30" t="s">
        <v>3755</v>
      </c>
      <c r="C31" s="30" t="s">
        <v>1388</v>
      </c>
      <c r="D31" s="41" t="s">
        <v>4</v>
      </c>
      <c r="E31" s="12">
        <v>42549</v>
      </c>
      <c r="F31" s="12">
        <v>44662</v>
      </c>
      <c r="G31" s="72"/>
      <c r="H31" s="14">
        <f t="shared" ref="H31:H36" si="6">EDATE(F31-1,1)</f>
        <v>44691</v>
      </c>
      <c r="I31" s="15">
        <f t="shared" ref="I31:I55" ca="1" si="7">IF(ISBLANK(H31),"",H31-DATE(YEAR(NOW()),MONTH(NOW()),DAY(NOW())))</f>
        <v>30</v>
      </c>
      <c r="J31" s="16" t="str">
        <f t="shared" ca="1" si="2"/>
        <v>NOT DUE</v>
      </c>
      <c r="K31" s="30" t="s">
        <v>3837</v>
      </c>
      <c r="L31" s="17"/>
    </row>
    <row r="32" spans="1:12" ht="19.5" customHeight="1">
      <c r="A32" s="16" t="s">
        <v>1455</v>
      </c>
      <c r="B32" s="30" t="s">
        <v>3756</v>
      </c>
      <c r="C32" s="30" t="s">
        <v>3751</v>
      </c>
      <c r="D32" s="41" t="s">
        <v>4</v>
      </c>
      <c r="E32" s="12">
        <v>42549</v>
      </c>
      <c r="F32" s="12">
        <v>44662</v>
      </c>
      <c r="G32" s="72"/>
      <c r="H32" s="14">
        <f t="shared" si="6"/>
        <v>44691</v>
      </c>
      <c r="I32" s="15">
        <f t="shared" ca="1" si="7"/>
        <v>30</v>
      </c>
      <c r="J32" s="16" t="str">
        <f t="shared" ca="1" si="2"/>
        <v>NOT DUE</v>
      </c>
      <c r="K32" s="30" t="s">
        <v>3838</v>
      </c>
      <c r="L32" s="17"/>
    </row>
    <row r="33" spans="1:12" ht="19.5" customHeight="1">
      <c r="A33" s="16" t="s">
        <v>1456</v>
      </c>
      <c r="B33" s="30" t="s">
        <v>3766</v>
      </c>
      <c r="C33" s="30" t="s">
        <v>3751</v>
      </c>
      <c r="D33" s="41" t="s">
        <v>4</v>
      </c>
      <c r="E33" s="12">
        <v>42549</v>
      </c>
      <c r="F33" s="12">
        <v>44662</v>
      </c>
      <c r="G33" s="72"/>
      <c r="H33" s="14">
        <f t="shared" si="6"/>
        <v>44691</v>
      </c>
      <c r="I33" s="15">
        <f t="shared" ca="1" si="7"/>
        <v>30</v>
      </c>
      <c r="J33" s="16" t="str">
        <f t="shared" ca="1" si="2"/>
        <v>NOT DUE</v>
      </c>
      <c r="K33" s="30" t="s">
        <v>3835</v>
      </c>
      <c r="L33" s="17"/>
    </row>
    <row r="34" spans="1:12" ht="19.5" customHeight="1">
      <c r="A34" s="16" t="s">
        <v>1457</v>
      </c>
      <c r="B34" s="30" t="s">
        <v>3767</v>
      </c>
      <c r="C34" s="30" t="s">
        <v>1387</v>
      </c>
      <c r="D34" s="41" t="s">
        <v>4</v>
      </c>
      <c r="E34" s="12">
        <v>42549</v>
      </c>
      <c r="F34" s="12">
        <v>44662</v>
      </c>
      <c r="G34" s="72"/>
      <c r="H34" s="14">
        <f t="shared" si="6"/>
        <v>44691</v>
      </c>
      <c r="I34" s="15">
        <f t="shared" ca="1" si="7"/>
        <v>30</v>
      </c>
      <c r="J34" s="16" t="str">
        <f t="shared" ca="1" si="2"/>
        <v>NOT DUE</v>
      </c>
      <c r="K34" s="30"/>
      <c r="L34" s="17"/>
    </row>
    <row r="35" spans="1:12" ht="24.75" customHeight="1">
      <c r="A35" s="16" t="s">
        <v>1458</v>
      </c>
      <c r="B35" s="30" t="s">
        <v>3768</v>
      </c>
      <c r="C35" s="30" t="s">
        <v>1387</v>
      </c>
      <c r="D35" s="41" t="s">
        <v>4</v>
      </c>
      <c r="E35" s="12">
        <v>42549</v>
      </c>
      <c r="F35" s="12">
        <v>44662</v>
      </c>
      <c r="G35" s="72"/>
      <c r="H35" s="14">
        <f t="shared" si="6"/>
        <v>44691</v>
      </c>
      <c r="I35" s="15">
        <f t="shared" ca="1" si="7"/>
        <v>30</v>
      </c>
      <c r="J35" s="16" t="str">
        <f t="shared" ca="1" si="2"/>
        <v>NOT DUE</v>
      </c>
      <c r="K35" s="30"/>
      <c r="L35" s="17"/>
    </row>
    <row r="36" spans="1:12" ht="16.5" customHeight="1">
      <c r="A36" s="16" t="s">
        <v>1459</v>
      </c>
      <c r="B36" s="30" t="s">
        <v>3757</v>
      </c>
      <c r="C36" s="30" t="s">
        <v>3765</v>
      </c>
      <c r="D36" s="41" t="s">
        <v>4</v>
      </c>
      <c r="E36" s="12">
        <v>42549</v>
      </c>
      <c r="F36" s="12">
        <v>44662</v>
      </c>
      <c r="G36" s="72"/>
      <c r="H36" s="14">
        <f t="shared" si="6"/>
        <v>44691</v>
      </c>
      <c r="I36" s="15">
        <f t="shared" ca="1" si="7"/>
        <v>30</v>
      </c>
      <c r="J36" s="16" t="str">
        <f t="shared" ca="1" si="2"/>
        <v>NOT 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29</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3745.5</v>
      </c>
      <c r="J38" s="16" t="str">
        <f t="shared" si="2"/>
        <v>NOT DUE</v>
      </c>
      <c r="K38" s="30"/>
      <c r="L38" s="19"/>
    </row>
    <row r="39" spans="1:12" ht="38.25" customHeight="1">
      <c r="A39" s="16" t="s">
        <v>1462</v>
      </c>
      <c r="B39" s="30" t="s">
        <v>3760</v>
      </c>
      <c r="C39" s="30" t="s">
        <v>1388</v>
      </c>
      <c r="D39" s="41" t="s">
        <v>4</v>
      </c>
      <c r="E39" s="12">
        <v>42549</v>
      </c>
      <c r="F39" s="12">
        <v>44662</v>
      </c>
      <c r="G39" s="72"/>
      <c r="H39" s="14">
        <f>EDATE(F39-1,1)</f>
        <v>44691</v>
      </c>
      <c r="I39" s="15">
        <f t="shared" ca="1" si="7"/>
        <v>30</v>
      </c>
      <c r="J39" s="16" t="str">
        <f t="shared" ca="1" si="2"/>
        <v>NOT DUE</v>
      </c>
      <c r="K39" s="30"/>
      <c r="L39" s="17"/>
    </row>
    <row r="40" spans="1:12" ht="38.25" customHeight="1">
      <c r="A40" s="16" t="s">
        <v>1463</v>
      </c>
      <c r="B40" s="30" t="s">
        <v>1390</v>
      </c>
      <c r="C40" s="30" t="s">
        <v>1391</v>
      </c>
      <c r="D40" s="41" t="s">
        <v>1</v>
      </c>
      <c r="E40" s="12">
        <v>42549</v>
      </c>
      <c r="F40" s="12">
        <v>44660</v>
      </c>
      <c r="G40" s="72"/>
      <c r="H40" s="14">
        <f>DATE(YEAR(F40),MONTH(F40),DAY(F40)+1)</f>
        <v>44661</v>
      </c>
      <c r="I40" s="15">
        <f t="shared" ca="1" si="7"/>
        <v>0</v>
      </c>
      <c r="J40" s="16" t="str">
        <f t="shared" ca="1" si="2"/>
        <v>NOT DUE</v>
      </c>
      <c r="K40" s="30"/>
      <c r="L40" s="19"/>
    </row>
    <row r="41" spans="1:12" ht="38.25" customHeight="1">
      <c r="A41" s="16" t="s">
        <v>1464</v>
      </c>
      <c r="B41" s="30" t="s">
        <v>1392</v>
      </c>
      <c r="C41" s="30" t="s">
        <v>1393</v>
      </c>
      <c r="D41" s="41" t="s">
        <v>1</v>
      </c>
      <c r="E41" s="12">
        <v>42549</v>
      </c>
      <c r="F41" s="12">
        <v>44660</v>
      </c>
      <c r="G41" s="72"/>
      <c r="H41" s="14">
        <f>DATE(YEAR(F41),MONTH(F41),DAY(F41)+1)</f>
        <v>44661</v>
      </c>
      <c r="I41" s="15">
        <f t="shared" ca="1" si="7"/>
        <v>0</v>
      </c>
      <c r="J41" s="16" t="str">
        <f t="shared" ca="1" si="2"/>
        <v>NOT DUE</v>
      </c>
      <c r="K41" s="30"/>
      <c r="L41" s="19"/>
    </row>
    <row r="42" spans="1:12" ht="33.75" customHeight="1">
      <c r="A42" s="16" t="s">
        <v>1465</v>
      </c>
      <c r="B42" s="30" t="s">
        <v>1394</v>
      </c>
      <c r="C42" s="30" t="s">
        <v>1395</v>
      </c>
      <c r="D42" s="41" t="s">
        <v>1</v>
      </c>
      <c r="E42" s="12">
        <v>42549</v>
      </c>
      <c r="F42" s="12">
        <v>44660</v>
      </c>
      <c r="G42" s="72"/>
      <c r="H42" s="14">
        <f>DATE(YEAR(F42),MONTH(F42),DAY(F42)+1)</f>
        <v>44661</v>
      </c>
      <c r="I42" s="15">
        <f t="shared" ca="1" si="7"/>
        <v>0</v>
      </c>
      <c r="J42" s="16" t="str">
        <f t="shared" ca="1" si="2"/>
        <v>NOT DUE</v>
      </c>
      <c r="K42" s="30"/>
      <c r="L42" s="19"/>
    </row>
    <row r="43" spans="1:12" ht="31.5" customHeight="1">
      <c r="A43" s="16" t="s">
        <v>1466</v>
      </c>
      <c r="B43" s="30" t="s">
        <v>1396</v>
      </c>
      <c r="C43" s="30" t="s">
        <v>1397</v>
      </c>
      <c r="D43" s="41" t="s">
        <v>4</v>
      </c>
      <c r="E43" s="12">
        <v>42549</v>
      </c>
      <c r="F43" s="12">
        <v>44662</v>
      </c>
      <c r="G43" s="72"/>
      <c r="H43" s="14">
        <f>EDATE(F43-1,1)</f>
        <v>44691</v>
      </c>
      <c r="I43" s="15">
        <f t="shared" ca="1" si="7"/>
        <v>30</v>
      </c>
      <c r="J43" s="16" t="str">
        <f t="shared" ca="1" si="2"/>
        <v>NOT DUE</v>
      </c>
      <c r="K43" s="30"/>
      <c r="L43" s="24"/>
    </row>
    <row r="44" spans="1:12" ht="26.45" customHeight="1">
      <c r="A44" s="16" t="s">
        <v>1467</v>
      </c>
      <c r="B44" s="30" t="s">
        <v>1398</v>
      </c>
      <c r="C44" s="30" t="s">
        <v>1399</v>
      </c>
      <c r="D44" s="41" t="s">
        <v>1</v>
      </c>
      <c r="E44" s="12">
        <v>42549</v>
      </c>
      <c r="F44" s="12">
        <v>44660</v>
      </c>
      <c r="G44" s="72"/>
      <c r="H44" s="14">
        <f>DATE(YEAR(F44),MONTH(F44),DAY(F44)+1)</f>
        <v>44661</v>
      </c>
      <c r="I44" s="15">
        <f t="shared" ca="1" si="7"/>
        <v>0</v>
      </c>
      <c r="J44" s="16" t="str">
        <f t="shared" ca="1" si="2"/>
        <v>NOT DUE</v>
      </c>
      <c r="K44" s="30"/>
      <c r="L44" s="19"/>
    </row>
    <row r="45" spans="1:12" ht="26.45" customHeight="1">
      <c r="A45" s="16" t="s">
        <v>1468</v>
      </c>
      <c r="B45" s="30" t="s">
        <v>1400</v>
      </c>
      <c r="C45" s="30" t="s">
        <v>1401</v>
      </c>
      <c r="D45" s="41" t="s">
        <v>1</v>
      </c>
      <c r="E45" s="12">
        <v>42549</v>
      </c>
      <c r="F45" s="12">
        <v>44660</v>
      </c>
      <c r="G45" s="72"/>
      <c r="H45" s="14">
        <f>DATE(YEAR(F45),MONTH(F45),DAY(F45)+1)</f>
        <v>44661</v>
      </c>
      <c r="I45" s="15">
        <f t="shared" ca="1" si="7"/>
        <v>0</v>
      </c>
      <c r="J45" s="16" t="str">
        <f t="shared" ca="1" si="2"/>
        <v>NOT DUE</v>
      </c>
      <c r="K45" s="30"/>
      <c r="L45" s="19"/>
    </row>
    <row r="46" spans="1:12" ht="26.45" customHeight="1">
      <c r="A46" s="16" t="s">
        <v>1469</v>
      </c>
      <c r="B46" s="30" t="s">
        <v>1402</v>
      </c>
      <c r="C46" s="30" t="s">
        <v>1403</v>
      </c>
      <c r="D46" s="41" t="s">
        <v>1</v>
      </c>
      <c r="E46" s="12">
        <v>42549</v>
      </c>
      <c r="F46" s="12">
        <v>44660</v>
      </c>
      <c r="G46" s="72"/>
      <c r="H46" s="14">
        <f>DATE(YEAR(F46),MONTH(F46),DAY(F46)+1)</f>
        <v>44661</v>
      </c>
      <c r="I46" s="15">
        <f t="shared" ca="1" si="7"/>
        <v>0</v>
      </c>
      <c r="J46" s="16" t="str">
        <f t="shared" ca="1" si="2"/>
        <v>NOT DUE</v>
      </c>
      <c r="K46" s="30"/>
      <c r="L46" s="19"/>
    </row>
    <row r="47" spans="1:12" ht="26.45" customHeight="1">
      <c r="A47" s="16" t="s">
        <v>1470</v>
      </c>
      <c r="B47" s="30" t="s">
        <v>1404</v>
      </c>
      <c r="C47" s="30" t="s">
        <v>1391</v>
      </c>
      <c r="D47" s="41" t="s">
        <v>1</v>
      </c>
      <c r="E47" s="12">
        <v>42549</v>
      </c>
      <c r="F47" s="12">
        <v>44660</v>
      </c>
      <c r="G47" s="72"/>
      <c r="H47" s="14">
        <f>DATE(YEAR(F47),MONTH(F47),DAY(F47)+1)</f>
        <v>44661</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121</v>
      </c>
      <c r="J48" s="16" t="str">
        <f t="shared" ca="1" si="2"/>
        <v>NOT DUE</v>
      </c>
      <c r="K48" s="30"/>
      <c r="L48" s="19"/>
    </row>
    <row r="49" spans="1:12" ht="23.25" customHeight="1">
      <c r="A49" s="16" t="s">
        <v>1472</v>
      </c>
      <c r="B49" s="30" t="s">
        <v>1407</v>
      </c>
      <c r="C49" s="30" t="s">
        <v>3751</v>
      </c>
      <c r="D49" s="41" t="s">
        <v>4</v>
      </c>
      <c r="E49" s="12">
        <v>42549</v>
      </c>
      <c r="F49" s="12">
        <v>44662</v>
      </c>
      <c r="G49" s="72"/>
      <c r="H49" s="14">
        <f>EDATE(F49-1,1)</f>
        <v>44691</v>
      </c>
      <c r="I49" s="15">
        <f t="shared" ca="1" si="7"/>
        <v>30</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78</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220</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220</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220</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220</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220</v>
      </c>
      <c r="J55" s="16" t="str">
        <f t="shared" ca="1" si="2"/>
        <v>NOT DUE</v>
      </c>
      <c r="K55" s="30"/>
      <c r="L55" s="19"/>
    </row>
    <row r="59" spans="1:12">
      <c r="B59" t="s">
        <v>4629</v>
      </c>
      <c r="D59" s="47" t="s">
        <v>4630</v>
      </c>
      <c r="E59" t="s">
        <v>5230</v>
      </c>
      <c r="G59" t="s">
        <v>4631</v>
      </c>
    </row>
    <row r="60" spans="1:12">
      <c r="C60" s="367" t="s">
        <v>5449</v>
      </c>
      <c r="E60" s="434" t="s">
        <v>5444</v>
      </c>
      <c r="F60" s="434"/>
      <c r="H60" s="455" t="s">
        <v>5446</v>
      </c>
      <c r="I60" s="455"/>
      <c r="J60" s="455"/>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L48" sqref="L4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1475</v>
      </c>
      <c r="D3" s="378" t="s">
        <v>12</v>
      </c>
      <c r="E3" s="378"/>
      <c r="F3" s="4" t="s">
        <v>1474</v>
      </c>
    </row>
    <row r="4" spans="1:12" ht="18" customHeight="1">
      <c r="A4" s="377" t="s">
        <v>77</v>
      </c>
      <c r="B4" s="377"/>
      <c r="C4" s="36" t="s">
        <v>3727</v>
      </c>
      <c r="D4" s="378" t="s">
        <v>14</v>
      </c>
      <c r="E4" s="378"/>
      <c r="F4" s="5">
        <f>'Running Hours'!B16</f>
        <v>5051.3</v>
      </c>
    </row>
    <row r="5" spans="1:12" ht="18" customHeight="1">
      <c r="A5" s="377" t="s">
        <v>78</v>
      </c>
      <c r="B5" s="377"/>
      <c r="C5" s="37" t="s">
        <v>3728</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44683.724999999999</v>
      </c>
      <c r="I8" s="22">
        <f t="shared" ref="I8:I30" si="0">D8-($F$4-G8)</f>
        <v>569.39999999999964</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44683.724999999999</v>
      </c>
      <c r="I9" s="22">
        <f t="shared" si="0"/>
        <v>569.39999999999964</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44683.724999999999</v>
      </c>
      <c r="I10" s="22">
        <f t="shared" si="0"/>
        <v>569.39999999999964</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44767.058333333334</v>
      </c>
      <c r="I11" s="22">
        <f t="shared" si="0"/>
        <v>2569.3999999999996</v>
      </c>
      <c r="J11" s="16" t="str">
        <f t="shared" si="2"/>
        <v>NOT DUE</v>
      </c>
      <c r="K11" s="30" t="s">
        <v>3824</v>
      </c>
      <c r="L11" s="224" t="s">
        <v>5222</v>
      </c>
    </row>
    <row r="12" spans="1:12" ht="26.45" customHeight="1">
      <c r="A12" s="16" t="s">
        <v>1435</v>
      </c>
      <c r="B12" s="30" t="s">
        <v>3730</v>
      </c>
      <c r="C12" s="30" t="s">
        <v>831</v>
      </c>
      <c r="D12" s="41">
        <v>4000</v>
      </c>
      <c r="E12" s="12">
        <v>42549</v>
      </c>
      <c r="F12" s="12">
        <v>44322</v>
      </c>
      <c r="G12" s="26">
        <v>3620.7</v>
      </c>
      <c r="H12" s="21">
        <f t="shared" ref="H12:H16" si="3">IF(I12&lt;=4000,$F$5+(I12/24),"error")</f>
        <v>44767.058333333334</v>
      </c>
      <c r="I12" s="22">
        <f t="shared" si="0"/>
        <v>2569.3999999999996</v>
      </c>
      <c r="J12" s="16" t="str">
        <f t="shared" si="2"/>
        <v>NOT DUE</v>
      </c>
      <c r="K12" s="30" t="s">
        <v>3824</v>
      </c>
      <c r="L12" s="224" t="s">
        <v>5222</v>
      </c>
    </row>
    <row r="13" spans="1:12" ht="26.45" customHeight="1">
      <c r="A13" s="16" t="s">
        <v>1436</v>
      </c>
      <c r="B13" s="30" t="s">
        <v>3731</v>
      </c>
      <c r="C13" s="30" t="s">
        <v>831</v>
      </c>
      <c r="D13" s="41">
        <v>4000</v>
      </c>
      <c r="E13" s="12">
        <v>42549</v>
      </c>
      <c r="F13" s="12">
        <v>44322</v>
      </c>
      <c r="G13" s="26">
        <v>3620.7</v>
      </c>
      <c r="H13" s="21">
        <f t="shared" si="3"/>
        <v>44767.058333333334</v>
      </c>
      <c r="I13" s="22">
        <f t="shared" si="0"/>
        <v>2569.3999999999996</v>
      </c>
      <c r="J13" s="16" t="str">
        <f t="shared" si="2"/>
        <v>NOT DUE</v>
      </c>
      <c r="K13" s="30" t="s">
        <v>3824</v>
      </c>
      <c r="L13" s="224" t="s">
        <v>5222</v>
      </c>
    </row>
    <row r="14" spans="1:12" ht="24" customHeight="1">
      <c r="A14" s="16" t="s">
        <v>1437</v>
      </c>
      <c r="B14" s="30" t="s">
        <v>3732</v>
      </c>
      <c r="C14" s="30" t="s">
        <v>831</v>
      </c>
      <c r="D14" s="41">
        <v>4000</v>
      </c>
      <c r="E14" s="12">
        <v>42549</v>
      </c>
      <c r="F14" s="12">
        <v>44322</v>
      </c>
      <c r="G14" s="26">
        <v>3620.7</v>
      </c>
      <c r="H14" s="21">
        <f t="shared" si="3"/>
        <v>44767.058333333334</v>
      </c>
      <c r="I14" s="22">
        <f t="shared" si="0"/>
        <v>2569.3999999999996</v>
      </c>
      <c r="J14" s="16" t="str">
        <f t="shared" si="2"/>
        <v>NOT DUE</v>
      </c>
      <c r="K14" s="30" t="s">
        <v>3825</v>
      </c>
      <c r="L14" s="224" t="s">
        <v>5222</v>
      </c>
    </row>
    <row r="15" spans="1:12" ht="15" customHeight="1">
      <c r="A15" s="16" t="s">
        <v>1438</v>
      </c>
      <c r="B15" s="30" t="s">
        <v>3764</v>
      </c>
      <c r="C15" s="30" t="s">
        <v>1384</v>
      </c>
      <c r="D15" s="41">
        <v>4000</v>
      </c>
      <c r="E15" s="12">
        <v>42549</v>
      </c>
      <c r="F15" s="12">
        <v>44322</v>
      </c>
      <c r="G15" s="26">
        <v>3620.7</v>
      </c>
      <c r="H15" s="21">
        <f t="shared" si="3"/>
        <v>44767.058333333334</v>
      </c>
      <c r="I15" s="22">
        <f t="shared" si="0"/>
        <v>2569.3999999999996</v>
      </c>
      <c r="J15" s="16" t="str">
        <f t="shared" si="2"/>
        <v>NOT DUE</v>
      </c>
      <c r="K15" s="30" t="s">
        <v>3825</v>
      </c>
      <c r="L15" s="224" t="s">
        <v>5222</v>
      </c>
    </row>
    <row r="16" spans="1:12" ht="24" customHeight="1">
      <c r="A16" s="16" t="s">
        <v>1439</v>
      </c>
      <c r="B16" s="30" t="s">
        <v>3762</v>
      </c>
      <c r="C16" s="30" t="s">
        <v>1389</v>
      </c>
      <c r="D16" s="41">
        <v>4000</v>
      </c>
      <c r="E16" s="12">
        <v>42549</v>
      </c>
      <c r="F16" s="12">
        <v>43991</v>
      </c>
      <c r="G16" s="26">
        <v>2885</v>
      </c>
      <c r="H16" s="21">
        <f t="shared" si="3"/>
        <v>44736.404166666667</v>
      </c>
      <c r="I16" s="22">
        <f t="shared" si="0"/>
        <v>1833.6999999999998</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44784.183333333334</v>
      </c>
      <c r="I17" s="22">
        <f t="shared" si="0"/>
        <v>2980.3999999999996</v>
      </c>
      <c r="J17" s="16" t="str">
        <f t="shared" si="2"/>
        <v>NOT DUE</v>
      </c>
      <c r="K17" s="30" t="s">
        <v>3827</v>
      </c>
      <c r="L17" s="24"/>
    </row>
    <row r="18" spans="1:12">
      <c r="A18" s="16" t="s">
        <v>1441</v>
      </c>
      <c r="B18" s="30" t="s">
        <v>3733</v>
      </c>
      <c r="C18" s="30" t="s">
        <v>3734</v>
      </c>
      <c r="D18" s="41" t="s">
        <v>4</v>
      </c>
      <c r="E18" s="12">
        <v>42549</v>
      </c>
      <c r="F18" s="12">
        <v>44662</v>
      </c>
      <c r="G18" s="72"/>
      <c r="H18" s="21">
        <f>EDATE(F18-1,1)</f>
        <v>44691</v>
      </c>
      <c r="I18" s="15">
        <f t="shared" ref="I18:I24" ca="1" si="4">IF(ISBLANK(H18),"",H18-DATE(YEAR(NOW()),MONTH(NOW()),DAY(NOW())))</f>
        <v>30</v>
      </c>
      <c r="J18" s="16" t="str">
        <f t="shared" ca="1" si="2"/>
        <v>NOT DUE</v>
      </c>
      <c r="K18" s="30" t="s">
        <v>3828</v>
      </c>
      <c r="L18" s="112"/>
    </row>
    <row r="19" spans="1:12" ht="26.45" customHeight="1">
      <c r="A19" s="16" t="s">
        <v>1442</v>
      </c>
      <c r="B19" s="30" t="s">
        <v>3735</v>
      </c>
      <c r="C19" s="30" t="s">
        <v>3736</v>
      </c>
      <c r="D19" s="41" t="s">
        <v>4</v>
      </c>
      <c r="E19" s="12">
        <v>42549</v>
      </c>
      <c r="F19" s="12">
        <v>44662</v>
      </c>
      <c r="G19" s="72"/>
      <c r="H19" s="21">
        <f>EDATE(F19-1,1)</f>
        <v>44691</v>
      </c>
      <c r="I19" s="15">
        <f t="shared" ca="1" si="4"/>
        <v>30</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44767.058333333334</v>
      </c>
      <c r="I20" s="22">
        <f t="shared" si="0"/>
        <v>2569.3999999999996</v>
      </c>
      <c r="J20" s="16" t="str">
        <f t="shared" si="2"/>
        <v>NOT DUE</v>
      </c>
      <c r="K20" s="30" t="s">
        <v>3829</v>
      </c>
      <c r="L20" s="17" t="s">
        <v>5222</v>
      </c>
    </row>
    <row r="21" spans="1:12" ht="26.45" customHeight="1">
      <c r="A21" s="16" t="s">
        <v>1444</v>
      </c>
      <c r="B21" s="30" t="s">
        <v>1385</v>
      </c>
      <c r="C21" s="30" t="s">
        <v>3738</v>
      </c>
      <c r="D21" s="41" t="s">
        <v>0</v>
      </c>
      <c r="E21" s="12">
        <v>42549</v>
      </c>
      <c r="F21" s="12">
        <v>44602</v>
      </c>
      <c r="G21" s="72"/>
      <c r="H21" s="21">
        <f>DATE(YEAR(F21),MONTH(F21)+3,DAY(F21)-1)</f>
        <v>44690</v>
      </c>
      <c r="I21" s="15">
        <f t="shared" ca="1" si="4"/>
        <v>29</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29</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44933.724999999999</v>
      </c>
      <c r="I23" s="22">
        <f t="shared" si="0"/>
        <v>6569.4</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29</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44784.183333333334</v>
      </c>
      <c r="I25" s="22">
        <f t="shared" si="0"/>
        <v>2980.3999999999996</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44933.737500000003</v>
      </c>
      <c r="I26" s="22">
        <f t="shared" si="0"/>
        <v>6569.7</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44767.058333333334</v>
      </c>
      <c r="I27" s="22">
        <f t="shared" si="0"/>
        <v>2569.3999999999996</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44767.058333333334</v>
      </c>
      <c r="I28" s="22">
        <f t="shared" si="0"/>
        <v>2569.3999999999996</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44784.183333333334</v>
      </c>
      <c r="I29" s="22">
        <f t="shared" si="0"/>
        <v>2980.3999999999996</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44933.724999999999</v>
      </c>
      <c r="I30" s="22">
        <f t="shared" si="0"/>
        <v>6569.4</v>
      </c>
      <c r="J30" s="16" t="str">
        <f t="shared" si="2"/>
        <v>NOT DUE</v>
      </c>
      <c r="K30" s="30" t="s">
        <v>3836</v>
      </c>
      <c r="L30" s="19"/>
    </row>
    <row r="31" spans="1:12" ht="15" customHeight="1">
      <c r="A31" s="16" t="s">
        <v>1454</v>
      </c>
      <c r="B31" s="30" t="s">
        <v>3755</v>
      </c>
      <c r="C31" s="30" t="s">
        <v>1388</v>
      </c>
      <c r="D31" s="41" t="s">
        <v>4</v>
      </c>
      <c r="E31" s="12">
        <v>42549</v>
      </c>
      <c r="F31" s="12">
        <v>44662</v>
      </c>
      <c r="G31" s="72"/>
      <c r="H31" s="21">
        <f t="shared" ref="H31:H36" si="6">EDATE(F31-1,1)</f>
        <v>44691</v>
      </c>
      <c r="I31" s="15">
        <f t="shared" ref="I31:I55" ca="1" si="7">IF(ISBLANK(H31),"",H31-DATE(YEAR(NOW()),MONTH(NOW()),DAY(NOW())))</f>
        <v>30</v>
      </c>
      <c r="J31" s="16" t="str">
        <f t="shared" ca="1" si="2"/>
        <v>NOT DUE</v>
      </c>
      <c r="K31" s="30" t="s">
        <v>3837</v>
      </c>
      <c r="L31" s="112"/>
    </row>
    <row r="32" spans="1:12" ht="15" customHeight="1">
      <c r="A32" s="16" t="s">
        <v>1455</v>
      </c>
      <c r="B32" s="30" t="s">
        <v>3756</v>
      </c>
      <c r="C32" s="30" t="s">
        <v>3751</v>
      </c>
      <c r="D32" s="41" t="s">
        <v>4</v>
      </c>
      <c r="E32" s="12">
        <v>42549</v>
      </c>
      <c r="F32" s="12">
        <v>44662</v>
      </c>
      <c r="G32" s="72"/>
      <c r="H32" s="21">
        <f t="shared" si="6"/>
        <v>44691</v>
      </c>
      <c r="I32" s="15">
        <f t="shared" ca="1" si="7"/>
        <v>30</v>
      </c>
      <c r="J32" s="16" t="str">
        <f t="shared" ca="1" si="2"/>
        <v>NOT DUE</v>
      </c>
      <c r="K32" s="30" t="s">
        <v>3838</v>
      </c>
      <c r="L32" s="112"/>
    </row>
    <row r="33" spans="1:12" ht="16.5" customHeight="1">
      <c r="A33" s="16" t="s">
        <v>1456</v>
      </c>
      <c r="B33" s="30" t="s">
        <v>3766</v>
      </c>
      <c r="C33" s="30" t="s">
        <v>3751</v>
      </c>
      <c r="D33" s="41" t="s">
        <v>4</v>
      </c>
      <c r="E33" s="12">
        <v>42549</v>
      </c>
      <c r="F33" s="12">
        <v>44662</v>
      </c>
      <c r="G33" s="72"/>
      <c r="H33" s="21">
        <f t="shared" si="6"/>
        <v>44691</v>
      </c>
      <c r="I33" s="15">
        <f t="shared" ca="1" si="7"/>
        <v>30</v>
      </c>
      <c r="J33" s="16" t="str">
        <f t="shared" ca="1" si="2"/>
        <v>NOT DUE</v>
      </c>
      <c r="K33" s="30" t="s">
        <v>3835</v>
      </c>
      <c r="L33" s="112"/>
    </row>
    <row r="34" spans="1:12" ht="15" customHeight="1">
      <c r="A34" s="16" t="s">
        <v>1457</v>
      </c>
      <c r="B34" s="30" t="s">
        <v>3767</v>
      </c>
      <c r="C34" s="30" t="s">
        <v>1387</v>
      </c>
      <c r="D34" s="41" t="s">
        <v>4</v>
      </c>
      <c r="E34" s="12">
        <v>42549</v>
      </c>
      <c r="F34" s="12">
        <v>44662</v>
      </c>
      <c r="G34" s="72"/>
      <c r="H34" s="21">
        <f t="shared" si="6"/>
        <v>44691</v>
      </c>
      <c r="I34" s="15">
        <f t="shared" ca="1" si="7"/>
        <v>30</v>
      </c>
      <c r="J34" s="16" t="str">
        <f t="shared" ca="1" si="2"/>
        <v>NOT DUE</v>
      </c>
      <c r="K34" s="30"/>
      <c r="L34" s="112"/>
    </row>
    <row r="35" spans="1:12" ht="15" customHeight="1">
      <c r="A35" s="16" t="s">
        <v>1458</v>
      </c>
      <c r="B35" s="30" t="s">
        <v>3768</v>
      </c>
      <c r="C35" s="30" t="s">
        <v>1387</v>
      </c>
      <c r="D35" s="41" t="s">
        <v>4</v>
      </c>
      <c r="E35" s="12">
        <v>42549</v>
      </c>
      <c r="F35" s="12">
        <v>44662</v>
      </c>
      <c r="G35" s="72"/>
      <c r="H35" s="21">
        <f t="shared" si="6"/>
        <v>44691</v>
      </c>
      <c r="I35" s="15">
        <f t="shared" ca="1" si="7"/>
        <v>30</v>
      </c>
      <c r="J35" s="16" t="str">
        <f t="shared" ca="1" si="2"/>
        <v>NOT DUE</v>
      </c>
      <c r="K35" s="30"/>
      <c r="L35" s="112"/>
    </row>
    <row r="36" spans="1:12" ht="16.5" customHeight="1">
      <c r="A36" s="16" t="s">
        <v>1459</v>
      </c>
      <c r="B36" s="30" t="s">
        <v>3757</v>
      </c>
      <c r="C36" s="30" t="s">
        <v>3765</v>
      </c>
      <c r="D36" s="41" t="s">
        <v>4</v>
      </c>
      <c r="E36" s="12">
        <v>42549</v>
      </c>
      <c r="F36" s="12">
        <v>44662</v>
      </c>
      <c r="G36" s="72"/>
      <c r="H36" s="21">
        <f t="shared" si="6"/>
        <v>44691</v>
      </c>
      <c r="I36" s="15">
        <f t="shared" ca="1" si="7"/>
        <v>30</v>
      </c>
      <c r="J36" s="16" t="str">
        <f t="shared" ca="1" si="2"/>
        <v>NOT 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29</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2948.7</v>
      </c>
      <c r="J38" s="16" t="str">
        <f t="shared" si="2"/>
        <v>NOT DUE</v>
      </c>
      <c r="K38" s="30"/>
      <c r="L38" s="19"/>
    </row>
    <row r="39" spans="1:12" ht="26.45" customHeight="1">
      <c r="A39" s="16" t="s">
        <v>1462</v>
      </c>
      <c r="B39" s="30" t="s">
        <v>3760</v>
      </c>
      <c r="C39" s="30" t="s">
        <v>1388</v>
      </c>
      <c r="D39" s="41" t="s">
        <v>4</v>
      </c>
      <c r="E39" s="12">
        <v>42549</v>
      </c>
      <c r="F39" s="12">
        <v>44662</v>
      </c>
      <c r="G39" s="72"/>
      <c r="H39" s="14">
        <f>EDATE(F39-1,1)</f>
        <v>44691</v>
      </c>
      <c r="I39" s="15">
        <f t="shared" ca="1" si="7"/>
        <v>30</v>
      </c>
      <c r="J39" s="16" t="str">
        <f t="shared" ca="1" si="2"/>
        <v>NOT DUE</v>
      </c>
      <c r="K39" s="30"/>
      <c r="L39" s="112"/>
    </row>
    <row r="40" spans="1:12" ht="26.45" customHeight="1">
      <c r="A40" s="16" t="s">
        <v>1463</v>
      </c>
      <c r="B40" s="30" t="s">
        <v>1390</v>
      </c>
      <c r="C40" s="30" t="s">
        <v>1391</v>
      </c>
      <c r="D40" s="41" t="s">
        <v>1</v>
      </c>
      <c r="E40" s="12">
        <v>42549</v>
      </c>
      <c r="F40" s="12">
        <v>44660</v>
      </c>
      <c r="G40" s="72"/>
      <c r="H40" s="14">
        <f>DATE(YEAR(F40),MONTH(F40),DAY(F40)+1)</f>
        <v>44661</v>
      </c>
      <c r="I40" s="15">
        <f t="shared" ca="1" si="7"/>
        <v>0</v>
      </c>
      <c r="J40" s="16" t="str">
        <f t="shared" ca="1" si="2"/>
        <v>NOT DUE</v>
      </c>
      <c r="K40" s="30"/>
      <c r="L40" s="19"/>
    </row>
    <row r="41" spans="1:12" ht="26.45" customHeight="1">
      <c r="A41" s="16" t="s">
        <v>1464</v>
      </c>
      <c r="B41" s="30" t="s">
        <v>1392</v>
      </c>
      <c r="C41" s="30" t="s">
        <v>1393</v>
      </c>
      <c r="D41" s="41" t="s">
        <v>1</v>
      </c>
      <c r="E41" s="12">
        <v>42549</v>
      </c>
      <c r="F41" s="12">
        <v>44660</v>
      </c>
      <c r="G41" s="72"/>
      <c r="H41" s="14">
        <f>DATE(YEAR(F41),MONTH(F41),DAY(F41)+1)</f>
        <v>44661</v>
      </c>
      <c r="I41" s="15">
        <f t="shared" ca="1" si="7"/>
        <v>0</v>
      </c>
      <c r="J41" s="16" t="str">
        <f t="shared" ca="1" si="2"/>
        <v>NOT DUE</v>
      </c>
      <c r="K41" s="30"/>
      <c r="L41" s="19"/>
    </row>
    <row r="42" spans="1:12" ht="26.45" customHeight="1">
      <c r="A42" s="16" t="s">
        <v>1465</v>
      </c>
      <c r="B42" s="30" t="s">
        <v>1394</v>
      </c>
      <c r="C42" s="30" t="s">
        <v>1395</v>
      </c>
      <c r="D42" s="41" t="s">
        <v>1</v>
      </c>
      <c r="E42" s="12">
        <v>42549</v>
      </c>
      <c r="F42" s="12">
        <v>44660</v>
      </c>
      <c r="G42" s="72"/>
      <c r="H42" s="14">
        <f>DATE(YEAR(F42),MONTH(F42),DAY(F42)+1)</f>
        <v>44661</v>
      </c>
      <c r="I42" s="15">
        <f t="shared" ca="1" si="7"/>
        <v>0</v>
      </c>
      <c r="J42" s="16" t="str">
        <f t="shared" ca="1" si="2"/>
        <v>NOT DUE</v>
      </c>
      <c r="K42" s="30"/>
      <c r="L42" s="19"/>
    </row>
    <row r="43" spans="1:12" ht="26.45" customHeight="1">
      <c r="A43" s="16" t="s">
        <v>1466</v>
      </c>
      <c r="B43" s="30" t="s">
        <v>1396</v>
      </c>
      <c r="C43" s="30" t="s">
        <v>1397</v>
      </c>
      <c r="D43" s="41" t="s">
        <v>4</v>
      </c>
      <c r="E43" s="12">
        <v>42549</v>
      </c>
      <c r="F43" s="12">
        <v>44662</v>
      </c>
      <c r="G43" s="72"/>
      <c r="H43" s="14">
        <f>EDATE(F43-1,1)</f>
        <v>44691</v>
      </c>
      <c r="I43" s="15">
        <f t="shared" ca="1" si="7"/>
        <v>30</v>
      </c>
      <c r="J43" s="16" t="str">
        <f t="shared" ca="1" si="2"/>
        <v>NOT DUE</v>
      </c>
      <c r="K43" s="30"/>
      <c r="L43" s="24"/>
    </row>
    <row r="44" spans="1:12" ht="26.45" customHeight="1">
      <c r="A44" s="16" t="s">
        <v>1467</v>
      </c>
      <c r="B44" s="30" t="s">
        <v>1398</v>
      </c>
      <c r="C44" s="30" t="s">
        <v>1399</v>
      </c>
      <c r="D44" s="41" t="s">
        <v>1</v>
      </c>
      <c r="E44" s="12">
        <v>42549</v>
      </c>
      <c r="F44" s="12">
        <v>44660</v>
      </c>
      <c r="G44" s="72"/>
      <c r="H44" s="14">
        <f>DATE(YEAR(F44),MONTH(F44),DAY(F44)+1)</f>
        <v>44661</v>
      </c>
      <c r="I44" s="15">
        <f t="shared" ca="1" si="7"/>
        <v>0</v>
      </c>
      <c r="J44" s="16" t="str">
        <f t="shared" ca="1" si="2"/>
        <v>NOT DUE</v>
      </c>
      <c r="K44" s="30"/>
      <c r="L44" s="19"/>
    </row>
    <row r="45" spans="1:12" ht="15" customHeight="1">
      <c r="A45" s="16" t="s">
        <v>1468</v>
      </c>
      <c r="B45" s="30" t="s">
        <v>1400</v>
      </c>
      <c r="C45" s="30" t="s">
        <v>1401</v>
      </c>
      <c r="D45" s="41" t="s">
        <v>1</v>
      </c>
      <c r="E45" s="12">
        <v>42549</v>
      </c>
      <c r="F45" s="12">
        <v>44660</v>
      </c>
      <c r="G45" s="72"/>
      <c r="H45" s="14">
        <f>DATE(YEAR(F45),MONTH(F45),DAY(F45)+1)</f>
        <v>44661</v>
      </c>
      <c r="I45" s="15">
        <f t="shared" ca="1" si="7"/>
        <v>0</v>
      </c>
      <c r="J45" s="16" t="str">
        <f t="shared" ca="1" si="2"/>
        <v>NOT DUE</v>
      </c>
      <c r="K45" s="30"/>
      <c r="L45" s="19"/>
    </row>
    <row r="46" spans="1:12" ht="26.45" customHeight="1">
      <c r="A46" s="16" t="s">
        <v>1469</v>
      </c>
      <c r="B46" s="30" t="s">
        <v>1402</v>
      </c>
      <c r="C46" s="30" t="s">
        <v>1403</v>
      </c>
      <c r="D46" s="41" t="s">
        <v>1</v>
      </c>
      <c r="E46" s="12">
        <v>42549</v>
      </c>
      <c r="F46" s="12">
        <v>44660</v>
      </c>
      <c r="G46" s="72"/>
      <c r="H46" s="14">
        <f>DATE(YEAR(F46),MONTH(F46),DAY(F46)+1)</f>
        <v>44661</v>
      </c>
      <c r="I46" s="15">
        <f t="shared" ca="1" si="7"/>
        <v>0</v>
      </c>
      <c r="J46" s="16" t="str">
        <f t="shared" ca="1" si="2"/>
        <v>NOT DUE</v>
      </c>
      <c r="K46" s="30"/>
      <c r="L46" s="19"/>
    </row>
    <row r="47" spans="1:12" ht="26.45" customHeight="1">
      <c r="A47" s="16" t="s">
        <v>1470</v>
      </c>
      <c r="B47" s="30" t="s">
        <v>1404</v>
      </c>
      <c r="C47" s="30" t="s">
        <v>1391</v>
      </c>
      <c r="D47" s="41" t="s">
        <v>1</v>
      </c>
      <c r="E47" s="12">
        <v>42549</v>
      </c>
      <c r="F47" s="12">
        <v>44660</v>
      </c>
      <c r="G47" s="72"/>
      <c r="H47" s="14">
        <f>DATE(YEAR(F47),MONTH(F47),DAY(F47)+1)</f>
        <v>44661</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121</v>
      </c>
      <c r="J48" s="16" t="str">
        <f t="shared" ca="1" si="2"/>
        <v>NOT DUE</v>
      </c>
      <c r="K48" s="30"/>
      <c r="L48" s="19"/>
    </row>
    <row r="49" spans="1:12" ht="26.45" customHeight="1">
      <c r="A49" s="16" t="s">
        <v>1472</v>
      </c>
      <c r="B49" s="30" t="s">
        <v>1407</v>
      </c>
      <c r="C49" s="30" t="s">
        <v>3751</v>
      </c>
      <c r="D49" s="41" t="s">
        <v>4</v>
      </c>
      <c r="E49" s="12">
        <v>42549</v>
      </c>
      <c r="F49" s="12">
        <v>44662</v>
      </c>
      <c r="G49" s="72"/>
      <c r="H49" s="14">
        <f>EDATE(F49-1,1)</f>
        <v>44691</v>
      </c>
      <c r="I49" s="15">
        <f t="shared" ca="1" si="7"/>
        <v>30</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78</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220</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220</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220</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220</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220</v>
      </c>
      <c r="J55" s="16" t="str">
        <f t="shared" ca="1" si="2"/>
        <v>NOT DUE</v>
      </c>
      <c r="K55" s="30"/>
      <c r="L55" s="19"/>
    </row>
    <row r="59" spans="1:12">
      <c r="B59" t="s">
        <v>4629</v>
      </c>
      <c r="D59" s="47" t="s">
        <v>4630</v>
      </c>
      <c r="E59" t="s">
        <v>5231</v>
      </c>
      <c r="G59" t="s">
        <v>4631</v>
      </c>
    </row>
    <row r="60" spans="1:12">
      <c r="C60" s="367" t="s">
        <v>5449</v>
      </c>
      <c r="E60" s="434" t="s">
        <v>5444</v>
      </c>
      <c r="F60" s="434"/>
      <c r="H60" s="455" t="s">
        <v>5446</v>
      </c>
      <c r="I60" s="455"/>
      <c r="J60" s="455"/>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phoneticPr fontId="36"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7" zoomScale="90" zoomScaleNormal="90" workbookViewId="0">
      <selection activeCell="K20" sqref="K20"/>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3961</v>
      </c>
      <c r="D3" s="378" t="s">
        <v>12</v>
      </c>
      <c r="E3" s="378"/>
      <c r="F3" s="4" t="s">
        <v>3962</v>
      </c>
    </row>
    <row r="4" spans="1:12" ht="18" customHeight="1">
      <c r="A4" s="377" t="s">
        <v>77</v>
      </c>
      <c r="B4" s="377"/>
      <c r="C4" s="36" t="s">
        <v>3989</v>
      </c>
      <c r="D4" s="378" t="s">
        <v>14</v>
      </c>
      <c r="E4" s="378"/>
      <c r="F4" s="5">
        <f>'Running Hours'!B43</f>
        <v>41900</v>
      </c>
    </row>
    <row r="5" spans="1:12" ht="18" customHeight="1">
      <c r="A5" s="377" t="s">
        <v>78</v>
      </c>
      <c r="B5" s="377"/>
      <c r="C5" s="37" t="s">
        <v>3988</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44735</v>
      </c>
      <c r="I8" s="22">
        <f t="shared" ref="I8:I12" si="0">D8-($F$4-G8)</f>
        <v>1800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44735</v>
      </c>
      <c r="I9" s="22">
        <f t="shared" si="0"/>
        <v>1800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44735.416666666664</v>
      </c>
      <c r="I10" s="22">
        <f>D10-($F$4-G10)</f>
        <v>1810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44735</v>
      </c>
      <c r="I11" s="22">
        <f t="shared" si="0"/>
        <v>1800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44735</v>
      </c>
      <c r="I12" s="22">
        <f t="shared" si="0"/>
        <v>1800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875</v>
      </c>
      <c r="J13" s="16" t="str">
        <f t="shared" ca="1" si="1"/>
        <v>NOT DUE</v>
      </c>
      <c r="K13" s="30"/>
      <c r="L13" s="17" t="s">
        <v>5191</v>
      </c>
    </row>
    <row r="14" spans="1:12" ht="20.25" customHeight="1">
      <c r="A14" s="16" t="s">
        <v>3981</v>
      </c>
      <c r="B14" s="146" t="s">
        <v>3973</v>
      </c>
      <c r="C14" s="30" t="s">
        <v>831</v>
      </c>
      <c r="D14" s="41" t="s">
        <v>56</v>
      </c>
      <c r="E14" s="12">
        <v>42348</v>
      </c>
      <c r="F14" s="12">
        <v>44313</v>
      </c>
      <c r="G14" s="72"/>
      <c r="H14" s="21">
        <f>DATE(YEAR(F14)+3,MONTH(F14),DAY(F14)-1)</f>
        <v>45408</v>
      </c>
      <c r="I14" s="15">
        <f t="shared" ca="1" si="2"/>
        <v>747</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747</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144</v>
      </c>
      <c r="J16" s="16" t="str">
        <f t="shared" ca="1" si="1"/>
        <v>NOT DUE</v>
      </c>
      <c r="K16" s="30"/>
      <c r="L16" s="17" t="s">
        <v>5191</v>
      </c>
    </row>
    <row r="17" spans="1:12" ht="26.45" customHeight="1">
      <c r="A17" s="16" t="s">
        <v>3984</v>
      </c>
      <c r="B17" s="146" t="s">
        <v>3966</v>
      </c>
      <c r="C17" s="30" t="s">
        <v>3749</v>
      </c>
      <c r="D17" s="41" t="s">
        <v>381</v>
      </c>
      <c r="E17" s="12">
        <v>42348</v>
      </c>
      <c r="F17" s="12">
        <v>44313</v>
      </c>
      <c r="G17" s="72"/>
      <c r="H17" s="21">
        <f>DATE(YEAR(F17)+1,MONTH(F17),DAY(F17)-1)</f>
        <v>44677</v>
      </c>
      <c r="I17" s="15">
        <f t="shared" ca="1" si="2"/>
        <v>16</v>
      </c>
      <c r="J17" s="16" t="str">
        <f t="shared" ca="1" si="1"/>
        <v>NOT DUE</v>
      </c>
      <c r="K17" s="30"/>
      <c r="L17" s="17"/>
    </row>
    <row r="18" spans="1:12">
      <c r="A18" s="16" t="s">
        <v>3985</v>
      </c>
      <c r="B18" s="146" t="s">
        <v>3976</v>
      </c>
      <c r="C18" s="30" t="s">
        <v>831</v>
      </c>
      <c r="D18" s="41" t="s">
        <v>381</v>
      </c>
      <c r="E18" s="12">
        <v>42348</v>
      </c>
      <c r="F18" s="12">
        <v>44313</v>
      </c>
      <c r="G18" s="72"/>
      <c r="H18" s="21">
        <f>DATE(YEAR(F18)+1,MONTH(F18),DAY(F18)-1)</f>
        <v>44677</v>
      </c>
      <c r="I18" s="15">
        <f t="shared" ca="1" si="2"/>
        <v>16</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847</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847</v>
      </c>
      <c r="J20" s="16" t="str">
        <f t="shared" ca="1" si="1"/>
        <v>NOT DUE</v>
      </c>
      <c r="K20" s="30"/>
      <c r="L20" s="17"/>
    </row>
    <row r="24" spans="1:12">
      <c r="B24" t="s">
        <v>4629</v>
      </c>
      <c r="D24" s="47" t="s">
        <v>4630</v>
      </c>
      <c r="E24" t="s">
        <v>5232</v>
      </c>
      <c r="G24" t="s">
        <v>4631</v>
      </c>
    </row>
    <row r="25" spans="1:12">
      <c r="C25" s="367" t="s">
        <v>5449</v>
      </c>
      <c r="E25" s="75" t="s">
        <v>5444</v>
      </c>
      <c r="F25" s="215"/>
      <c r="H25" s="455" t="s">
        <v>5446</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113" zoomScale="85" zoomScaleNormal="85" workbookViewId="0">
      <selection activeCell="L120" sqref="L12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1476</v>
      </c>
      <c r="D3" s="378" t="s">
        <v>12</v>
      </c>
      <c r="E3" s="378"/>
      <c r="F3" s="4" t="s">
        <v>1556</v>
      </c>
    </row>
    <row r="4" spans="1:12" ht="18" customHeight="1">
      <c r="A4" s="377" t="s">
        <v>77</v>
      </c>
      <c r="B4" s="377"/>
      <c r="C4" s="36" t="s">
        <v>3772</v>
      </c>
      <c r="D4" s="378" t="s">
        <v>14</v>
      </c>
      <c r="E4" s="378"/>
      <c r="F4" s="5">
        <f>'Running Hours'!B21</f>
        <v>21648.799999999999</v>
      </c>
    </row>
    <row r="5" spans="1:12" ht="18" customHeight="1">
      <c r="A5" s="377" t="s">
        <v>78</v>
      </c>
      <c r="B5" s="377"/>
      <c r="C5" s="37" t="s">
        <v>3773</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44743.304166666669</v>
      </c>
      <c r="I8" s="22">
        <f t="shared" ref="I8:I71" si="0">D8-($F$4-G8)</f>
        <v>1999.2999999999993</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44743.304166666669</v>
      </c>
      <c r="I9" s="22">
        <f t="shared" si="0"/>
        <v>1999.2999999999993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44743.304166666669</v>
      </c>
      <c r="I10" s="22">
        <f t="shared" si="0"/>
        <v>1999.2999999999993</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44743.304166666669</v>
      </c>
      <c r="I11" s="22">
        <f t="shared" si="0"/>
        <v>1999.2999999999993</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44743.304166666669</v>
      </c>
      <c r="I12" s="22">
        <f t="shared" si="0"/>
        <v>1999.2999999999993</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44743.304166666669</v>
      </c>
      <c r="I13" s="22">
        <f t="shared" si="0"/>
        <v>1999.2999999999993</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44743.304166666669</v>
      </c>
      <c r="I14" s="22">
        <f t="shared" si="0"/>
        <v>1999.2999999999993</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44743.304166666669</v>
      </c>
      <c r="I15" s="22">
        <f t="shared" si="0"/>
        <v>1999.2999999999993</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44743.304166666669</v>
      </c>
      <c r="I16" s="22">
        <f t="shared" si="0"/>
        <v>1999.2999999999993</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44743.304166666669</v>
      </c>
      <c r="I17" s="22">
        <f t="shared" si="0"/>
        <v>1999.2999999999993</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44743.304166666669</v>
      </c>
      <c r="I18" s="22">
        <f t="shared" si="0"/>
        <v>1999.2999999999993</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44743.304166666669</v>
      </c>
      <c r="I19" s="22">
        <f t="shared" si="0"/>
        <v>1999.2999999999993</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44743.304166666669</v>
      </c>
      <c r="I20" s="22">
        <f t="shared" si="0"/>
        <v>1999.2999999999993</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44743.304166666669</v>
      </c>
      <c r="I21" s="22">
        <f t="shared" si="0"/>
        <v>1999.2999999999993</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44743.304166666669</v>
      </c>
      <c r="I22" s="22">
        <f t="shared" si="0"/>
        <v>1999.2999999999993</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44743.304166666669</v>
      </c>
      <c r="I23" s="22">
        <f t="shared" si="0"/>
        <v>1999.2999999999993</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44743.304166666669</v>
      </c>
      <c r="I24" s="22">
        <f t="shared" si="0"/>
        <v>1999.2999999999993</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44743.304166666669</v>
      </c>
      <c r="I25" s="22">
        <f t="shared" si="0"/>
        <v>1999.2999999999993</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44743.304166666669</v>
      </c>
      <c r="I26" s="22">
        <f t="shared" si="0"/>
        <v>1999.2999999999993</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44743.304166666669</v>
      </c>
      <c r="I27" s="22">
        <f t="shared" si="0"/>
        <v>1999.2999999999993</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44743.304166666669</v>
      </c>
      <c r="I28" s="22">
        <f t="shared" si="0"/>
        <v>1999.2999999999993</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44743.304166666669</v>
      </c>
      <c r="I29" s="22">
        <f t="shared" si="0"/>
        <v>1999.2999999999993</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44743.304166666669</v>
      </c>
      <c r="I30" s="22">
        <f t="shared" si="0"/>
        <v>1999.2999999999993</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44743.304166666669</v>
      </c>
      <c r="I31" s="22">
        <f t="shared" si="0"/>
        <v>1999.2999999999993</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44743.304166666669</v>
      </c>
      <c r="I32" s="22">
        <f t="shared" si="0"/>
        <v>1999.2999999999993</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44743.304166666669</v>
      </c>
      <c r="I33" s="22">
        <f t="shared" si="0"/>
        <v>1999.2999999999993</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44743.304166666669</v>
      </c>
      <c r="I34" s="22">
        <f t="shared" si="0"/>
        <v>1999.2999999999993</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44743.304166666669</v>
      </c>
      <c r="I35" s="22">
        <f t="shared" si="0"/>
        <v>1999.2999999999993</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44743.304166666669</v>
      </c>
      <c r="I36" s="22">
        <f t="shared" si="0"/>
        <v>1999.2999999999993</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44826.654166666667</v>
      </c>
      <c r="I37" s="22">
        <f t="shared" si="0"/>
        <v>3999.7000000000007</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44743.304166666669</v>
      </c>
      <c r="I38" s="22">
        <f t="shared" si="0"/>
        <v>1999.2999999999993</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44781.387499999997</v>
      </c>
      <c r="I39" s="22">
        <f t="shared" si="0"/>
        <v>2913.2999999999993</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44781.387499999997</v>
      </c>
      <c r="I40" s="22">
        <f t="shared" si="0"/>
        <v>2913.2999999999993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44732.304166666669</v>
      </c>
      <c r="I41" s="22">
        <f t="shared" si="0"/>
        <v>1735.2999999999993</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44743.304166666669</v>
      </c>
      <c r="I42" s="22">
        <f t="shared" si="0"/>
        <v>1999.2999999999993</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44743.304166666669</v>
      </c>
      <c r="I43" s="22">
        <f t="shared" si="0"/>
        <v>1999.2999999999993</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44781.387499999997</v>
      </c>
      <c r="I44" s="22">
        <f t="shared" si="0"/>
        <v>2913.2999999999993</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44781.387499999997</v>
      </c>
      <c r="I45" s="22">
        <f t="shared" si="0"/>
        <v>2913.2999999999993</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44743.304166666669</v>
      </c>
      <c r="I46" s="22">
        <f t="shared" si="0"/>
        <v>1999.2999999999993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44948.054166666669</v>
      </c>
      <c r="I47" s="22">
        <f t="shared" si="0"/>
        <v>6913.2999999999993</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44781.387499999997</v>
      </c>
      <c r="I48" s="22">
        <f t="shared" si="0"/>
        <v>2913.2999999999993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44898.970833333333</v>
      </c>
      <c r="I49" s="22">
        <f t="shared" si="0"/>
        <v>5735.2999999999993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44803.383333333331</v>
      </c>
      <c r="I50" s="22">
        <f t="shared" si="0"/>
        <v>3441.2000000000007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44803.383333333331</v>
      </c>
      <c r="I51" s="22">
        <f t="shared" si="0"/>
        <v>3441.2000000000007</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44948.054166666669</v>
      </c>
      <c r="I52" s="22">
        <f t="shared" si="0"/>
        <v>6913.2999999999993</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44804.008333333331</v>
      </c>
      <c r="I53" s="22">
        <f t="shared" si="0"/>
        <v>3456.2000000000007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44804.008333333331</v>
      </c>
      <c r="I54" s="22">
        <f t="shared" si="0"/>
        <v>3456.2000000000007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44952.04583333333</v>
      </c>
      <c r="I55" s="22">
        <f t="shared" si="0"/>
        <v>7009.1000000000022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44952.04583333333</v>
      </c>
      <c r="I56" s="22">
        <f t="shared" si="0"/>
        <v>7009.1000000000022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44952.04583333333</v>
      </c>
      <c r="I57" s="22">
        <f t="shared" si="0"/>
        <v>7009.1000000000022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44952.04583333333</v>
      </c>
      <c r="I58" s="22">
        <f t="shared" si="0"/>
        <v>7009.1000000000022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44952.04583333333</v>
      </c>
      <c r="I59" s="22">
        <f t="shared" si="0"/>
        <v>7009.1000000000022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44952.04583333333</v>
      </c>
      <c r="I60" s="22">
        <f t="shared" si="0"/>
        <v>7009.1000000000022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44952.04583333333</v>
      </c>
      <c r="I61" s="22">
        <f t="shared" si="0"/>
        <v>7009.1000000000022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44952.04583333333</v>
      </c>
      <c r="I62" s="22">
        <f t="shared" si="0"/>
        <v>7009.1000000000022</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44743.304166666669</v>
      </c>
      <c r="I63" s="22">
        <f t="shared" si="0"/>
        <v>1999.2999999999993</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44743.304166666669</v>
      </c>
      <c r="I64" s="22">
        <f t="shared" si="0"/>
        <v>1999.2999999999993</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44743.304166666669</v>
      </c>
      <c r="I65" s="22">
        <f t="shared" si="0"/>
        <v>1999.2999999999993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44785.379166666666</v>
      </c>
      <c r="I66" s="22">
        <f t="shared" si="0"/>
        <v>3009.1000000000022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44803.383333333331</v>
      </c>
      <c r="I67" s="22">
        <f t="shared" si="0"/>
        <v>3441.2000000000007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44952.04583333333</v>
      </c>
      <c r="I68" s="22">
        <f t="shared" si="0"/>
        <v>7009.1000000000022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44952.04583333333</v>
      </c>
      <c r="I69" s="22">
        <f t="shared" si="0"/>
        <v>7009.1000000000022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45136.716666666667</v>
      </c>
      <c r="I70" s="22">
        <f t="shared" si="0"/>
        <v>11441.2</v>
      </c>
      <c r="J70" s="16" t="str">
        <f t="shared" si="2"/>
        <v>NOT DUE</v>
      </c>
      <c r="K70" s="30" t="s">
        <v>3810</v>
      </c>
      <c r="L70" s="144" t="s">
        <v>5203</v>
      </c>
    </row>
    <row r="71" spans="1:12" ht="38.25">
      <c r="A71" s="16" t="s">
        <v>1648</v>
      </c>
      <c r="B71" s="30" t="s">
        <v>1643</v>
      </c>
      <c r="C71" s="30" t="s">
        <v>37</v>
      </c>
      <c r="D71" s="41">
        <v>16000</v>
      </c>
      <c r="E71" s="12">
        <v>42549</v>
      </c>
      <c r="F71" s="12">
        <v>43991</v>
      </c>
      <c r="G71" s="26">
        <v>17090</v>
      </c>
      <c r="H71" s="21">
        <f>IF(I71&lt;=16000,$F$5+(I71/24),"error")</f>
        <v>45136.716666666667</v>
      </c>
      <c r="I71" s="22">
        <f t="shared" si="0"/>
        <v>11441.2</v>
      </c>
      <c r="J71" s="16" t="str">
        <f t="shared" si="2"/>
        <v>NOT DUE</v>
      </c>
      <c r="K71" s="30" t="s">
        <v>3810</v>
      </c>
      <c r="L71" s="144" t="s">
        <v>5203</v>
      </c>
    </row>
    <row r="72" spans="1:12" ht="25.5">
      <c r="A72" s="16" t="s">
        <v>1656</v>
      </c>
      <c r="B72" s="30" t="s">
        <v>1649</v>
      </c>
      <c r="C72" s="30" t="s">
        <v>1650</v>
      </c>
      <c r="D72" s="41">
        <v>4000</v>
      </c>
      <c r="E72" s="12">
        <v>42549</v>
      </c>
      <c r="F72" s="12">
        <v>44482</v>
      </c>
      <c r="G72" s="26">
        <v>20657.900000000001</v>
      </c>
      <c r="H72" s="21">
        <f>IF(I72&lt;=4000,$F$5+(I72/24),"error")</f>
        <v>44785.379166666666</v>
      </c>
      <c r="I72" s="22">
        <f t="shared" ref="I72:I120" si="10">D72-($F$4-G72)</f>
        <v>3009.1000000000022</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44781.387499999997</v>
      </c>
      <c r="I73" s="22">
        <f t="shared" si="10"/>
        <v>2913.2999999999993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44952.04583333333</v>
      </c>
      <c r="I74" s="22">
        <f t="shared" si="10"/>
        <v>7009.1000000000022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44952.04583333333</v>
      </c>
      <c r="I75" s="22">
        <f t="shared" si="10"/>
        <v>7009.1000000000022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44952.04583333333</v>
      </c>
      <c r="I76" s="22">
        <f t="shared" si="10"/>
        <v>7009.1000000000022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45136.716666666667</v>
      </c>
      <c r="I77" s="22">
        <f t="shared" si="10"/>
        <v>11441.2</v>
      </c>
      <c r="J77" s="16" t="str">
        <f t="shared" si="11"/>
        <v>NOT DUE</v>
      </c>
      <c r="K77" s="30" t="s">
        <v>3810</v>
      </c>
      <c r="L77" s="144" t="s">
        <v>5203</v>
      </c>
    </row>
    <row r="78" spans="1:12" ht="25.5">
      <c r="A78" s="16" t="s">
        <v>1663</v>
      </c>
      <c r="B78" s="30" t="s">
        <v>3819</v>
      </c>
      <c r="C78" s="30" t="s">
        <v>37</v>
      </c>
      <c r="D78" s="41">
        <v>16000</v>
      </c>
      <c r="E78" s="12">
        <v>42549</v>
      </c>
      <c r="F78" s="12">
        <v>43991</v>
      </c>
      <c r="G78" s="26">
        <v>17090</v>
      </c>
      <c r="H78" s="21">
        <f t="shared" ref="H78:H82" si="13">IF(I78&lt;=16000,$F$5+(I78/24),"error")</f>
        <v>45136.716666666667</v>
      </c>
      <c r="I78" s="22">
        <f t="shared" si="10"/>
        <v>11441.2</v>
      </c>
      <c r="J78" s="16" t="str">
        <f t="shared" si="11"/>
        <v>NOT DUE</v>
      </c>
      <c r="K78" s="30" t="s">
        <v>3810</v>
      </c>
      <c r="L78" s="144" t="s">
        <v>5203</v>
      </c>
    </row>
    <row r="79" spans="1:12" ht="25.5">
      <c r="A79" s="16" t="s">
        <v>1664</v>
      </c>
      <c r="B79" s="30" t="s">
        <v>1661</v>
      </c>
      <c r="C79" s="30" t="s">
        <v>37</v>
      </c>
      <c r="D79" s="41">
        <v>16000</v>
      </c>
      <c r="E79" s="12">
        <v>42549</v>
      </c>
      <c r="F79" s="12">
        <v>43991</v>
      </c>
      <c r="G79" s="26">
        <v>17090</v>
      </c>
      <c r="H79" s="21">
        <f t="shared" si="13"/>
        <v>45136.716666666667</v>
      </c>
      <c r="I79" s="22">
        <f t="shared" si="10"/>
        <v>11441.2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45136.716666666667</v>
      </c>
      <c r="I80" s="22">
        <f t="shared" si="10"/>
        <v>11441.2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45136.716666666667</v>
      </c>
      <c r="I81" s="22">
        <f t="shared" si="10"/>
        <v>11441.2</v>
      </c>
      <c r="J81" s="16" t="str">
        <f t="shared" si="11"/>
        <v>NOT DUE</v>
      </c>
      <c r="K81" s="30" t="s">
        <v>3810</v>
      </c>
      <c r="L81" s="144" t="s">
        <v>5203</v>
      </c>
    </row>
    <row r="82" spans="1:12">
      <c r="A82" s="16" t="s">
        <v>1667</v>
      </c>
      <c r="B82" s="30" t="s">
        <v>3815</v>
      </c>
      <c r="C82" s="30" t="s">
        <v>37</v>
      </c>
      <c r="D82" s="41">
        <v>16000</v>
      </c>
      <c r="E82" s="12">
        <v>42549</v>
      </c>
      <c r="F82" s="12">
        <v>43991</v>
      </c>
      <c r="G82" s="26">
        <v>17090</v>
      </c>
      <c r="H82" s="21">
        <f t="shared" si="13"/>
        <v>45136.716666666667</v>
      </c>
      <c r="I82" s="22">
        <f t="shared" si="10"/>
        <v>11441.2</v>
      </c>
      <c r="J82" s="16" t="str">
        <f t="shared" si="11"/>
        <v>NOT DUE</v>
      </c>
      <c r="K82" s="30" t="s">
        <v>3810</v>
      </c>
      <c r="L82" s="144" t="s">
        <v>5203</v>
      </c>
    </row>
    <row r="83" spans="1:12">
      <c r="A83" s="16" t="s">
        <v>1688</v>
      </c>
      <c r="B83" s="30" t="s">
        <v>1668</v>
      </c>
      <c r="C83" s="30" t="s">
        <v>1669</v>
      </c>
      <c r="D83" s="41">
        <v>8000</v>
      </c>
      <c r="E83" s="12">
        <v>42549</v>
      </c>
      <c r="F83" s="12">
        <v>44482</v>
      </c>
      <c r="G83" s="26">
        <v>20657.900000000001</v>
      </c>
      <c r="H83" s="21">
        <f>IF(I83&lt;=8000,$F$5+(I83/24),"error")</f>
        <v>44952.04583333333</v>
      </c>
      <c r="I83" s="22">
        <f t="shared" si="10"/>
        <v>7009.1000000000022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44803.383333333331</v>
      </c>
      <c r="I84" s="22">
        <f t="shared" si="10"/>
        <v>3441.2000000000007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44803.383333333331</v>
      </c>
      <c r="I85" s="22">
        <f t="shared" si="10"/>
        <v>3441.2000000000007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44803.383333333331</v>
      </c>
      <c r="I86" s="22">
        <f t="shared" si="10"/>
        <v>3441.2000000000007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44803.383333333331</v>
      </c>
      <c r="I87" s="22">
        <f t="shared" si="10"/>
        <v>3441.2000000000007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44803.383333333331</v>
      </c>
      <c r="I88" s="22">
        <f t="shared" si="10"/>
        <v>3441.2000000000007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44803.383333333331</v>
      </c>
      <c r="I89" s="22">
        <f t="shared" si="10"/>
        <v>3441.2000000000007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44803.383333333331</v>
      </c>
      <c r="I90" s="22">
        <f t="shared" si="10"/>
        <v>3441.2000000000007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44803.383333333331</v>
      </c>
      <c r="I91" s="22">
        <f t="shared" si="10"/>
        <v>3441.2000000000007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44803.383333333331</v>
      </c>
      <c r="I92" s="22">
        <f t="shared" si="10"/>
        <v>3441.2000000000007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44803.383333333331</v>
      </c>
      <c r="I93" s="22">
        <f t="shared" si="10"/>
        <v>3441.2000000000007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44803.383333333331</v>
      </c>
      <c r="I94" s="22">
        <f t="shared" si="10"/>
        <v>3441.2000000000007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44803.383333333331</v>
      </c>
      <c r="I95" s="22">
        <f t="shared" si="10"/>
        <v>3441.2000000000007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44803.383333333331</v>
      </c>
      <c r="I96" s="22">
        <f t="shared" si="10"/>
        <v>3441.2000000000007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45136.716666666667</v>
      </c>
      <c r="I97" s="22">
        <f t="shared" si="10"/>
        <v>11441.2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45136.716666666667</v>
      </c>
      <c r="I98" s="22">
        <f t="shared" si="10"/>
        <v>11441.2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44803.383333333331</v>
      </c>
      <c r="I99" s="22">
        <f t="shared" si="10"/>
        <v>3441.2000000000007</v>
      </c>
      <c r="J99" s="16" t="str">
        <f t="shared" si="11"/>
        <v>NOT DUE</v>
      </c>
      <c r="K99" s="30" t="s">
        <v>3812</v>
      </c>
      <c r="L99" s="144" t="s">
        <v>5203</v>
      </c>
    </row>
    <row r="100" spans="1:12" ht="25.5">
      <c r="A100" s="16" t="s">
        <v>1709</v>
      </c>
      <c r="B100" s="30" t="s">
        <v>1705</v>
      </c>
      <c r="C100" s="30" t="s">
        <v>37</v>
      </c>
      <c r="D100" s="41">
        <v>16000</v>
      </c>
      <c r="E100" s="12">
        <v>42549</v>
      </c>
      <c r="F100" s="12">
        <v>43991</v>
      </c>
      <c r="G100" s="26">
        <v>17090</v>
      </c>
      <c r="H100" s="21">
        <f>IF(I100&lt;=16000,$F$5+(I100/24),"error")</f>
        <v>45136.716666666667</v>
      </c>
      <c r="I100" s="22">
        <f t="shared" si="10"/>
        <v>11441.2</v>
      </c>
      <c r="J100" s="16" t="str">
        <f t="shared" si="11"/>
        <v>NOT DUE</v>
      </c>
      <c r="K100" s="30" t="s">
        <v>3812</v>
      </c>
      <c r="L100" s="144" t="s">
        <v>5203</v>
      </c>
    </row>
    <row r="101" spans="1:12">
      <c r="A101" s="16" t="s">
        <v>1718</v>
      </c>
      <c r="B101" s="30" t="s">
        <v>1710</v>
      </c>
      <c r="C101" s="30" t="s">
        <v>37</v>
      </c>
      <c r="D101" s="41">
        <v>8000</v>
      </c>
      <c r="E101" s="12">
        <v>42549</v>
      </c>
      <c r="F101" s="12">
        <v>43991</v>
      </c>
      <c r="G101" s="26">
        <v>17090</v>
      </c>
      <c r="H101" s="21">
        <f>IF(I101&lt;=8000,$F$5+(I101/24),"error")</f>
        <v>44803.383333333331</v>
      </c>
      <c r="I101" s="22">
        <f t="shared" si="10"/>
        <v>3441.2000000000007</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44803.508333333331</v>
      </c>
      <c r="I102" s="22">
        <f t="shared" si="10"/>
        <v>3444.2000000000007</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44803.383333333331</v>
      </c>
      <c r="I103" s="22">
        <f t="shared" si="10"/>
        <v>3441.2000000000007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44803.383333333331</v>
      </c>
      <c r="I104" s="22">
        <f t="shared" si="10"/>
        <v>3441.2000000000007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44803.383333333331</v>
      </c>
      <c r="I105" s="22">
        <f t="shared" si="10"/>
        <v>3441.2000000000007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44803.383333333331</v>
      </c>
      <c r="I106" s="22">
        <f t="shared" si="10"/>
        <v>3441.2000000000007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44803.383333333331</v>
      </c>
      <c r="I107" s="22">
        <f t="shared" si="10"/>
        <v>3441.2000000000007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45136.716666666667</v>
      </c>
      <c r="I108" s="22">
        <f t="shared" si="10"/>
        <v>11441.2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44803.383333333331</v>
      </c>
      <c r="I109" s="22">
        <f t="shared" si="10"/>
        <v>3441.2000000000007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44803.383333333331</v>
      </c>
      <c r="I110" s="22">
        <f t="shared" si="10"/>
        <v>3441.2000000000007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44803.383333333331</v>
      </c>
      <c r="I111" s="22">
        <f t="shared" si="10"/>
        <v>3441.2000000000007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44803.383333333331</v>
      </c>
      <c r="I112" s="22">
        <f t="shared" si="10"/>
        <v>3441.2000000000007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44803.383333333331</v>
      </c>
      <c r="I113" s="22">
        <f t="shared" si="10"/>
        <v>3441.2000000000007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44803.383333333331</v>
      </c>
      <c r="I114" s="22">
        <f t="shared" si="10"/>
        <v>3441.2000000000007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44803.383333333331</v>
      </c>
      <c r="I115" s="22">
        <f t="shared" si="10"/>
        <v>3441.2000000000007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44803.383333333331</v>
      </c>
      <c r="I116" s="22">
        <f t="shared" si="10"/>
        <v>3441.2000000000007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44803.383333333331</v>
      </c>
      <c r="I117" s="22">
        <f t="shared" si="10"/>
        <v>3441.2000000000007</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44788.495833333334</v>
      </c>
      <c r="I118" s="22">
        <f t="shared" si="10"/>
        <v>3083.9000000000015</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45470.05</v>
      </c>
      <c r="I119" s="22">
        <f t="shared" si="10"/>
        <v>19441.2</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44821.48333333333</v>
      </c>
      <c r="I120" s="22">
        <f t="shared" si="10"/>
        <v>3875.6000000000022</v>
      </c>
      <c r="J120" s="16" t="str">
        <f t="shared" si="11"/>
        <v>NOT DUE</v>
      </c>
      <c r="K120" s="30" t="s">
        <v>1757</v>
      </c>
      <c r="L120" s="39"/>
    </row>
    <row r="124" spans="1:12">
      <c r="B124" t="s">
        <v>4629</v>
      </c>
      <c r="D124" s="47" t="s">
        <v>4630</v>
      </c>
      <c r="E124" t="s">
        <v>5231</v>
      </c>
      <c r="G124" t="s">
        <v>4631</v>
      </c>
    </row>
    <row r="125" spans="1:12">
      <c r="C125" s="367" t="s">
        <v>5449</v>
      </c>
      <c r="E125" s="75" t="s">
        <v>5444</v>
      </c>
      <c r="G125" s="455" t="s">
        <v>5446</v>
      </c>
      <c r="H125" s="455"/>
      <c r="I125" s="455"/>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09" zoomScale="85" zoomScaleNormal="85" workbookViewId="0">
      <selection activeCell="H37" sqref="H3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1758</v>
      </c>
      <c r="D3" s="378" t="s">
        <v>12</v>
      </c>
      <c r="E3" s="378"/>
      <c r="F3" s="4" t="s">
        <v>1759</v>
      </c>
    </row>
    <row r="4" spans="1:12" ht="18" customHeight="1">
      <c r="A4" s="377" t="s">
        <v>77</v>
      </c>
      <c r="B4" s="377"/>
      <c r="C4" s="36" t="s">
        <v>3772</v>
      </c>
      <c r="D4" s="378" t="s">
        <v>14</v>
      </c>
      <c r="E4" s="378"/>
      <c r="F4" s="5">
        <f>'Running Hours'!B22</f>
        <v>25383</v>
      </c>
    </row>
    <row r="5" spans="1:12" ht="18" customHeight="1">
      <c r="A5" s="377" t="s">
        <v>78</v>
      </c>
      <c r="B5" s="377"/>
      <c r="C5" s="37" t="s">
        <v>3773</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44615</v>
      </c>
      <c r="G8" s="13">
        <v>24494.799999999999</v>
      </c>
      <c r="H8" s="21">
        <f>IF(I8&lt;=2000,$F$5+(I8/24),"error")</f>
        <v>44706.324999999997</v>
      </c>
      <c r="I8" s="22">
        <f t="shared" ref="I8:I71" si="0">D8-($F$4-G8)</f>
        <v>1111.7999999999993</v>
      </c>
      <c r="J8" s="16" t="str">
        <f>IF(I8="","",IF(I8&lt;0,"OVERDUE","NOT DUE"))</f>
        <v>NOT DUE</v>
      </c>
      <c r="K8" s="30" t="s">
        <v>3809</v>
      </c>
      <c r="L8" s="39"/>
    </row>
    <row r="9" spans="1:12" ht="25.5">
      <c r="A9" s="16" t="s">
        <v>1761</v>
      </c>
      <c r="B9" s="30" t="s">
        <v>1479</v>
      </c>
      <c r="C9" s="30" t="s">
        <v>1480</v>
      </c>
      <c r="D9" s="41">
        <v>2000</v>
      </c>
      <c r="E9" s="12">
        <v>42549</v>
      </c>
      <c r="F9" s="12">
        <v>44615</v>
      </c>
      <c r="G9" s="13">
        <v>24494.799999999999</v>
      </c>
      <c r="H9" s="21">
        <f t="shared" ref="H9:H38" si="1">IF(I9&lt;=2000,$F$5+(I9/24),"error")</f>
        <v>44706.324999999997</v>
      </c>
      <c r="I9" s="22">
        <f t="shared" si="0"/>
        <v>1111.7999999999993</v>
      </c>
      <c r="J9" s="16" t="str">
        <f t="shared" ref="J9:J72" si="2">IF(I9="","",IF(I9&lt;0,"OVERDUE","NOT DUE"))</f>
        <v>NOT DUE</v>
      </c>
      <c r="K9" s="30" t="s">
        <v>3809</v>
      </c>
      <c r="L9" s="39"/>
    </row>
    <row r="10" spans="1:12" ht="15" customHeight="1">
      <c r="A10" s="16" t="s">
        <v>1762</v>
      </c>
      <c r="B10" s="30" t="s">
        <v>1481</v>
      </c>
      <c r="C10" s="30" t="s">
        <v>1482</v>
      </c>
      <c r="D10" s="41">
        <v>2000</v>
      </c>
      <c r="E10" s="12">
        <v>42549</v>
      </c>
      <c r="F10" s="12">
        <v>44615</v>
      </c>
      <c r="G10" s="13">
        <v>24494.799999999999</v>
      </c>
      <c r="H10" s="21">
        <f t="shared" si="1"/>
        <v>44706.324999999997</v>
      </c>
      <c r="I10" s="22">
        <f t="shared" si="0"/>
        <v>1111.7999999999993</v>
      </c>
      <c r="J10" s="16" t="str">
        <f t="shared" si="2"/>
        <v>NOT DUE</v>
      </c>
      <c r="K10" s="30" t="s">
        <v>3809</v>
      </c>
      <c r="L10" s="39"/>
    </row>
    <row r="11" spans="1:12" ht="15" customHeight="1">
      <c r="A11" s="16" t="s">
        <v>1763</v>
      </c>
      <c r="B11" s="30" t="s">
        <v>1483</v>
      </c>
      <c r="C11" s="30" t="s">
        <v>1484</v>
      </c>
      <c r="D11" s="41">
        <v>2000</v>
      </c>
      <c r="E11" s="12">
        <v>42549</v>
      </c>
      <c r="F11" s="12">
        <v>44615</v>
      </c>
      <c r="G11" s="13">
        <v>24494.799999999999</v>
      </c>
      <c r="H11" s="21">
        <f t="shared" si="1"/>
        <v>44706.324999999997</v>
      </c>
      <c r="I11" s="22">
        <f t="shared" si="0"/>
        <v>1111.7999999999993</v>
      </c>
      <c r="J11" s="16" t="str">
        <f t="shared" si="2"/>
        <v>NOT DUE</v>
      </c>
      <c r="K11" s="30" t="s">
        <v>3809</v>
      </c>
      <c r="L11" s="39"/>
    </row>
    <row r="12" spans="1:12" ht="15" customHeight="1">
      <c r="A12" s="16" t="s">
        <v>1764</v>
      </c>
      <c r="B12" s="30" t="s">
        <v>1485</v>
      </c>
      <c r="C12" s="30" t="s">
        <v>1486</v>
      </c>
      <c r="D12" s="41">
        <v>2000</v>
      </c>
      <c r="E12" s="12">
        <v>42549</v>
      </c>
      <c r="F12" s="12">
        <v>44615</v>
      </c>
      <c r="G12" s="13">
        <v>24494.799999999999</v>
      </c>
      <c r="H12" s="21">
        <f t="shared" si="1"/>
        <v>44706.324999999997</v>
      </c>
      <c r="I12" s="22">
        <f t="shared" si="0"/>
        <v>1111.7999999999993</v>
      </c>
      <c r="J12" s="16" t="str">
        <f t="shared" si="2"/>
        <v>NOT DUE</v>
      </c>
      <c r="K12" s="30" t="s">
        <v>3809</v>
      </c>
      <c r="L12" s="39"/>
    </row>
    <row r="13" spans="1:12" ht="26.45" customHeight="1">
      <c r="A13" s="16" t="s">
        <v>1765</v>
      </c>
      <c r="B13" s="30" t="s">
        <v>1551</v>
      </c>
      <c r="C13" s="30" t="s">
        <v>1487</v>
      </c>
      <c r="D13" s="41">
        <v>2000</v>
      </c>
      <c r="E13" s="12">
        <v>42549</v>
      </c>
      <c r="F13" s="12">
        <v>44615</v>
      </c>
      <c r="G13" s="13">
        <v>24494.799999999999</v>
      </c>
      <c r="H13" s="21">
        <f t="shared" si="1"/>
        <v>44706.324999999997</v>
      </c>
      <c r="I13" s="22">
        <f t="shared" si="0"/>
        <v>1111.7999999999993</v>
      </c>
      <c r="J13" s="16" t="str">
        <f t="shared" si="2"/>
        <v>NOT DUE</v>
      </c>
      <c r="K13" s="30" t="s">
        <v>3809</v>
      </c>
      <c r="L13" s="39"/>
    </row>
    <row r="14" spans="1:12" ht="26.45" customHeight="1">
      <c r="A14" s="16" t="s">
        <v>1766</v>
      </c>
      <c r="B14" s="30" t="s">
        <v>1552</v>
      </c>
      <c r="C14" s="30" t="s">
        <v>1488</v>
      </c>
      <c r="D14" s="41">
        <v>2000</v>
      </c>
      <c r="E14" s="12">
        <v>42549</v>
      </c>
      <c r="F14" s="12">
        <v>44615</v>
      </c>
      <c r="G14" s="13">
        <v>24494.799999999999</v>
      </c>
      <c r="H14" s="21">
        <f t="shared" si="1"/>
        <v>44706.324999999997</v>
      </c>
      <c r="I14" s="22">
        <f t="shared" si="0"/>
        <v>1111.7999999999993</v>
      </c>
      <c r="J14" s="16" t="str">
        <f t="shared" si="2"/>
        <v>NOT DUE</v>
      </c>
      <c r="K14" s="30" t="s">
        <v>3809</v>
      </c>
      <c r="L14" s="39"/>
    </row>
    <row r="15" spans="1:12" ht="15" customHeight="1">
      <c r="A15" s="16" t="s">
        <v>1767</v>
      </c>
      <c r="B15" s="30" t="s">
        <v>1489</v>
      </c>
      <c r="C15" s="30" t="s">
        <v>1490</v>
      </c>
      <c r="D15" s="41">
        <v>2000</v>
      </c>
      <c r="E15" s="12">
        <v>42549</v>
      </c>
      <c r="F15" s="12">
        <v>44615</v>
      </c>
      <c r="G15" s="13">
        <v>24494.799999999999</v>
      </c>
      <c r="H15" s="21">
        <f t="shared" si="1"/>
        <v>44706.324999999997</v>
      </c>
      <c r="I15" s="22">
        <f t="shared" si="0"/>
        <v>1111.7999999999993</v>
      </c>
      <c r="J15" s="16" t="str">
        <f t="shared" si="2"/>
        <v>NOT DUE</v>
      </c>
      <c r="K15" s="30" t="s">
        <v>3809</v>
      </c>
      <c r="L15" s="39"/>
    </row>
    <row r="16" spans="1:12" ht="15" customHeight="1">
      <c r="A16" s="16" t="s">
        <v>1768</v>
      </c>
      <c r="B16" s="30" t="s">
        <v>1491</v>
      </c>
      <c r="C16" s="30" t="s">
        <v>1492</v>
      </c>
      <c r="D16" s="41">
        <v>2000</v>
      </c>
      <c r="E16" s="12">
        <v>42549</v>
      </c>
      <c r="F16" s="12">
        <v>44615</v>
      </c>
      <c r="G16" s="13">
        <v>24494.799999999999</v>
      </c>
      <c r="H16" s="21">
        <f t="shared" si="1"/>
        <v>44706.324999999997</v>
      </c>
      <c r="I16" s="22">
        <f t="shared" si="0"/>
        <v>1111.7999999999993</v>
      </c>
      <c r="J16" s="16" t="str">
        <f t="shared" si="2"/>
        <v>NOT DUE</v>
      </c>
      <c r="K16" s="30" t="s">
        <v>3809</v>
      </c>
      <c r="L16" s="39"/>
    </row>
    <row r="17" spans="1:12" ht="15" customHeight="1">
      <c r="A17" s="16" t="s">
        <v>1769</v>
      </c>
      <c r="B17" s="30" t="s">
        <v>1493</v>
      </c>
      <c r="C17" s="30" t="s">
        <v>1492</v>
      </c>
      <c r="D17" s="41">
        <v>2000</v>
      </c>
      <c r="E17" s="12">
        <v>42549</v>
      </c>
      <c r="F17" s="12">
        <v>44615</v>
      </c>
      <c r="G17" s="13">
        <v>24494.799999999999</v>
      </c>
      <c r="H17" s="21">
        <f t="shared" si="1"/>
        <v>44706.324999999997</v>
      </c>
      <c r="I17" s="22">
        <f t="shared" si="0"/>
        <v>1111.7999999999993</v>
      </c>
      <c r="J17" s="16" t="str">
        <f t="shared" si="2"/>
        <v>NOT DUE</v>
      </c>
      <c r="K17" s="30" t="s">
        <v>3809</v>
      </c>
      <c r="L17" s="39"/>
    </row>
    <row r="18" spans="1:12" ht="15" customHeight="1">
      <c r="A18" s="16" t="s">
        <v>1770</v>
      </c>
      <c r="B18" s="30" t="s">
        <v>1494</v>
      </c>
      <c r="C18" s="30" t="s">
        <v>1495</v>
      </c>
      <c r="D18" s="41">
        <v>2000</v>
      </c>
      <c r="E18" s="12">
        <v>42549</v>
      </c>
      <c r="F18" s="12">
        <v>44615</v>
      </c>
      <c r="G18" s="13">
        <v>24494.799999999999</v>
      </c>
      <c r="H18" s="21">
        <f t="shared" si="1"/>
        <v>44706.324999999997</v>
      </c>
      <c r="I18" s="22">
        <f t="shared" si="0"/>
        <v>1111.7999999999993</v>
      </c>
      <c r="J18" s="16" t="str">
        <f t="shared" si="2"/>
        <v>NOT DUE</v>
      </c>
      <c r="K18" s="30" t="s">
        <v>3809</v>
      </c>
      <c r="L18" s="39"/>
    </row>
    <row r="19" spans="1:12" ht="26.45" customHeight="1">
      <c r="A19" s="16" t="s">
        <v>1771</v>
      </c>
      <c r="B19" s="30" t="s">
        <v>1496</v>
      </c>
      <c r="C19" s="30" t="s">
        <v>1497</v>
      </c>
      <c r="D19" s="41">
        <v>2000</v>
      </c>
      <c r="E19" s="12">
        <v>42549</v>
      </c>
      <c r="F19" s="12">
        <v>44615</v>
      </c>
      <c r="G19" s="13">
        <v>24494.799999999999</v>
      </c>
      <c r="H19" s="21">
        <f t="shared" si="1"/>
        <v>44706.324999999997</v>
      </c>
      <c r="I19" s="22">
        <f t="shared" si="0"/>
        <v>1111.7999999999993</v>
      </c>
      <c r="J19" s="16" t="str">
        <f t="shared" si="2"/>
        <v>NOT DUE</v>
      </c>
      <c r="K19" s="30" t="s">
        <v>3809</v>
      </c>
      <c r="L19" s="39"/>
    </row>
    <row r="20" spans="1:12" ht="15" customHeight="1">
      <c r="A20" s="16" t="s">
        <v>1772</v>
      </c>
      <c r="B20" s="30" t="s">
        <v>1498</v>
      </c>
      <c r="C20" s="30" t="s">
        <v>1497</v>
      </c>
      <c r="D20" s="41">
        <v>2000</v>
      </c>
      <c r="E20" s="12">
        <v>42549</v>
      </c>
      <c r="F20" s="12">
        <v>44615</v>
      </c>
      <c r="G20" s="13">
        <v>24494.799999999999</v>
      </c>
      <c r="H20" s="21">
        <f t="shared" si="1"/>
        <v>44706.324999999997</v>
      </c>
      <c r="I20" s="22">
        <f t="shared" si="0"/>
        <v>1111.7999999999993</v>
      </c>
      <c r="J20" s="16" t="str">
        <f t="shared" si="2"/>
        <v>NOT DUE</v>
      </c>
      <c r="K20" s="30" t="s">
        <v>3809</v>
      </c>
      <c r="L20" s="39"/>
    </row>
    <row r="21" spans="1:12" ht="26.45" customHeight="1">
      <c r="A21" s="16" t="s">
        <v>1773</v>
      </c>
      <c r="B21" s="30" t="s">
        <v>1499</v>
      </c>
      <c r="C21" s="30" t="s">
        <v>1500</v>
      </c>
      <c r="D21" s="41">
        <v>2000</v>
      </c>
      <c r="E21" s="12">
        <v>42549</v>
      </c>
      <c r="F21" s="12">
        <v>44615</v>
      </c>
      <c r="G21" s="13">
        <v>24494.799999999999</v>
      </c>
      <c r="H21" s="21">
        <f t="shared" si="1"/>
        <v>44706.324999999997</v>
      </c>
      <c r="I21" s="22">
        <f t="shared" si="0"/>
        <v>1111.7999999999993</v>
      </c>
      <c r="J21" s="16" t="str">
        <f t="shared" si="2"/>
        <v>NOT DUE</v>
      </c>
      <c r="K21" s="30" t="s">
        <v>3809</v>
      </c>
      <c r="L21" s="39"/>
    </row>
    <row r="22" spans="1:12" ht="26.45" customHeight="1">
      <c r="A22" s="16" t="s">
        <v>1774</v>
      </c>
      <c r="B22" s="30" t="s">
        <v>1553</v>
      </c>
      <c r="C22" s="30" t="s">
        <v>1497</v>
      </c>
      <c r="D22" s="41">
        <v>2000</v>
      </c>
      <c r="E22" s="12">
        <v>42549</v>
      </c>
      <c r="F22" s="12">
        <v>44615</v>
      </c>
      <c r="G22" s="13">
        <v>24494.799999999999</v>
      </c>
      <c r="H22" s="21">
        <f>IF(I22&lt;=2000,$F$5+(I22/24),"error")</f>
        <v>44706.324999999997</v>
      </c>
      <c r="I22" s="22">
        <f t="shared" si="0"/>
        <v>1111.7999999999993</v>
      </c>
      <c r="J22" s="16" t="str">
        <f t="shared" si="2"/>
        <v>NOT DUE</v>
      </c>
      <c r="K22" s="30" t="s">
        <v>3809</v>
      </c>
      <c r="L22" s="39"/>
    </row>
    <row r="23" spans="1:12" ht="15" customHeight="1">
      <c r="A23" s="16" t="s">
        <v>1775</v>
      </c>
      <c r="B23" s="30" t="s">
        <v>1501</v>
      </c>
      <c r="C23" s="30" t="s">
        <v>1502</v>
      </c>
      <c r="D23" s="41">
        <v>2000</v>
      </c>
      <c r="E23" s="12">
        <v>42549</v>
      </c>
      <c r="F23" s="12">
        <v>44615</v>
      </c>
      <c r="G23" s="13">
        <v>24494.799999999999</v>
      </c>
      <c r="H23" s="21">
        <f t="shared" si="1"/>
        <v>44706.324999999997</v>
      </c>
      <c r="I23" s="22">
        <f t="shared" si="0"/>
        <v>1111.7999999999993</v>
      </c>
      <c r="J23" s="16" t="str">
        <f t="shared" si="2"/>
        <v>NOT DUE</v>
      </c>
      <c r="K23" s="30" t="s">
        <v>3809</v>
      </c>
      <c r="L23" s="39"/>
    </row>
    <row r="24" spans="1:12" ht="26.45" customHeight="1">
      <c r="A24" s="16" t="s">
        <v>1776</v>
      </c>
      <c r="B24" s="30" t="s">
        <v>1503</v>
      </c>
      <c r="C24" s="30" t="s">
        <v>24</v>
      </c>
      <c r="D24" s="41">
        <v>2000</v>
      </c>
      <c r="E24" s="12">
        <v>42549</v>
      </c>
      <c r="F24" s="12">
        <v>44615</v>
      </c>
      <c r="G24" s="13">
        <v>24494.799999999999</v>
      </c>
      <c r="H24" s="21">
        <f t="shared" si="1"/>
        <v>44706.324999999997</v>
      </c>
      <c r="I24" s="22">
        <f t="shared" si="0"/>
        <v>1111.7999999999993</v>
      </c>
      <c r="J24" s="16" t="str">
        <f t="shared" si="2"/>
        <v>NOT DUE</v>
      </c>
      <c r="K24" s="30" t="s">
        <v>3809</v>
      </c>
      <c r="L24" s="39"/>
    </row>
    <row r="25" spans="1:12" ht="15" customHeight="1">
      <c r="A25" s="16" t="s">
        <v>1777</v>
      </c>
      <c r="B25" s="30" t="s">
        <v>1504</v>
      </c>
      <c r="C25" s="30" t="s">
        <v>1505</v>
      </c>
      <c r="D25" s="41">
        <v>2000</v>
      </c>
      <c r="E25" s="12">
        <v>42549</v>
      </c>
      <c r="F25" s="12">
        <v>44615</v>
      </c>
      <c r="G25" s="13">
        <v>24494.799999999999</v>
      </c>
      <c r="H25" s="21">
        <f t="shared" si="1"/>
        <v>44706.324999999997</v>
      </c>
      <c r="I25" s="22">
        <f t="shared" si="0"/>
        <v>1111.7999999999993</v>
      </c>
      <c r="J25" s="16" t="str">
        <f t="shared" si="2"/>
        <v>NOT DUE</v>
      </c>
      <c r="K25" s="30" t="s">
        <v>3809</v>
      </c>
      <c r="L25" s="39"/>
    </row>
    <row r="26" spans="1:12" ht="26.45" customHeight="1">
      <c r="A26" s="16" t="s">
        <v>1778</v>
      </c>
      <c r="B26" s="30" t="s">
        <v>1506</v>
      </c>
      <c r="C26" s="30" t="s">
        <v>1507</v>
      </c>
      <c r="D26" s="41">
        <v>2000</v>
      </c>
      <c r="E26" s="12">
        <v>42549</v>
      </c>
      <c r="F26" s="12">
        <v>44615</v>
      </c>
      <c r="G26" s="13">
        <v>24494.799999999999</v>
      </c>
      <c r="H26" s="21">
        <f t="shared" si="1"/>
        <v>44706.324999999997</v>
      </c>
      <c r="I26" s="22">
        <f t="shared" si="0"/>
        <v>1111.7999999999993</v>
      </c>
      <c r="J26" s="16" t="str">
        <f t="shared" si="2"/>
        <v>NOT DUE</v>
      </c>
      <c r="K26" s="30" t="s">
        <v>3809</v>
      </c>
      <c r="L26" s="39"/>
    </row>
    <row r="27" spans="1:12" ht="26.45" customHeight="1">
      <c r="A27" s="16" t="s">
        <v>1779</v>
      </c>
      <c r="B27" s="30" t="s">
        <v>1508</v>
      </c>
      <c r="C27" s="30" t="s">
        <v>1497</v>
      </c>
      <c r="D27" s="41">
        <v>2000</v>
      </c>
      <c r="E27" s="12">
        <v>42549</v>
      </c>
      <c r="F27" s="12">
        <v>44615</v>
      </c>
      <c r="G27" s="13">
        <v>24494.799999999999</v>
      </c>
      <c r="H27" s="21">
        <f t="shared" si="1"/>
        <v>44706.324999999997</v>
      </c>
      <c r="I27" s="22">
        <f t="shared" si="0"/>
        <v>1111.7999999999993</v>
      </c>
      <c r="J27" s="16" t="str">
        <f t="shared" si="2"/>
        <v>NOT DUE</v>
      </c>
      <c r="K27" s="30" t="s">
        <v>3809</v>
      </c>
      <c r="L27" s="39"/>
    </row>
    <row r="28" spans="1:12" ht="26.45" customHeight="1">
      <c r="A28" s="16" t="s">
        <v>1780</v>
      </c>
      <c r="B28" s="30" t="s">
        <v>1509</v>
      </c>
      <c r="C28" s="30" t="s">
        <v>1510</v>
      </c>
      <c r="D28" s="41">
        <v>2000</v>
      </c>
      <c r="E28" s="12">
        <v>42549</v>
      </c>
      <c r="F28" s="12">
        <v>44615</v>
      </c>
      <c r="G28" s="13">
        <v>24494.799999999999</v>
      </c>
      <c r="H28" s="21">
        <f t="shared" si="1"/>
        <v>44706.324999999997</v>
      </c>
      <c r="I28" s="22">
        <f t="shared" si="0"/>
        <v>1111.7999999999993</v>
      </c>
      <c r="J28" s="16" t="str">
        <f t="shared" si="2"/>
        <v>NOT DUE</v>
      </c>
      <c r="K28" s="30" t="s">
        <v>3809</v>
      </c>
      <c r="L28" s="39"/>
    </row>
    <row r="29" spans="1:12" ht="26.45" customHeight="1">
      <c r="A29" s="16" t="s">
        <v>1781</v>
      </c>
      <c r="B29" s="30" t="s">
        <v>1511</v>
      </c>
      <c r="C29" s="30" t="s">
        <v>1512</v>
      </c>
      <c r="D29" s="41">
        <v>2000</v>
      </c>
      <c r="E29" s="12">
        <v>42549</v>
      </c>
      <c r="F29" s="12">
        <v>44615</v>
      </c>
      <c r="G29" s="13">
        <v>24494.799999999999</v>
      </c>
      <c r="H29" s="21">
        <f t="shared" si="1"/>
        <v>44706.324999999997</v>
      </c>
      <c r="I29" s="22">
        <f t="shared" si="0"/>
        <v>1111.7999999999993</v>
      </c>
      <c r="J29" s="16" t="str">
        <f t="shared" si="2"/>
        <v>NOT DUE</v>
      </c>
      <c r="K29" s="30" t="s">
        <v>3809</v>
      </c>
      <c r="L29" s="39"/>
    </row>
    <row r="30" spans="1:12" ht="26.45" customHeight="1">
      <c r="A30" s="16" t="s">
        <v>1782</v>
      </c>
      <c r="B30" s="30" t="s">
        <v>1513</v>
      </c>
      <c r="C30" s="30" t="s">
        <v>1486</v>
      </c>
      <c r="D30" s="41">
        <v>2000</v>
      </c>
      <c r="E30" s="12">
        <v>42549</v>
      </c>
      <c r="F30" s="12">
        <v>44615</v>
      </c>
      <c r="G30" s="13">
        <v>24494.799999999999</v>
      </c>
      <c r="H30" s="21">
        <f t="shared" si="1"/>
        <v>44706.324999999997</v>
      </c>
      <c r="I30" s="22">
        <f t="shared" si="0"/>
        <v>1111.7999999999993</v>
      </c>
      <c r="J30" s="16" t="str">
        <f t="shared" si="2"/>
        <v>NOT DUE</v>
      </c>
      <c r="K30" s="30" t="s">
        <v>3809</v>
      </c>
      <c r="L30" s="39"/>
    </row>
    <row r="31" spans="1:12" ht="26.45" customHeight="1">
      <c r="A31" s="16" t="s">
        <v>1783</v>
      </c>
      <c r="B31" s="30" t="s">
        <v>1554</v>
      </c>
      <c r="C31" s="30" t="s">
        <v>1514</v>
      </c>
      <c r="D31" s="41">
        <v>2000</v>
      </c>
      <c r="E31" s="12">
        <v>42549</v>
      </c>
      <c r="F31" s="12">
        <v>44615</v>
      </c>
      <c r="G31" s="13">
        <v>24494.799999999999</v>
      </c>
      <c r="H31" s="21">
        <f t="shared" si="1"/>
        <v>44706.324999999997</v>
      </c>
      <c r="I31" s="22">
        <f t="shared" si="0"/>
        <v>1111.7999999999993</v>
      </c>
      <c r="J31" s="16" t="str">
        <f t="shared" si="2"/>
        <v>NOT DUE</v>
      </c>
      <c r="K31" s="30" t="s">
        <v>3809</v>
      </c>
      <c r="L31" s="39"/>
    </row>
    <row r="32" spans="1:12" ht="26.45" customHeight="1">
      <c r="A32" s="16" t="s">
        <v>1784</v>
      </c>
      <c r="B32" s="30" t="s">
        <v>1515</v>
      </c>
      <c r="C32" s="30" t="s">
        <v>1516</v>
      </c>
      <c r="D32" s="41">
        <v>2000</v>
      </c>
      <c r="E32" s="12">
        <v>42549</v>
      </c>
      <c r="F32" s="12">
        <v>44615</v>
      </c>
      <c r="G32" s="13">
        <v>24494.799999999999</v>
      </c>
      <c r="H32" s="21">
        <f t="shared" si="1"/>
        <v>44706.324999999997</v>
      </c>
      <c r="I32" s="22">
        <f t="shared" si="0"/>
        <v>1111.7999999999993</v>
      </c>
      <c r="J32" s="16" t="str">
        <f t="shared" si="2"/>
        <v>NOT DUE</v>
      </c>
      <c r="K32" s="30" t="s">
        <v>3809</v>
      </c>
      <c r="L32" s="39"/>
    </row>
    <row r="33" spans="1:12" ht="26.45" customHeight="1">
      <c r="A33" s="16" t="s">
        <v>1785</v>
      </c>
      <c r="B33" s="30" t="s">
        <v>1517</v>
      </c>
      <c r="C33" s="30" t="s">
        <v>1518</v>
      </c>
      <c r="D33" s="41">
        <v>2000</v>
      </c>
      <c r="E33" s="12">
        <v>42549</v>
      </c>
      <c r="F33" s="12">
        <v>44615</v>
      </c>
      <c r="G33" s="13">
        <v>24494.799999999999</v>
      </c>
      <c r="H33" s="21">
        <f t="shared" si="1"/>
        <v>44706.324999999997</v>
      </c>
      <c r="I33" s="22">
        <f t="shared" si="0"/>
        <v>1111.7999999999993</v>
      </c>
      <c r="J33" s="16" t="str">
        <f t="shared" si="2"/>
        <v>NOT DUE</v>
      </c>
      <c r="K33" s="30" t="s">
        <v>3809</v>
      </c>
      <c r="L33" s="39"/>
    </row>
    <row r="34" spans="1:12" ht="26.45" customHeight="1">
      <c r="A34" s="16" t="s">
        <v>1786</v>
      </c>
      <c r="B34" s="30" t="s">
        <v>1519</v>
      </c>
      <c r="C34" s="30" t="s">
        <v>1520</v>
      </c>
      <c r="D34" s="41">
        <v>2000</v>
      </c>
      <c r="E34" s="12">
        <v>42549</v>
      </c>
      <c r="F34" s="12">
        <v>44615</v>
      </c>
      <c r="G34" s="13">
        <v>24494.799999999999</v>
      </c>
      <c r="H34" s="21">
        <f t="shared" si="1"/>
        <v>44706.324999999997</v>
      </c>
      <c r="I34" s="22">
        <f t="shared" si="0"/>
        <v>1111.7999999999993</v>
      </c>
      <c r="J34" s="16" t="str">
        <f t="shared" si="2"/>
        <v>NOT DUE</v>
      </c>
      <c r="K34" s="30" t="s">
        <v>3809</v>
      </c>
      <c r="L34" s="39"/>
    </row>
    <row r="35" spans="1:12" ht="26.45" customHeight="1">
      <c r="A35" s="16" t="s">
        <v>1787</v>
      </c>
      <c r="B35" s="30" t="s">
        <v>1521</v>
      </c>
      <c r="C35" s="30" t="s">
        <v>1522</v>
      </c>
      <c r="D35" s="41">
        <v>2000</v>
      </c>
      <c r="E35" s="12">
        <v>42549</v>
      </c>
      <c r="F35" s="12">
        <v>44615</v>
      </c>
      <c r="G35" s="13">
        <v>24494.799999999999</v>
      </c>
      <c r="H35" s="21">
        <f t="shared" si="1"/>
        <v>44706.324999999997</v>
      </c>
      <c r="I35" s="22">
        <f t="shared" si="0"/>
        <v>1111.7999999999993</v>
      </c>
      <c r="J35" s="16" t="str">
        <f t="shared" si="2"/>
        <v>NOT DUE</v>
      </c>
      <c r="K35" s="30" t="s">
        <v>3809</v>
      </c>
      <c r="L35" s="39"/>
    </row>
    <row r="36" spans="1:12" ht="26.45" customHeight="1">
      <c r="A36" s="16" t="s">
        <v>1788</v>
      </c>
      <c r="B36" s="30" t="s">
        <v>1523</v>
      </c>
      <c r="C36" s="30" t="s">
        <v>1095</v>
      </c>
      <c r="D36" s="41">
        <v>2000</v>
      </c>
      <c r="E36" s="12">
        <v>42549</v>
      </c>
      <c r="F36" s="12">
        <v>44615</v>
      </c>
      <c r="G36" s="13">
        <v>24494.799999999999</v>
      </c>
      <c r="H36" s="21">
        <f>IF(I36&lt;=2000,$F$5+(I36/24),"error")</f>
        <v>44706.324999999997</v>
      </c>
      <c r="I36" s="22">
        <f t="shared" si="0"/>
        <v>1111.7999999999993</v>
      </c>
      <c r="J36" s="16" t="str">
        <f t="shared" si="2"/>
        <v>NOT DUE</v>
      </c>
      <c r="K36" s="30" t="s">
        <v>3809</v>
      </c>
      <c r="L36" s="39"/>
    </row>
    <row r="37" spans="1:12" ht="15" customHeight="1">
      <c r="A37" s="16" t="s">
        <v>1789</v>
      </c>
      <c r="B37" s="30" t="s">
        <v>1524</v>
      </c>
      <c r="C37" s="30" t="s">
        <v>37</v>
      </c>
      <c r="D37" s="41">
        <v>4000</v>
      </c>
      <c r="E37" s="12">
        <v>42549</v>
      </c>
      <c r="F37" s="12">
        <v>44468</v>
      </c>
      <c r="G37" s="13">
        <v>21440.7</v>
      </c>
      <c r="H37" s="21">
        <f>IF(I37&lt;=4000,$F$5+(I37/24),"error")</f>
        <v>44662.404166666667</v>
      </c>
      <c r="I37" s="22">
        <f>D37-($F$4-G37)</f>
        <v>57.700000000000728</v>
      </c>
      <c r="J37" s="16" t="str">
        <f t="shared" si="2"/>
        <v>NOT DUE</v>
      </c>
      <c r="K37" s="30" t="s">
        <v>3809</v>
      </c>
      <c r="L37" s="39"/>
    </row>
    <row r="38" spans="1:12" ht="26.45" customHeight="1">
      <c r="A38" s="16" t="s">
        <v>1790</v>
      </c>
      <c r="B38" s="30" t="s">
        <v>1555</v>
      </c>
      <c r="C38" s="30" t="s">
        <v>1525</v>
      </c>
      <c r="D38" s="41">
        <v>2000</v>
      </c>
      <c r="E38" s="12">
        <v>42549</v>
      </c>
      <c r="F38" s="12">
        <v>44615</v>
      </c>
      <c r="G38" s="13">
        <v>24494.799999999999</v>
      </c>
      <c r="H38" s="21">
        <f t="shared" si="1"/>
        <v>44706.324999999997</v>
      </c>
      <c r="I38" s="22">
        <f t="shared" si="0"/>
        <v>1111.7999999999993</v>
      </c>
      <c r="J38" s="16" t="str">
        <f t="shared" si="2"/>
        <v>NOT DUE</v>
      </c>
      <c r="K38" s="30" t="s">
        <v>3809</v>
      </c>
      <c r="L38" s="39"/>
    </row>
    <row r="39" spans="1:12" ht="15" customHeight="1">
      <c r="A39" s="16" t="s">
        <v>1791</v>
      </c>
      <c r="B39" s="30" t="s">
        <v>1526</v>
      </c>
      <c r="C39" s="30" t="s">
        <v>37</v>
      </c>
      <c r="D39" s="41">
        <v>4000</v>
      </c>
      <c r="E39" s="12">
        <v>42549</v>
      </c>
      <c r="F39" s="12">
        <v>44468</v>
      </c>
      <c r="G39" s="13">
        <v>21440.7</v>
      </c>
      <c r="H39" s="21">
        <f>IF(I39&lt;=4000,$F$5+(I39/24),"error")</f>
        <v>44662.404166666667</v>
      </c>
      <c r="I39" s="22">
        <f t="shared" si="0"/>
        <v>57.700000000000728</v>
      </c>
      <c r="J39" s="16" t="str">
        <f t="shared" si="2"/>
        <v>NOT DUE</v>
      </c>
      <c r="K39" s="30" t="s">
        <v>3809</v>
      </c>
      <c r="L39" s="39"/>
    </row>
    <row r="40" spans="1:12" ht="15" customHeight="1">
      <c r="A40" s="16" t="s">
        <v>1792</v>
      </c>
      <c r="B40" s="30" t="s">
        <v>1527</v>
      </c>
      <c r="C40" s="30" t="s">
        <v>37</v>
      </c>
      <c r="D40" s="41">
        <v>4000</v>
      </c>
      <c r="E40" s="12">
        <v>42549</v>
      </c>
      <c r="F40" s="12">
        <v>44468</v>
      </c>
      <c r="G40" s="13">
        <v>21440.7</v>
      </c>
      <c r="H40" s="21">
        <f t="shared" ref="H40:H41" si="3">IF(I40&lt;=4000,$F$5+(I40/24),"error")</f>
        <v>44662.404166666667</v>
      </c>
      <c r="I40" s="22">
        <f t="shared" si="0"/>
        <v>57.700000000000728</v>
      </c>
      <c r="J40" s="16" t="str">
        <f t="shared" si="2"/>
        <v>NOT DUE</v>
      </c>
      <c r="K40" s="30" t="s">
        <v>3809</v>
      </c>
      <c r="L40" s="39"/>
    </row>
    <row r="41" spans="1:12" ht="38.25" customHeight="1">
      <c r="A41" s="16" t="s">
        <v>1793</v>
      </c>
      <c r="B41" s="30" t="s">
        <v>1528</v>
      </c>
      <c r="C41" s="30" t="s">
        <v>1529</v>
      </c>
      <c r="D41" s="41">
        <v>4000</v>
      </c>
      <c r="E41" s="12">
        <v>42549</v>
      </c>
      <c r="F41" s="12">
        <v>44468</v>
      </c>
      <c r="G41" s="13">
        <v>21440.7</v>
      </c>
      <c r="H41" s="21">
        <f t="shared" si="3"/>
        <v>44662.404166666667</v>
      </c>
      <c r="I41" s="22">
        <f t="shared" si="0"/>
        <v>57.700000000000728</v>
      </c>
      <c r="J41" s="16" t="str">
        <f t="shared" si="2"/>
        <v>NOT DUE</v>
      </c>
      <c r="K41" s="30"/>
      <c r="L41" s="39"/>
    </row>
    <row r="42" spans="1:12" ht="26.45" customHeight="1">
      <c r="A42" s="16" t="s">
        <v>1794</v>
      </c>
      <c r="B42" s="30" t="s">
        <v>1530</v>
      </c>
      <c r="C42" s="30" t="s">
        <v>1529</v>
      </c>
      <c r="D42" s="41">
        <v>2000</v>
      </c>
      <c r="E42" s="12">
        <v>42549</v>
      </c>
      <c r="F42" s="12">
        <v>44615</v>
      </c>
      <c r="G42" s="13">
        <v>24494.799999999999</v>
      </c>
      <c r="H42" s="21">
        <f t="shared" ref="H42:H43" si="4">IF(I42&lt;=2000,$F$5+(I42/24),"error")</f>
        <v>44706.324999999997</v>
      </c>
      <c r="I42" s="22">
        <f t="shared" si="0"/>
        <v>1111.7999999999993</v>
      </c>
      <c r="J42" s="16" t="str">
        <f t="shared" si="2"/>
        <v>NOT DUE</v>
      </c>
      <c r="K42" s="30"/>
      <c r="L42" s="39"/>
    </row>
    <row r="43" spans="1:12" ht="26.45" customHeight="1">
      <c r="A43" s="16" t="s">
        <v>1795</v>
      </c>
      <c r="B43" s="30" t="s">
        <v>1535</v>
      </c>
      <c r="C43" s="30" t="s">
        <v>1536</v>
      </c>
      <c r="D43" s="41">
        <v>2000</v>
      </c>
      <c r="E43" s="12">
        <v>42549</v>
      </c>
      <c r="F43" s="12">
        <v>44615</v>
      </c>
      <c r="G43" s="13">
        <v>24494.799999999999</v>
      </c>
      <c r="H43" s="21">
        <f t="shared" si="4"/>
        <v>44706.324999999997</v>
      </c>
      <c r="I43" s="22">
        <f t="shared" si="0"/>
        <v>1111.7999999999993</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44662.404166666667</v>
      </c>
      <c r="I44" s="22">
        <f t="shared" si="0"/>
        <v>57.700000000000728</v>
      </c>
      <c r="J44" s="16" t="str">
        <f t="shared" si="2"/>
        <v>NOT DUE</v>
      </c>
      <c r="K44" s="30"/>
      <c r="L44" s="39"/>
    </row>
    <row r="45" spans="1:12" ht="15" customHeight="1">
      <c r="A45" s="16" t="s">
        <v>1797</v>
      </c>
      <c r="B45" s="30" t="s">
        <v>1533</v>
      </c>
      <c r="C45" s="30" t="s">
        <v>1534</v>
      </c>
      <c r="D45" s="41">
        <v>4000</v>
      </c>
      <c r="E45" s="12">
        <v>42549</v>
      </c>
      <c r="F45" s="12">
        <v>44575</v>
      </c>
      <c r="G45" s="13">
        <v>23541.7</v>
      </c>
      <c r="H45" s="21">
        <f t="shared" si="5"/>
        <v>44749.945833333331</v>
      </c>
      <c r="I45" s="22">
        <f t="shared" si="0"/>
        <v>2158.7000000000007</v>
      </c>
      <c r="J45" s="16" t="str">
        <f t="shared" si="2"/>
        <v>NOT DUE</v>
      </c>
      <c r="K45" s="30"/>
      <c r="L45" s="39"/>
    </row>
    <row r="46" spans="1:12" ht="15" customHeight="1">
      <c r="A46" s="16" t="s">
        <v>1798</v>
      </c>
      <c r="B46" s="30" t="s">
        <v>1537</v>
      </c>
      <c r="C46" s="30" t="s">
        <v>1538</v>
      </c>
      <c r="D46" s="41">
        <v>2000</v>
      </c>
      <c r="E46" s="12">
        <v>42549</v>
      </c>
      <c r="F46" s="12">
        <v>44575</v>
      </c>
      <c r="G46" s="13">
        <v>23541.7</v>
      </c>
      <c r="H46" s="21">
        <f>IF(I46&lt;=2000,$F$5+(I46/24),"error")</f>
        <v>44666.612500000003</v>
      </c>
      <c r="I46" s="22">
        <f t="shared" si="0"/>
        <v>158.70000000000073</v>
      </c>
      <c r="J46" s="16" t="str">
        <f t="shared" si="2"/>
        <v>NOT DUE</v>
      </c>
      <c r="K46" s="30"/>
      <c r="L46" s="39"/>
    </row>
    <row r="47" spans="1:12" ht="15" customHeight="1">
      <c r="A47" s="16" t="s">
        <v>1799</v>
      </c>
      <c r="B47" s="30" t="s">
        <v>1539</v>
      </c>
      <c r="C47" s="30" t="s">
        <v>1540</v>
      </c>
      <c r="D47" s="41">
        <v>8000</v>
      </c>
      <c r="E47" s="12">
        <v>42549</v>
      </c>
      <c r="F47" s="12">
        <v>44468</v>
      </c>
      <c r="G47" s="13">
        <v>21440.7</v>
      </c>
      <c r="H47" s="21">
        <f>IF(I47&lt;=8000,$F$5+(I47/24),"error")</f>
        <v>44829.070833333331</v>
      </c>
      <c r="I47" s="22">
        <f t="shared" si="0"/>
        <v>4057.7000000000007</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44662.404166666667</v>
      </c>
      <c r="I48" s="22">
        <f t="shared" si="0"/>
        <v>57.700000000000728</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44829.070833333331</v>
      </c>
      <c r="I49" s="22">
        <f t="shared" si="0"/>
        <v>4057.7000000000007</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44916.612500000003</v>
      </c>
      <c r="I50" s="22">
        <f t="shared" si="0"/>
        <v>6158.7000000000007</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44916.612500000003</v>
      </c>
      <c r="I51" s="22">
        <f t="shared" si="0"/>
        <v>6158.7000000000007</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44829.070833333331</v>
      </c>
      <c r="I52" s="22">
        <f t="shared" si="0"/>
        <v>4057.7000000000007</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44737.5</v>
      </c>
      <c r="I53" s="22">
        <f t="shared" si="0"/>
        <v>1860</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44737.5</v>
      </c>
      <c r="I54" s="22">
        <f t="shared" si="0"/>
        <v>1860</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44829.070833333331</v>
      </c>
      <c r="I55" s="22">
        <f t="shared" si="0"/>
        <v>4057.7000000000007</v>
      </c>
      <c r="J55" s="16" t="str">
        <f t="shared" si="2"/>
        <v>NOT DUE</v>
      </c>
      <c r="K55" s="30"/>
      <c r="L55" s="39"/>
    </row>
    <row r="56" spans="1:12" ht="25.5">
      <c r="A56" s="16" t="s">
        <v>1808</v>
      </c>
      <c r="B56" s="30" t="s">
        <v>1606</v>
      </c>
      <c r="C56" s="30" t="s">
        <v>1607</v>
      </c>
      <c r="D56" s="41">
        <v>8000</v>
      </c>
      <c r="E56" s="12">
        <v>42549</v>
      </c>
      <c r="F56" s="12">
        <v>44468</v>
      </c>
      <c r="G56" s="13">
        <v>21440.7</v>
      </c>
      <c r="H56" s="21">
        <f t="shared" si="7"/>
        <v>44829.070833333331</v>
      </c>
      <c r="I56" s="22">
        <f t="shared" si="0"/>
        <v>4057.7000000000007</v>
      </c>
      <c r="J56" s="16" t="str">
        <f t="shared" si="2"/>
        <v>NOT DUE</v>
      </c>
      <c r="K56" s="30"/>
      <c r="L56" s="39"/>
    </row>
    <row r="57" spans="1:12">
      <c r="A57" s="16" t="s">
        <v>1809</v>
      </c>
      <c r="B57" s="30" t="s">
        <v>1608</v>
      </c>
      <c r="C57" s="30" t="s">
        <v>1609</v>
      </c>
      <c r="D57" s="41">
        <v>8000</v>
      </c>
      <c r="E57" s="12">
        <v>42549</v>
      </c>
      <c r="F57" s="12">
        <v>44468</v>
      </c>
      <c r="G57" s="13">
        <v>21440.7</v>
      </c>
      <c r="H57" s="21">
        <f t="shared" si="7"/>
        <v>44829.070833333331</v>
      </c>
      <c r="I57" s="22">
        <f t="shared" si="0"/>
        <v>4057.7000000000007</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44829.070833333331</v>
      </c>
      <c r="I58" s="22">
        <f t="shared" si="0"/>
        <v>4057.7000000000007</v>
      </c>
      <c r="J58" s="16" t="str">
        <f t="shared" si="2"/>
        <v>NOT DUE</v>
      </c>
      <c r="K58" s="30"/>
      <c r="L58" s="39"/>
    </row>
    <row r="59" spans="1:12" ht="25.5">
      <c r="A59" s="16" t="s">
        <v>1811</v>
      </c>
      <c r="B59" s="30" t="s">
        <v>1612</v>
      </c>
      <c r="C59" s="30" t="s">
        <v>1613</v>
      </c>
      <c r="D59" s="41">
        <v>8000</v>
      </c>
      <c r="E59" s="12">
        <v>42549</v>
      </c>
      <c r="F59" s="12">
        <v>44468</v>
      </c>
      <c r="G59" s="13">
        <v>21440.7</v>
      </c>
      <c r="H59" s="21">
        <f t="shared" si="7"/>
        <v>44829.070833333331</v>
      </c>
      <c r="I59" s="22">
        <f t="shared" si="0"/>
        <v>4057.7000000000007</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44829.070833333331</v>
      </c>
      <c r="I60" s="22">
        <f t="shared" si="0"/>
        <v>4057.7000000000007</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44829.070833333331</v>
      </c>
      <c r="I61" s="22">
        <f t="shared" si="0"/>
        <v>4057.7000000000007</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44829.070833333331</v>
      </c>
      <c r="I62" s="22">
        <f t="shared" si="0"/>
        <v>4057.7000000000007</v>
      </c>
      <c r="J62" s="16" t="str">
        <f t="shared" si="2"/>
        <v>NOT DUE</v>
      </c>
      <c r="K62" s="30" t="s">
        <v>3810</v>
      </c>
      <c r="L62" s="39"/>
    </row>
    <row r="63" spans="1:12">
      <c r="A63" s="16" t="s">
        <v>1815</v>
      </c>
      <c r="B63" s="30" t="s">
        <v>1628</v>
      </c>
      <c r="C63" s="30" t="s">
        <v>1095</v>
      </c>
      <c r="D63" s="41">
        <v>2000</v>
      </c>
      <c r="E63" s="12">
        <v>42549</v>
      </c>
      <c r="F63" s="12">
        <v>44615</v>
      </c>
      <c r="G63" s="13">
        <v>24494.799999999999</v>
      </c>
      <c r="H63" s="21">
        <f>IF(I63&lt;=2000,$F$5+(I63/24),"error")</f>
        <v>44706.324999999997</v>
      </c>
      <c r="I63" s="22">
        <f t="shared" si="0"/>
        <v>1111.7999999999993</v>
      </c>
      <c r="J63" s="16" t="str">
        <f t="shared" si="2"/>
        <v>NOT DUE</v>
      </c>
      <c r="K63" s="30" t="s">
        <v>3809</v>
      </c>
      <c r="L63" s="39"/>
    </row>
    <row r="64" spans="1:12" ht="25.5">
      <c r="A64" s="16" t="s">
        <v>1816</v>
      </c>
      <c r="B64" s="30" t="s">
        <v>1629</v>
      </c>
      <c r="C64" s="30" t="s">
        <v>1497</v>
      </c>
      <c r="D64" s="41">
        <v>2000</v>
      </c>
      <c r="E64" s="12">
        <v>42549</v>
      </c>
      <c r="F64" s="12">
        <v>44615</v>
      </c>
      <c r="G64" s="13">
        <v>24494.799999999999</v>
      </c>
      <c r="H64" s="21">
        <f>IF(I64&lt;=2000,$F$5+(I64/24),"error")</f>
        <v>44706.324999999997</v>
      </c>
      <c r="I64" s="22">
        <f t="shared" si="0"/>
        <v>1111.7999999999993</v>
      </c>
      <c r="J64" s="16" t="str">
        <f t="shared" si="2"/>
        <v>NOT DUE</v>
      </c>
      <c r="K64" s="30" t="s">
        <v>3809</v>
      </c>
      <c r="L64" s="39"/>
    </row>
    <row r="65" spans="1:12">
      <c r="A65" s="16" t="s">
        <v>1817</v>
      </c>
      <c r="B65" s="30" t="s">
        <v>1630</v>
      </c>
      <c r="C65" s="30" t="s">
        <v>1095</v>
      </c>
      <c r="D65" s="41">
        <v>2000</v>
      </c>
      <c r="E65" s="12">
        <v>42549</v>
      </c>
      <c r="F65" s="12">
        <v>44615</v>
      </c>
      <c r="G65" s="13">
        <v>24494.799999999999</v>
      </c>
      <c r="H65" s="21">
        <f>IF(I65&lt;=2000,$F$5+(I65/24),"error")</f>
        <v>44706.324999999997</v>
      </c>
      <c r="I65" s="22">
        <f t="shared" si="0"/>
        <v>1111.7999999999993</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44662.404166666667</v>
      </c>
      <c r="I66" s="22">
        <f t="shared" si="0"/>
        <v>57.700000000000728</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44829.070833333331</v>
      </c>
      <c r="I67" s="22">
        <f t="shared" si="0"/>
        <v>4057.7000000000007</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44829.070833333331</v>
      </c>
      <c r="I68" s="22">
        <f t="shared" si="0"/>
        <v>4057.7000000000007</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44829.070833333331</v>
      </c>
      <c r="I69" s="22">
        <f t="shared" si="0"/>
        <v>4057.7000000000007</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44737.5</v>
      </c>
      <c r="I70" s="22">
        <f t="shared" si="0"/>
        <v>1860</v>
      </c>
      <c r="J70" s="16" t="str">
        <f t="shared" si="2"/>
        <v>NOT DUE</v>
      </c>
      <c r="K70" s="30" t="s">
        <v>3810</v>
      </c>
      <c r="L70" s="39" t="s">
        <v>5187</v>
      </c>
    </row>
    <row r="71" spans="1:12" ht="38.25">
      <c r="A71" s="16" t="s">
        <v>1823</v>
      </c>
      <c r="B71" s="30" t="s">
        <v>1643</v>
      </c>
      <c r="C71" s="30" t="s">
        <v>37</v>
      </c>
      <c r="D71" s="41">
        <v>16000</v>
      </c>
      <c r="E71" s="12">
        <v>42549</v>
      </c>
      <c r="F71" s="12">
        <v>43621</v>
      </c>
      <c r="G71" s="13">
        <v>11243</v>
      </c>
      <c r="H71" s="21">
        <f>IF(I71&lt;=16000,$F$5+(I71/24),"error")</f>
        <v>44737.5</v>
      </c>
      <c r="I71" s="22">
        <f t="shared" si="0"/>
        <v>1860</v>
      </c>
      <c r="J71" s="16" t="str">
        <f t="shared" si="2"/>
        <v>NOT DUE</v>
      </c>
      <c r="K71" s="30" t="s">
        <v>3810</v>
      </c>
      <c r="L71" s="39" t="s">
        <v>5187</v>
      </c>
    </row>
    <row r="72" spans="1:12" ht="25.5">
      <c r="A72" s="16" t="s">
        <v>1824</v>
      </c>
      <c r="B72" s="30" t="s">
        <v>1649</v>
      </c>
      <c r="C72" s="30" t="s">
        <v>1650</v>
      </c>
      <c r="D72" s="41">
        <v>4000</v>
      </c>
      <c r="E72" s="12">
        <v>42549</v>
      </c>
      <c r="F72" s="12">
        <v>44468</v>
      </c>
      <c r="G72" s="13">
        <v>21440.7</v>
      </c>
      <c r="H72" s="21">
        <f>IF(I72&lt;=4000,$F$5+(I72/24),"error")</f>
        <v>44662.404166666667</v>
      </c>
      <c r="I72" s="22">
        <f t="shared" ref="I72:I120" si="9">D72-($F$4-G72)</f>
        <v>57.700000000000728</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44662.404166666667</v>
      </c>
      <c r="I73" s="22">
        <f t="shared" si="9"/>
        <v>57.700000000000728</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44829.070833333331</v>
      </c>
      <c r="I74" s="22">
        <f t="shared" si="9"/>
        <v>4057.7000000000007</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44829.070833333331</v>
      </c>
      <c r="I75" s="22">
        <f t="shared" si="9"/>
        <v>4057.7000000000007</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44829.070833333331</v>
      </c>
      <c r="I76" s="22">
        <f t="shared" si="9"/>
        <v>4057.7000000000007</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45162.404166666667</v>
      </c>
      <c r="I77" s="22">
        <f t="shared" si="9"/>
        <v>12057.7</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45162.404166666667</v>
      </c>
      <c r="I78" s="22">
        <f t="shared" si="9"/>
        <v>12057.7</v>
      </c>
      <c r="J78" s="16" t="str">
        <f t="shared" si="10"/>
        <v>NOT DUE</v>
      </c>
      <c r="K78" s="30" t="s">
        <v>3810</v>
      </c>
      <c r="L78" s="39" t="s">
        <v>5187</v>
      </c>
    </row>
    <row r="79" spans="1:12" ht="25.5">
      <c r="A79" s="16" t="s">
        <v>1831</v>
      </c>
      <c r="B79" s="30" t="s">
        <v>1661</v>
      </c>
      <c r="C79" s="30" t="s">
        <v>37</v>
      </c>
      <c r="D79" s="41">
        <v>16000</v>
      </c>
      <c r="E79" s="12">
        <v>42549</v>
      </c>
      <c r="F79" s="12">
        <v>43621</v>
      </c>
      <c r="G79" s="13">
        <v>11243</v>
      </c>
      <c r="H79" s="21">
        <f t="shared" si="12"/>
        <v>44737.5</v>
      </c>
      <c r="I79" s="22">
        <f t="shared" si="9"/>
        <v>1860</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45162.404166666667</v>
      </c>
      <c r="I80" s="22">
        <f t="shared" si="9"/>
        <v>12057.7</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45162.404166666667</v>
      </c>
      <c r="I81" s="22">
        <f t="shared" si="9"/>
        <v>12057.7</v>
      </c>
      <c r="J81" s="16" t="str">
        <f t="shared" si="10"/>
        <v>NOT DUE</v>
      </c>
      <c r="K81" s="30" t="s">
        <v>3810</v>
      </c>
      <c r="L81" s="39" t="s">
        <v>5187</v>
      </c>
    </row>
    <row r="82" spans="1:12" ht="25.5">
      <c r="A82" s="16" t="s">
        <v>1834</v>
      </c>
      <c r="B82" s="30" t="s">
        <v>3815</v>
      </c>
      <c r="C82" s="30" t="s">
        <v>37</v>
      </c>
      <c r="D82" s="41">
        <v>16000</v>
      </c>
      <c r="E82" s="12">
        <v>42549</v>
      </c>
      <c r="F82" s="12">
        <v>44468</v>
      </c>
      <c r="G82" s="13">
        <v>21440.7</v>
      </c>
      <c r="H82" s="21">
        <f t="shared" si="12"/>
        <v>45162.404166666667</v>
      </c>
      <c r="I82" s="22">
        <f t="shared" si="9"/>
        <v>12057.7</v>
      </c>
      <c r="J82" s="16" t="str">
        <f t="shared" si="10"/>
        <v>NOT DUE</v>
      </c>
      <c r="K82" s="30" t="s">
        <v>3810</v>
      </c>
      <c r="L82" s="39" t="s">
        <v>5187</v>
      </c>
    </row>
    <row r="83" spans="1:12" ht="25.5">
      <c r="A83" s="16" t="s">
        <v>1835</v>
      </c>
      <c r="B83" s="30" t="s">
        <v>1668</v>
      </c>
      <c r="C83" s="30" t="s">
        <v>1669</v>
      </c>
      <c r="D83" s="41">
        <v>8000</v>
      </c>
      <c r="E83" s="12">
        <v>42549</v>
      </c>
      <c r="F83" s="12">
        <v>44468</v>
      </c>
      <c r="G83" s="13">
        <v>21440.7</v>
      </c>
      <c r="H83" s="21">
        <f>IF(I83&lt;=8000,$F$5+(I83/24),"error")</f>
        <v>44829.070833333331</v>
      </c>
      <c r="I83" s="22">
        <f t="shared" si="9"/>
        <v>4057.7000000000007</v>
      </c>
      <c r="J83" s="16" t="str">
        <f t="shared" si="10"/>
        <v>NOT DUE</v>
      </c>
      <c r="K83" s="30" t="s">
        <v>3810</v>
      </c>
      <c r="L83" s="39" t="s">
        <v>5187</v>
      </c>
    </row>
    <row r="84" spans="1:12" ht="25.5">
      <c r="A84" s="16" t="s">
        <v>1836</v>
      </c>
      <c r="B84" s="30" t="s">
        <v>1670</v>
      </c>
      <c r="C84" s="30" t="s">
        <v>1505</v>
      </c>
      <c r="D84" s="41">
        <v>8000</v>
      </c>
      <c r="E84" s="12">
        <v>42549</v>
      </c>
      <c r="F84" s="12">
        <v>44468</v>
      </c>
      <c r="G84" s="13">
        <v>21440.7</v>
      </c>
      <c r="H84" s="21">
        <f t="shared" ref="H84:H95" si="13">IF(I84&lt;=8000,$F$5+(I84/24),"error")</f>
        <v>44829.070833333331</v>
      </c>
      <c r="I84" s="22">
        <f t="shared" si="9"/>
        <v>4057.7000000000007</v>
      </c>
      <c r="J84" s="16" t="str">
        <f t="shared" si="10"/>
        <v>NOT DUE</v>
      </c>
      <c r="K84" s="30" t="s">
        <v>3812</v>
      </c>
      <c r="L84" s="39" t="s">
        <v>5187</v>
      </c>
    </row>
    <row r="85" spans="1:12" ht="25.5">
      <c r="A85" s="16" t="s">
        <v>1837</v>
      </c>
      <c r="B85" s="30" t="s">
        <v>1671</v>
      </c>
      <c r="C85" s="30" t="s">
        <v>1546</v>
      </c>
      <c r="D85" s="41">
        <v>8000</v>
      </c>
      <c r="E85" s="12">
        <v>42549</v>
      </c>
      <c r="F85" s="12">
        <v>44468</v>
      </c>
      <c r="G85" s="13">
        <v>21440.7</v>
      </c>
      <c r="H85" s="21">
        <f t="shared" si="13"/>
        <v>44829.070833333331</v>
      </c>
      <c r="I85" s="22">
        <f t="shared" si="9"/>
        <v>4057.7000000000007</v>
      </c>
      <c r="J85" s="16" t="str">
        <f t="shared" si="10"/>
        <v>NOT DUE</v>
      </c>
      <c r="K85" s="30" t="s">
        <v>3812</v>
      </c>
      <c r="L85" s="39" t="s">
        <v>5187</v>
      </c>
    </row>
    <row r="86" spans="1:12" ht="25.5">
      <c r="A86" s="16" t="s">
        <v>1838</v>
      </c>
      <c r="B86" s="30" t="s">
        <v>1672</v>
      </c>
      <c r="C86" s="30" t="s">
        <v>1546</v>
      </c>
      <c r="D86" s="41">
        <v>8000</v>
      </c>
      <c r="E86" s="12">
        <v>42549</v>
      </c>
      <c r="F86" s="12">
        <v>44468</v>
      </c>
      <c r="G86" s="13">
        <v>21440.7</v>
      </c>
      <c r="H86" s="21">
        <f t="shared" si="13"/>
        <v>44829.070833333331</v>
      </c>
      <c r="I86" s="22">
        <f t="shared" si="9"/>
        <v>4057.7000000000007</v>
      </c>
      <c r="J86" s="16" t="str">
        <f t="shared" si="10"/>
        <v>NOT DUE</v>
      </c>
      <c r="K86" s="30" t="s">
        <v>3812</v>
      </c>
      <c r="L86" s="39" t="s">
        <v>5187</v>
      </c>
    </row>
    <row r="87" spans="1:12" ht="25.5">
      <c r="A87" s="16" t="s">
        <v>1839</v>
      </c>
      <c r="B87" s="30" t="s">
        <v>1673</v>
      </c>
      <c r="C87" s="30" t="s">
        <v>1674</v>
      </c>
      <c r="D87" s="41">
        <v>8000</v>
      </c>
      <c r="E87" s="12">
        <v>42549</v>
      </c>
      <c r="F87" s="12">
        <v>44468</v>
      </c>
      <c r="G87" s="13">
        <v>21440.7</v>
      </c>
      <c r="H87" s="21">
        <f t="shared" si="13"/>
        <v>44829.070833333331</v>
      </c>
      <c r="I87" s="22">
        <f t="shared" si="9"/>
        <v>4057.7000000000007</v>
      </c>
      <c r="J87" s="16" t="str">
        <f t="shared" si="10"/>
        <v>NOT DUE</v>
      </c>
      <c r="K87" s="30" t="s">
        <v>3812</v>
      </c>
      <c r="L87" s="39" t="s">
        <v>5187</v>
      </c>
    </row>
    <row r="88" spans="1:12" ht="25.5">
      <c r="A88" s="16" t="s">
        <v>1840</v>
      </c>
      <c r="B88" s="30" t="s">
        <v>1675</v>
      </c>
      <c r="C88" s="30" t="s">
        <v>1676</v>
      </c>
      <c r="D88" s="41">
        <v>8000</v>
      </c>
      <c r="E88" s="12">
        <v>42549</v>
      </c>
      <c r="F88" s="12">
        <v>44468</v>
      </c>
      <c r="G88" s="13">
        <v>21440.7</v>
      </c>
      <c r="H88" s="21">
        <f t="shared" si="13"/>
        <v>44829.070833333331</v>
      </c>
      <c r="I88" s="22">
        <f t="shared" si="9"/>
        <v>4057.7000000000007</v>
      </c>
      <c r="J88" s="16" t="str">
        <f t="shared" si="10"/>
        <v>NOT DUE</v>
      </c>
      <c r="K88" s="30" t="s">
        <v>3812</v>
      </c>
      <c r="L88" s="39" t="s">
        <v>5187</v>
      </c>
    </row>
    <row r="89" spans="1:12" ht="25.5">
      <c r="A89" s="16" t="s">
        <v>1841</v>
      </c>
      <c r="B89" s="30" t="s">
        <v>1677</v>
      </c>
      <c r="C89" s="30" t="s">
        <v>1546</v>
      </c>
      <c r="D89" s="41">
        <v>8000</v>
      </c>
      <c r="E89" s="12">
        <v>42549</v>
      </c>
      <c r="F89" s="12">
        <v>44468</v>
      </c>
      <c r="G89" s="13">
        <v>21440.7</v>
      </c>
      <c r="H89" s="21">
        <f t="shared" si="13"/>
        <v>44829.070833333331</v>
      </c>
      <c r="I89" s="22">
        <f t="shared" si="9"/>
        <v>4057.7000000000007</v>
      </c>
      <c r="J89" s="16" t="str">
        <f t="shared" si="10"/>
        <v>NOT DUE</v>
      </c>
      <c r="K89" s="30" t="s">
        <v>3812</v>
      </c>
      <c r="L89" s="39" t="s">
        <v>5187</v>
      </c>
    </row>
    <row r="90" spans="1:12" ht="25.5">
      <c r="A90" s="16" t="s">
        <v>1842</v>
      </c>
      <c r="B90" s="30" t="s">
        <v>1678</v>
      </c>
      <c r="C90" s="30" t="s">
        <v>1546</v>
      </c>
      <c r="D90" s="41">
        <v>8000</v>
      </c>
      <c r="E90" s="12">
        <v>42549</v>
      </c>
      <c r="F90" s="12">
        <v>44468</v>
      </c>
      <c r="G90" s="13">
        <v>21440.7</v>
      </c>
      <c r="H90" s="21">
        <f t="shared" si="13"/>
        <v>44829.070833333331</v>
      </c>
      <c r="I90" s="22">
        <f t="shared" si="9"/>
        <v>4057.7000000000007</v>
      </c>
      <c r="J90" s="16" t="str">
        <f t="shared" si="10"/>
        <v>NOT DUE</v>
      </c>
      <c r="K90" s="30" t="s">
        <v>3812</v>
      </c>
      <c r="L90" s="39" t="s">
        <v>5187</v>
      </c>
    </row>
    <row r="91" spans="1:12" ht="25.5">
      <c r="A91" s="16" t="s">
        <v>1843</v>
      </c>
      <c r="B91" s="30" t="s">
        <v>1679</v>
      </c>
      <c r="C91" s="30" t="s">
        <v>1680</v>
      </c>
      <c r="D91" s="41">
        <v>8000</v>
      </c>
      <c r="E91" s="12">
        <v>42549</v>
      </c>
      <c r="F91" s="12">
        <v>44468</v>
      </c>
      <c r="G91" s="13">
        <v>21440.7</v>
      </c>
      <c r="H91" s="21">
        <f t="shared" si="13"/>
        <v>44829.070833333331</v>
      </c>
      <c r="I91" s="22">
        <f t="shared" si="9"/>
        <v>4057.7000000000007</v>
      </c>
      <c r="J91" s="16" t="str">
        <f t="shared" si="10"/>
        <v>NOT DUE</v>
      </c>
      <c r="K91" s="30" t="s">
        <v>3812</v>
      </c>
      <c r="L91" s="39" t="s">
        <v>5187</v>
      </c>
    </row>
    <row r="92" spans="1:12" ht="25.5">
      <c r="A92" s="16" t="s">
        <v>1844</v>
      </c>
      <c r="B92" s="30" t="s">
        <v>1681</v>
      </c>
      <c r="C92" s="30" t="s">
        <v>1682</v>
      </c>
      <c r="D92" s="41">
        <v>8000</v>
      </c>
      <c r="E92" s="12">
        <v>42549</v>
      </c>
      <c r="F92" s="12">
        <v>44468</v>
      </c>
      <c r="G92" s="13">
        <v>21440.7</v>
      </c>
      <c r="H92" s="21">
        <f t="shared" si="13"/>
        <v>44829.070833333331</v>
      </c>
      <c r="I92" s="22">
        <f t="shared" si="9"/>
        <v>4057.7000000000007</v>
      </c>
      <c r="J92" s="16" t="str">
        <f t="shared" si="10"/>
        <v>NOT DUE</v>
      </c>
      <c r="K92" s="30" t="s">
        <v>3812</v>
      </c>
      <c r="L92" s="39" t="s">
        <v>5187</v>
      </c>
    </row>
    <row r="93" spans="1:12" ht="38.25">
      <c r="A93" s="16" t="s">
        <v>1845</v>
      </c>
      <c r="B93" s="30" t="s">
        <v>1683</v>
      </c>
      <c r="C93" s="30" t="s">
        <v>1546</v>
      </c>
      <c r="D93" s="41">
        <v>8000</v>
      </c>
      <c r="E93" s="12">
        <v>42549</v>
      </c>
      <c r="F93" s="12">
        <v>44468</v>
      </c>
      <c r="G93" s="13">
        <v>21440.7</v>
      </c>
      <c r="H93" s="21">
        <f>IF(I93&lt;=8000,$F$5+(I93/24),"error")</f>
        <v>44829.070833333331</v>
      </c>
      <c r="I93" s="22">
        <f t="shared" si="9"/>
        <v>4057.7000000000007</v>
      </c>
      <c r="J93" s="16" t="str">
        <f t="shared" si="10"/>
        <v>NOT DUE</v>
      </c>
      <c r="K93" s="30" t="s">
        <v>3812</v>
      </c>
      <c r="L93" s="39" t="s">
        <v>5187</v>
      </c>
    </row>
    <row r="94" spans="1:12" ht="38.25">
      <c r="A94" s="16" t="s">
        <v>1846</v>
      </c>
      <c r="B94" s="30" t="s">
        <v>1684</v>
      </c>
      <c r="C94" s="30" t="s">
        <v>1546</v>
      </c>
      <c r="D94" s="41">
        <v>8000</v>
      </c>
      <c r="E94" s="12">
        <v>42549</v>
      </c>
      <c r="F94" s="12">
        <v>44468</v>
      </c>
      <c r="G94" s="13">
        <v>21440.7</v>
      </c>
      <c r="H94" s="21">
        <f t="shared" si="13"/>
        <v>44829.070833333331</v>
      </c>
      <c r="I94" s="22">
        <f t="shared" si="9"/>
        <v>4057.7000000000007</v>
      </c>
      <c r="J94" s="16" t="str">
        <f t="shared" si="10"/>
        <v>NOT DUE</v>
      </c>
      <c r="K94" s="30" t="s">
        <v>3812</v>
      </c>
      <c r="L94" s="39" t="s">
        <v>5187</v>
      </c>
    </row>
    <row r="95" spans="1:12" ht="25.5">
      <c r="A95" s="16" t="s">
        <v>1847</v>
      </c>
      <c r="B95" s="30" t="s">
        <v>1685</v>
      </c>
      <c r="C95" s="30" t="s">
        <v>1686</v>
      </c>
      <c r="D95" s="41">
        <v>8000</v>
      </c>
      <c r="E95" s="12">
        <v>42549</v>
      </c>
      <c r="F95" s="12">
        <v>44468</v>
      </c>
      <c r="G95" s="13">
        <v>21440.7</v>
      </c>
      <c r="H95" s="21">
        <f t="shared" si="13"/>
        <v>44829.070833333331</v>
      </c>
      <c r="I95" s="22">
        <f t="shared" si="9"/>
        <v>4057.7000000000007</v>
      </c>
      <c r="J95" s="16" t="str">
        <f t="shared" si="10"/>
        <v>NOT DUE</v>
      </c>
      <c r="K95" s="30" t="s">
        <v>3812</v>
      </c>
      <c r="L95" s="39" t="s">
        <v>5187</v>
      </c>
    </row>
    <row r="96" spans="1:12" ht="25.5">
      <c r="A96" s="16" t="s">
        <v>1848</v>
      </c>
      <c r="B96" s="30" t="s">
        <v>1687</v>
      </c>
      <c r="C96" s="30" t="s">
        <v>37</v>
      </c>
      <c r="D96" s="41">
        <v>8000</v>
      </c>
      <c r="E96" s="12">
        <v>42549</v>
      </c>
      <c r="F96" s="12">
        <v>44468</v>
      </c>
      <c r="G96" s="13">
        <v>21440.7</v>
      </c>
      <c r="H96" s="21">
        <f>IF(I96&lt;=8000,$F$5+(I96/24),"error")</f>
        <v>44829.070833333331</v>
      </c>
      <c r="I96" s="22">
        <f t="shared" si="9"/>
        <v>4057.7000000000007</v>
      </c>
      <c r="J96" s="16" t="str">
        <f t="shared" si="10"/>
        <v>NOT DUE</v>
      </c>
      <c r="K96" s="30" t="s">
        <v>3812</v>
      </c>
      <c r="L96" s="39" t="s">
        <v>5187</v>
      </c>
    </row>
    <row r="97" spans="1:12" ht="25.5">
      <c r="A97" s="16" t="s">
        <v>1849</v>
      </c>
      <c r="B97" s="30" t="s">
        <v>1702</v>
      </c>
      <c r="C97" s="30" t="s">
        <v>37</v>
      </c>
      <c r="D97" s="41">
        <v>16000</v>
      </c>
      <c r="E97" s="12">
        <v>42549</v>
      </c>
      <c r="F97" s="12">
        <v>44468</v>
      </c>
      <c r="G97" s="13">
        <v>21440.7</v>
      </c>
      <c r="H97" s="21">
        <f>IF(I97&lt;=16000,$F$5+(I97/24),"error")</f>
        <v>45162.404166666667</v>
      </c>
      <c r="I97" s="22">
        <f t="shared" si="9"/>
        <v>12057.7</v>
      </c>
      <c r="J97" s="16" t="str">
        <f t="shared" si="10"/>
        <v>NOT DUE</v>
      </c>
      <c r="K97" s="30" t="s">
        <v>3812</v>
      </c>
      <c r="L97" s="39" t="s">
        <v>5187</v>
      </c>
    </row>
    <row r="98" spans="1:12" ht="25.5">
      <c r="A98" s="16" t="s">
        <v>1850</v>
      </c>
      <c r="B98" s="30" t="s">
        <v>1703</v>
      </c>
      <c r="C98" s="30" t="s">
        <v>37</v>
      </c>
      <c r="D98" s="41">
        <v>16000</v>
      </c>
      <c r="E98" s="12">
        <v>42549</v>
      </c>
      <c r="F98" s="12">
        <v>44468</v>
      </c>
      <c r="G98" s="13">
        <v>21440.7</v>
      </c>
      <c r="H98" s="21">
        <f>IF(I98&lt;=16000,$F$5+(I98/24),"error")</f>
        <v>45162.404166666667</v>
      </c>
      <c r="I98" s="22">
        <f t="shared" si="9"/>
        <v>12057.7</v>
      </c>
      <c r="J98" s="16" t="str">
        <f t="shared" si="10"/>
        <v>NOT DUE</v>
      </c>
      <c r="K98" s="30" t="s">
        <v>3812</v>
      </c>
      <c r="L98" s="39" t="s">
        <v>5187</v>
      </c>
    </row>
    <row r="99" spans="1:12" ht="25.5">
      <c r="A99" s="16" t="s">
        <v>1851</v>
      </c>
      <c r="B99" s="30" t="s">
        <v>1704</v>
      </c>
      <c r="C99" s="30" t="s">
        <v>37</v>
      </c>
      <c r="D99" s="41">
        <v>8000</v>
      </c>
      <c r="E99" s="12">
        <v>42549</v>
      </c>
      <c r="F99" s="12">
        <v>44468</v>
      </c>
      <c r="G99" s="13">
        <v>21440.7</v>
      </c>
      <c r="H99" s="21">
        <f>IF(I99&lt;=8000,$F$5+(I99/24),"error")</f>
        <v>44829.070833333331</v>
      </c>
      <c r="I99" s="22">
        <f t="shared" si="9"/>
        <v>4057.7000000000007</v>
      </c>
      <c r="J99" s="16" t="str">
        <f t="shared" si="10"/>
        <v>NOT DUE</v>
      </c>
      <c r="K99" s="30" t="s">
        <v>3812</v>
      </c>
      <c r="L99" s="39" t="s">
        <v>5187</v>
      </c>
    </row>
    <row r="100" spans="1:12" ht="25.5">
      <c r="A100" s="16" t="s">
        <v>1852</v>
      </c>
      <c r="B100" s="30" t="s">
        <v>1705</v>
      </c>
      <c r="C100" s="30" t="s">
        <v>37</v>
      </c>
      <c r="D100" s="41">
        <v>16000</v>
      </c>
      <c r="E100" s="12">
        <v>42549</v>
      </c>
      <c r="F100" s="12">
        <v>43621</v>
      </c>
      <c r="G100" s="13">
        <v>11243</v>
      </c>
      <c r="H100" s="21">
        <f>IF(I100&lt;=16000,$F$5+(I100/24),"error")</f>
        <v>44737.5</v>
      </c>
      <c r="I100" s="22">
        <f t="shared" si="9"/>
        <v>1860</v>
      </c>
      <c r="J100" s="16" t="str">
        <f t="shared" si="10"/>
        <v>NOT DUE</v>
      </c>
      <c r="K100" s="30" t="s">
        <v>3812</v>
      </c>
      <c r="L100" s="39" t="s">
        <v>5187</v>
      </c>
    </row>
    <row r="101" spans="1:12">
      <c r="A101" s="16" t="s">
        <v>1853</v>
      </c>
      <c r="B101" s="30" t="s">
        <v>1710</v>
      </c>
      <c r="C101" s="30" t="s">
        <v>37</v>
      </c>
      <c r="D101" s="41">
        <v>8000</v>
      </c>
      <c r="E101" s="12">
        <v>42549</v>
      </c>
      <c r="F101" s="12">
        <v>44468</v>
      </c>
      <c r="G101" s="13">
        <v>21440.7</v>
      </c>
      <c r="H101" s="21">
        <f>IF(I101&lt;=8000,$F$5+(I101/24),"error")</f>
        <v>44829.070833333331</v>
      </c>
      <c r="I101" s="22">
        <f t="shared" si="9"/>
        <v>4057.7000000000007</v>
      </c>
      <c r="J101" s="16" t="str">
        <f t="shared" si="10"/>
        <v>NOT DUE</v>
      </c>
      <c r="K101" s="30" t="s">
        <v>3813</v>
      </c>
      <c r="L101" s="224"/>
    </row>
    <row r="102" spans="1:12">
      <c r="A102" s="16" t="s">
        <v>1854</v>
      </c>
      <c r="B102" s="30" t="s">
        <v>1711</v>
      </c>
      <c r="C102" s="30" t="s">
        <v>1497</v>
      </c>
      <c r="D102" s="41">
        <v>4000</v>
      </c>
      <c r="E102" s="12">
        <v>42549</v>
      </c>
      <c r="F102" s="12">
        <v>44468</v>
      </c>
      <c r="G102" s="13">
        <v>21440.7</v>
      </c>
      <c r="H102" s="21">
        <f>IF(I102&lt;=4000,$F$5+(I102/24),"error")</f>
        <v>44662.404166666667</v>
      </c>
      <c r="I102" s="22">
        <f t="shared" si="9"/>
        <v>57.700000000000728</v>
      </c>
      <c r="J102" s="16" t="str">
        <f t="shared" si="10"/>
        <v>NOT DUE</v>
      </c>
      <c r="K102" s="30" t="s">
        <v>3813</v>
      </c>
      <c r="L102" s="224"/>
    </row>
    <row r="103" spans="1:12">
      <c r="A103" s="16" t="s">
        <v>1855</v>
      </c>
      <c r="B103" s="30" t="s">
        <v>1711</v>
      </c>
      <c r="C103" s="30" t="s">
        <v>37</v>
      </c>
      <c r="D103" s="41">
        <v>8000</v>
      </c>
      <c r="E103" s="12">
        <v>42549</v>
      </c>
      <c r="F103" s="12">
        <v>44468</v>
      </c>
      <c r="G103" s="13">
        <v>21440.7</v>
      </c>
      <c r="H103" s="21">
        <f>IF(I103&lt;=8000,$F$5+(I103/24),"error")</f>
        <v>44829.070833333331</v>
      </c>
      <c r="I103" s="22">
        <f t="shared" si="9"/>
        <v>4057.7000000000007</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44829.070833333331</v>
      </c>
      <c r="I104" s="22">
        <f t="shared" si="9"/>
        <v>4057.7000000000007</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44829.070833333331</v>
      </c>
      <c r="I105" s="22">
        <f t="shared" si="9"/>
        <v>4057.7000000000007</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44890.604166666664</v>
      </c>
      <c r="I106" s="22">
        <f t="shared" si="9"/>
        <v>5534.5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44829.070833333331</v>
      </c>
      <c r="I107" s="22">
        <f t="shared" si="9"/>
        <v>4057.7000000000007</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44737.5</v>
      </c>
      <c r="I108" s="22">
        <f t="shared" si="9"/>
        <v>1860</v>
      </c>
      <c r="J108" s="16" t="str">
        <f t="shared" si="10"/>
        <v>NOT DUE</v>
      </c>
      <c r="K108" s="30" t="s">
        <v>3813</v>
      </c>
      <c r="L108" s="39" t="s">
        <v>5187</v>
      </c>
    </row>
    <row r="109" spans="1:12">
      <c r="A109" s="16" t="s">
        <v>1861</v>
      </c>
      <c r="B109" s="30" t="s">
        <v>1726</v>
      </c>
      <c r="C109" s="30" t="s">
        <v>1727</v>
      </c>
      <c r="D109" s="41">
        <v>8000</v>
      </c>
      <c r="E109" s="12">
        <v>42549</v>
      </c>
      <c r="F109" s="12">
        <v>44468</v>
      </c>
      <c r="G109" s="13">
        <v>21440.7</v>
      </c>
      <c r="H109" s="21">
        <f t="shared" si="14"/>
        <v>44829.070833333331</v>
      </c>
      <c r="I109" s="22">
        <f t="shared" si="9"/>
        <v>4057.7000000000007</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44829.070833333331</v>
      </c>
      <c r="I110" s="22">
        <f t="shared" si="9"/>
        <v>4057.7000000000007</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44829.070833333331</v>
      </c>
      <c r="I111" s="22">
        <f t="shared" si="9"/>
        <v>4057.7000000000007</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44829.070833333331</v>
      </c>
      <c r="I112" s="22">
        <f t="shared" si="9"/>
        <v>4057.7000000000007</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44829.070833333331</v>
      </c>
      <c r="I113" s="22">
        <f t="shared" si="9"/>
        <v>4057.7000000000007</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44829.070833333331</v>
      </c>
      <c r="I114" s="22">
        <f t="shared" si="9"/>
        <v>4057.7000000000007</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44829.070833333331</v>
      </c>
      <c r="I115" s="22">
        <f t="shared" si="9"/>
        <v>4057.7000000000007</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44829.070833333331</v>
      </c>
      <c r="I116" s="22">
        <f t="shared" si="9"/>
        <v>4057.7000000000007</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44829.070833333331</v>
      </c>
      <c r="I117" s="22">
        <f t="shared" si="9"/>
        <v>4057.7000000000007</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44662.404166666667</v>
      </c>
      <c r="I118" s="22">
        <f t="shared" si="9"/>
        <v>57.700000000000728</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45495.737500000003</v>
      </c>
      <c r="I119" s="22">
        <f t="shared" si="9"/>
        <v>20057.7</v>
      </c>
      <c r="J119" s="16" t="str">
        <f t="shared" si="10"/>
        <v>NOT DUE</v>
      </c>
      <c r="K119" s="30"/>
      <c r="L119" s="39" t="s">
        <v>5199</v>
      </c>
    </row>
    <row r="120" spans="1:12" ht="38.25">
      <c r="A120" s="16" t="s">
        <v>1872</v>
      </c>
      <c r="B120" s="30" t="s">
        <v>1744</v>
      </c>
      <c r="C120" s="30" t="s">
        <v>37</v>
      </c>
      <c r="D120" s="41">
        <v>4000</v>
      </c>
      <c r="E120" s="12">
        <v>42549</v>
      </c>
      <c r="F120" s="12">
        <v>44575</v>
      </c>
      <c r="G120" s="13">
        <v>23541.7</v>
      </c>
      <c r="H120" s="21">
        <f>IF(I120&lt;=4000,$F$5+(I120/24),"error")</f>
        <v>44749.945833333331</v>
      </c>
      <c r="I120" s="22">
        <f t="shared" si="9"/>
        <v>2158.7000000000007</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5449</v>
      </c>
      <c r="D126" s="47" t="s">
        <v>4630</v>
      </c>
      <c r="E126" t="s">
        <v>5231</v>
      </c>
      <c r="H126" s="455" t="s">
        <v>5446</v>
      </c>
      <c r="I126" s="455"/>
      <c r="J126" s="455"/>
    </row>
    <row r="127" spans="1:12">
      <c r="E127" s="75" t="s">
        <v>5444</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13" zoomScale="85" zoomScaleNormal="85" workbookViewId="0">
      <selection activeCell="L13" sqref="L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1873</v>
      </c>
      <c r="D3" s="378" t="s">
        <v>12</v>
      </c>
      <c r="E3" s="378"/>
      <c r="F3" s="4" t="s">
        <v>3566</v>
      </c>
    </row>
    <row r="4" spans="1:12" ht="18" customHeight="1">
      <c r="A4" s="377" t="s">
        <v>77</v>
      </c>
      <c r="B4" s="377"/>
      <c r="C4" s="36" t="s">
        <v>3774</v>
      </c>
      <c r="D4" s="378" t="s">
        <v>14</v>
      </c>
      <c r="E4" s="378"/>
      <c r="F4" s="5">
        <f>'Running Hours'!B19</f>
        <v>47689.3</v>
      </c>
    </row>
    <row r="5" spans="1:12" ht="18" customHeight="1">
      <c r="A5" s="377" t="s">
        <v>78</v>
      </c>
      <c r="B5" s="377"/>
      <c r="C5" s="37" t="s">
        <v>3773</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44693.92083333333</v>
      </c>
      <c r="I8" s="22">
        <f t="shared" ref="I8:I71" si="0">D8-($F$4-G8)</f>
        <v>814.09999999999854</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44693.92083333333</v>
      </c>
      <c r="I9" s="22">
        <f t="shared" si="0"/>
        <v>814.09999999999854</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44693.92083333333</v>
      </c>
      <c r="I10" s="22">
        <f t="shared" si="0"/>
        <v>814.09999999999854</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44693.92083333333</v>
      </c>
      <c r="I11" s="22">
        <f t="shared" si="0"/>
        <v>814.09999999999854</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44693.92083333333</v>
      </c>
      <c r="I12" s="22">
        <f t="shared" si="0"/>
        <v>814.09999999999854</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44693.92083333333</v>
      </c>
      <c r="I13" s="22">
        <f t="shared" si="0"/>
        <v>814.09999999999854</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44693.92083333333</v>
      </c>
      <c r="I14" s="22">
        <f t="shared" si="0"/>
        <v>814.09999999999854</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44693.92083333333</v>
      </c>
      <c r="I15" s="22">
        <f t="shared" si="0"/>
        <v>814.09999999999854</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44693.92083333333</v>
      </c>
      <c r="I16" s="22">
        <f t="shared" si="0"/>
        <v>814.09999999999854</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44693.92083333333</v>
      </c>
      <c r="I17" s="22">
        <f t="shared" si="0"/>
        <v>814.09999999999854</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44693.92083333333</v>
      </c>
      <c r="I18" s="22">
        <f t="shared" si="0"/>
        <v>814.09999999999854</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44693.92083333333</v>
      </c>
      <c r="I19" s="22">
        <f t="shared" si="0"/>
        <v>814.09999999999854</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44693.92083333333</v>
      </c>
      <c r="I20" s="22">
        <f t="shared" si="0"/>
        <v>814.09999999999854</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44693.92083333333</v>
      </c>
      <c r="I21" s="22">
        <f t="shared" si="0"/>
        <v>814.09999999999854</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44693.92083333333</v>
      </c>
      <c r="I22" s="22">
        <f t="shared" si="0"/>
        <v>814.09999999999854</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44693.92083333333</v>
      </c>
      <c r="I23" s="22">
        <f t="shared" si="0"/>
        <v>814.09999999999854</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44693.92083333333</v>
      </c>
      <c r="I24" s="22">
        <f t="shared" si="0"/>
        <v>814.09999999999854</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44693.92083333333</v>
      </c>
      <c r="I25" s="22">
        <f t="shared" si="0"/>
        <v>814.09999999999854</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44693.92083333333</v>
      </c>
      <c r="I26" s="22">
        <f t="shared" si="0"/>
        <v>814.09999999999854</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44693.92083333333</v>
      </c>
      <c r="I27" s="22">
        <f t="shared" si="0"/>
        <v>814.09999999999854</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44693.92083333333</v>
      </c>
      <c r="I28" s="22">
        <f t="shared" si="0"/>
        <v>814.09999999999854</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44693.92083333333</v>
      </c>
      <c r="I29" s="22">
        <f t="shared" si="0"/>
        <v>814.09999999999854</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44693.92083333333</v>
      </c>
      <c r="I30" s="22">
        <f t="shared" si="0"/>
        <v>814.09999999999854</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44693.92083333333</v>
      </c>
      <c r="I31" s="22">
        <f t="shared" si="0"/>
        <v>814.09999999999854</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44693.92083333333</v>
      </c>
      <c r="I32" s="22">
        <f t="shared" si="0"/>
        <v>814.09999999999854</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44693.92083333333</v>
      </c>
      <c r="I33" s="22">
        <f t="shared" si="0"/>
        <v>814.09999999999854</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44693.92083333333</v>
      </c>
      <c r="I34" s="22">
        <f t="shared" si="0"/>
        <v>814.09999999999854</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44693.92083333333</v>
      </c>
      <c r="I35" s="22">
        <f t="shared" si="0"/>
        <v>814.09999999999854</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44693.92083333333</v>
      </c>
      <c r="I36" s="22">
        <f t="shared" si="0"/>
        <v>814.09999999999854</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44691.691666666666</v>
      </c>
      <c r="I37" s="22">
        <f t="shared" si="0"/>
        <v>760.59999999999854</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44693.92083333333</v>
      </c>
      <c r="I38" s="22">
        <f t="shared" si="0"/>
        <v>814.09999999999854</v>
      </c>
      <c r="J38" s="16" t="str">
        <f t="shared" si="2"/>
        <v>NOT DUE</v>
      </c>
      <c r="K38" s="30" t="s">
        <v>3809</v>
      </c>
      <c r="L38" s="17" t="s">
        <v>4754</v>
      </c>
    </row>
    <row r="39" spans="1:12" ht="15" customHeight="1">
      <c r="A39" s="16" t="s">
        <v>3598</v>
      </c>
      <c r="B39" s="30" t="s">
        <v>1526</v>
      </c>
      <c r="C39" s="30" t="s">
        <v>37</v>
      </c>
      <c r="D39" s="41">
        <v>4000</v>
      </c>
      <c r="E39" s="12">
        <v>42549</v>
      </c>
      <c r="F39" s="12">
        <v>44522</v>
      </c>
      <c r="G39" s="26">
        <v>44449.9</v>
      </c>
      <c r="H39" s="21">
        <f>IF(I39&lt;=4000,$F$5+(I39/24),"error")</f>
        <v>44691.691666666666</v>
      </c>
      <c r="I39" s="22">
        <f t="shared" si="0"/>
        <v>760.59999999999854</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44691.691666666666</v>
      </c>
      <c r="I40" s="22">
        <f t="shared" si="0"/>
        <v>760.59999999999854</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44691.691666666666</v>
      </c>
      <c r="I41" s="22">
        <f t="shared" si="0"/>
        <v>760.59999999999854</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44693.92083333333</v>
      </c>
      <c r="I42" s="22">
        <f t="shared" si="0"/>
        <v>814.09999999999854</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44693.92083333333</v>
      </c>
      <c r="I43" s="22">
        <f t="shared" si="0"/>
        <v>814.09999999999854</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44709.191666666666</v>
      </c>
      <c r="I44" s="22">
        <f t="shared" si="0"/>
        <v>1180.5999999999985</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44709.191666666666</v>
      </c>
      <c r="I45" s="22">
        <f t="shared" si="0"/>
        <v>1180.5999999999985</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44693.92083333333</v>
      </c>
      <c r="I46" s="22">
        <f t="shared" si="0"/>
        <v>814.09999999999854</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44719.154166666667</v>
      </c>
      <c r="I47" s="22">
        <f t="shared" si="0"/>
        <v>1419.6999999999971</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44691.691666666666</v>
      </c>
      <c r="I48" s="22">
        <f>D48-($F$4-G48)</f>
        <v>760.59999999999854</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44875.85833333333</v>
      </c>
      <c r="I49" s="22">
        <f t="shared" si="0"/>
        <v>5180.5999999999985</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44875.85833333333</v>
      </c>
      <c r="I50" s="22">
        <f t="shared" si="0"/>
        <v>5180.5999999999985</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44858.35833333333</v>
      </c>
      <c r="I51" s="22">
        <f t="shared" si="0"/>
        <v>4760.5999999999985</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44858.35833333333</v>
      </c>
      <c r="I52" s="22">
        <f t="shared" si="0"/>
        <v>4760.5999999999985</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44731.779166666667</v>
      </c>
      <c r="I53" s="22">
        <f t="shared" si="0"/>
        <v>1722.6999999999971</v>
      </c>
      <c r="J53" s="16" t="str">
        <f t="shared" si="2"/>
        <v>NOT DUE</v>
      </c>
      <c r="K53" s="30"/>
      <c r="L53" s="19" t="s">
        <v>5203</v>
      </c>
    </row>
    <row r="54" spans="1:12" ht="25.5">
      <c r="A54" s="16" t="s">
        <v>3613</v>
      </c>
      <c r="B54" s="30" t="s">
        <v>1550</v>
      </c>
      <c r="C54" s="30" t="s">
        <v>37</v>
      </c>
      <c r="D54" s="41">
        <v>16000</v>
      </c>
      <c r="E54" s="12">
        <v>42549</v>
      </c>
      <c r="F54" s="12">
        <v>43946</v>
      </c>
      <c r="G54" s="26">
        <v>33412</v>
      </c>
      <c r="H54" s="21">
        <f>IF(I54&lt;=16000,$F$5+(I54/24),"error")</f>
        <v>44731.779166666667</v>
      </c>
      <c r="I54" s="22">
        <f t="shared" si="0"/>
        <v>1722.6999999999971</v>
      </c>
      <c r="J54" s="16" t="str">
        <f t="shared" si="2"/>
        <v>NOT DUE</v>
      </c>
      <c r="K54" s="30"/>
      <c r="L54" s="19" t="s">
        <v>5203</v>
      </c>
    </row>
    <row r="55" spans="1:12">
      <c r="A55" s="16" t="s">
        <v>3614</v>
      </c>
      <c r="B55" s="30" t="s">
        <v>1604</v>
      </c>
      <c r="C55" s="30" t="s">
        <v>1605</v>
      </c>
      <c r="D55" s="41">
        <v>8000</v>
      </c>
      <c r="E55" s="12">
        <v>42549</v>
      </c>
      <c r="F55" s="12">
        <v>44540</v>
      </c>
      <c r="G55" s="26">
        <v>44869.9</v>
      </c>
      <c r="H55" s="21">
        <f t="shared" ref="H55:H62" si="7">IF(I55&lt;=8000,$F$5+(I55/24),"error")</f>
        <v>44875.85833333333</v>
      </c>
      <c r="I55" s="22">
        <f t="shared" si="0"/>
        <v>5180.5999999999985</v>
      </c>
      <c r="J55" s="16" t="str">
        <f t="shared" si="2"/>
        <v>NOT DUE</v>
      </c>
      <c r="K55" s="30"/>
      <c r="L55" s="224"/>
    </row>
    <row r="56" spans="1:12" ht="25.5">
      <c r="A56" s="16" t="s">
        <v>3615</v>
      </c>
      <c r="B56" s="30" t="s">
        <v>1606</v>
      </c>
      <c r="C56" s="30" t="s">
        <v>1607</v>
      </c>
      <c r="D56" s="41">
        <v>8000</v>
      </c>
      <c r="E56" s="12">
        <v>42549</v>
      </c>
      <c r="F56" s="12">
        <v>44540</v>
      </c>
      <c r="G56" s="26">
        <v>44869.9</v>
      </c>
      <c r="H56" s="21">
        <f t="shared" si="7"/>
        <v>44875.85833333333</v>
      </c>
      <c r="I56" s="22">
        <f t="shared" si="0"/>
        <v>5180.5999999999985</v>
      </c>
      <c r="J56" s="16" t="str">
        <f t="shared" si="2"/>
        <v>NOT DUE</v>
      </c>
      <c r="K56" s="30"/>
      <c r="L56" s="224"/>
    </row>
    <row r="57" spans="1:12">
      <c r="A57" s="16" t="s">
        <v>3616</v>
      </c>
      <c r="B57" s="30" t="s">
        <v>1608</v>
      </c>
      <c r="C57" s="30" t="s">
        <v>1609</v>
      </c>
      <c r="D57" s="41">
        <v>8000</v>
      </c>
      <c r="E57" s="12">
        <v>42549</v>
      </c>
      <c r="F57" s="12">
        <v>44540</v>
      </c>
      <c r="G57" s="26">
        <v>44869.9</v>
      </c>
      <c r="H57" s="21">
        <f t="shared" si="7"/>
        <v>44875.85833333333</v>
      </c>
      <c r="I57" s="22">
        <f t="shared" si="0"/>
        <v>5180.5999999999985</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44875.85833333333</v>
      </c>
      <c r="I58" s="22">
        <f t="shared" si="0"/>
        <v>5180.5999999999985</v>
      </c>
      <c r="J58" s="16" t="str">
        <f t="shared" si="2"/>
        <v>NOT DUE</v>
      </c>
      <c r="K58" s="30"/>
      <c r="L58" s="224"/>
    </row>
    <row r="59" spans="1:12" ht="25.5">
      <c r="A59" s="16" t="s">
        <v>3618</v>
      </c>
      <c r="B59" s="30" t="s">
        <v>1612</v>
      </c>
      <c r="C59" s="30" t="s">
        <v>1613</v>
      </c>
      <c r="D59" s="41">
        <v>8000</v>
      </c>
      <c r="E59" s="12">
        <v>42549</v>
      </c>
      <c r="F59" s="12">
        <v>44540</v>
      </c>
      <c r="G59" s="26">
        <v>44869.9</v>
      </c>
      <c r="H59" s="21">
        <f t="shared" si="7"/>
        <v>44875.85833333333</v>
      </c>
      <c r="I59" s="22">
        <f t="shared" si="0"/>
        <v>5180.5999999999985</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44875.85833333333</v>
      </c>
      <c r="I60" s="22">
        <f t="shared" si="0"/>
        <v>5180.5999999999985</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44875.85833333333</v>
      </c>
      <c r="I61" s="22">
        <f t="shared" si="0"/>
        <v>5180.5999999999985</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44875.85833333333</v>
      </c>
      <c r="I62" s="22">
        <f t="shared" si="0"/>
        <v>5180.5999999999985</v>
      </c>
      <c r="J62" s="16" t="str">
        <f t="shared" si="2"/>
        <v>NOT DUE</v>
      </c>
      <c r="K62" s="30" t="s">
        <v>3810</v>
      </c>
      <c r="L62" s="224"/>
    </row>
    <row r="63" spans="1:12">
      <c r="A63" s="16" t="s">
        <v>3622</v>
      </c>
      <c r="B63" s="30" t="s">
        <v>1628</v>
      </c>
      <c r="C63" s="30" t="s">
        <v>1095</v>
      </c>
      <c r="D63" s="41">
        <v>2000</v>
      </c>
      <c r="E63" s="12">
        <v>42549</v>
      </c>
      <c r="F63" s="12">
        <v>44610</v>
      </c>
      <c r="G63" s="26">
        <v>46503.4</v>
      </c>
      <c r="H63" s="21">
        <f>IF(I63&lt;=2000,$F$5+(I63/24),"error")</f>
        <v>44693.92083333333</v>
      </c>
      <c r="I63" s="22">
        <f t="shared" si="0"/>
        <v>814.09999999999854</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44693.92083333333</v>
      </c>
      <c r="I64" s="22">
        <f t="shared" si="0"/>
        <v>814.09999999999854</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44693.92083333333</v>
      </c>
      <c r="I65" s="22">
        <f t="shared" si="0"/>
        <v>814.09999999999854</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44691.691666666666</v>
      </c>
      <c r="I66" s="22">
        <f t="shared" si="0"/>
        <v>760.59999999999854</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44875.85833333333</v>
      </c>
      <c r="I67" s="22">
        <f t="shared" si="0"/>
        <v>5180.5999999999985</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44875.85833333333</v>
      </c>
      <c r="I68" s="22">
        <f t="shared" si="0"/>
        <v>5180.5999999999985</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44875.85833333333</v>
      </c>
      <c r="I69" s="22">
        <f t="shared" si="0"/>
        <v>5180.5999999999985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44913.112500000003</v>
      </c>
      <c r="I70" s="22">
        <f t="shared" si="0"/>
        <v>6074.6999999999971</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44913.112500000003</v>
      </c>
      <c r="I71" s="22">
        <f t="shared" si="0"/>
        <v>6074.6999999999971</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44709.191666666666</v>
      </c>
      <c r="I72" s="22">
        <f t="shared" ref="I72:I120" si="9">D72-($F$4-G72)</f>
        <v>1180.5999999999985</v>
      </c>
      <c r="J72" s="16" t="str">
        <f t="shared" si="2"/>
        <v>NOT DUE</v>
      </c>
      <c r="K72" s="30" t="s">
        <v>3811</v>
      </c>
      <c r="L72" s="224"/>
    </row>
    <row r="73" spans="1:12" ht="25.5">
      <c r="A73" s="16" t="s">
        <v>3632</v>
      </c>
      <c r="B73" s="30" t="s">
        <v>1651</v>
      </c>
      <c r="C73" s="30" t="s">
        <v>1652</v>
      </c>
      <c r="D73" s="41">
        <v>4000</v>
      </c>
      <c r="E73" s="12">
        <v>42549</v>
      </c>
      <c r="F73" s="12">
        <v>44540</v>
      </c>
      <c r="G73" s="26">
        <v>44869.9</v>
      </c>
      <c r="H73" s="21">
        <f>IF(I73&lt;=4000,$F$5+(I73/24),"error")</f>
        <v>44709.191666666666</v>
      </c>
      <c r="I73" s="22">
        <f t="shared" si="9"/>
        <v>1180.5999999999985</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44875.85833333333</v>
      </c>
      <c r="I74" s="22">
        <f t="shared" si="9"/>
        <v>5180.5999999999985</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44875.85833333333</v>
      </c>
      <c r="I75" s="22">
        <f t="shared" si="9"/>
        <v>5180.5999999999985</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44875.85833333333</v>
      </c>
      <c r="I76" s="22">
        <f t="shared" si="9"/>
        <v>5180.5999999999985</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44835.445833333331</v>
      </c>
      <c r="I77" s="22">
        <f t="shared" si="9"/>
        <v>4210.6999999999971</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44835.445833333331</v>
      </c>
      <c r="I78" s="22">
        <f t="shared" si="9"/>
        <v>4210.6999999999971</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44731.779166666667</v>
      </c>
      <c r="I79" s="22">
        <f t="shared" si="9"/>
        <v>1722.6999999999971</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44835.445833333331</v>
      </c>
      <c r="I80" s="22">
        <f t="shared" si="9"/>
        <v>4210.6999999999971</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44835.445833333331</v>
      </c>
      <c r="I81" s="22">
        <f t="shared" si="9"/>
        <v>4210.6999999999971</v>
      </c>
      <c r="J81" s="16" t="str">
        <f t="shared" si="10"/>
        <v>NOT DUE</v>
      </c>
      <c r="K81" s="30" t="s">
        <v>3810</v>
      </c>
      <c r="L81" s="19" t="s">
        <v>5203</v>
      </c>
    </row>
    <row r="82" spans="1:12" ht="24">
      <c r="A82" s="16" t="s">
        <v>3641</v>
      </c>
      <c r="B82" s="30" t="s">
        <v>3815</v>
      </c>
      <c r="C82" s="30" t="s">
        <v>37</v>
      </c>
      <c r="D82" s="41">
        <v>16000</v>
      </c>
      <c r="E82" s="12">
        <v>42549</v>
      </c>
      <c r="F82" s="12">
        <v>44063</v>
      </c>
      <c r="G82" s="26">
        <v>35900</v>
      </c>
      <c r="H82" s="21">
        <f t="shared" si="12"/>
        <v>44835.445833333331</v>
      </c>
      <c r="I82" s="22">
        <f t="shared" si="9"/>
        <v>4210.6999999999971</v>
      </c>
      <c r="J82" s="16" t="str">
        <f t="shared" si="10"/>
        <v>NOT DUE</v>
      </c>
      <c r="K82" s="30" t="s">
        <v>3810</v>
      </c>
      <c r="L82" s="19" t="s">
        <v>5203</v>
      </c>
    </row>
    <row r="83" spans="1:12">
      <c r="A83" s="16" t="s">
        <v>3642</v>
      </c>
      <c r="B83" s="30" t="s">
        <v>1668</v>
      </c>
      <c r="C83" s="30" t="s">
        <v>1669</v>
      </c>
      <c r="D83" s="41">
        <v>8000</v>
      </c>
      <c r="E83" s="12">
        <v>42549</v>
      </c>
      <c r="F83" s="12">
        <v>44540</v>
      </c>
      <c r="G83" s="26">
        <v>44869.9</v>
      </c>
      <c r="H83" s="21">
        <f>IF(I83&lt;=8000,$F$5+(I83/24),"error")</f>
        <v>44875.85833333333</v>
      </c>
      <c r="I83" s="22">
        <f t="shared" si="9"/>
        <v>5180.5999999999985</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44875.85833333333</v>
      </c>
      <c r="I84" s="22">
        <f t="shared" si="9"/>
        <v>5180.5999999999985</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44875.85833333333</v>
      </c>
      <c r="I85" s="22">
        <f t="shared" si="9"/>
        <v>5180.5999999999985</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44875.85833333333</v>
      </c>
      <c r="I86" s="22">
        <f t="shared" si="9"/>
        <v>5180.5999999999985</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44875.85833333333</v>
      </c>
      <c r="I87" s="22">
        <f t="shared" si="9"/>
        <v>5180.5999999999985</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44875.85833333333</v>
      </c>
      <c r="I88" s="22">
        <f t="shared" si="9"/>
        <v>5180.5999999999985</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44875.85833333333</v>
      </c>
      <c r="I89" s="22">
        <f t="shared" si="9"/>
        <v>5180.5999999999985</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44875.85833333333</v>
      </c>
      <c r="I90" s="22">
        <f t="shared" si="9"/>
        <v>5180.5999999999985</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44875.85833333333</v>
      </c>
      <c r="I91" s="22">
        <f t="shared" si="9"/>
        <v>5180.5999999999985</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44875.85833333333</v>
      </c>
      <c r="I92" s="22">
        <f t="shared" si="9"/>
        <v>5180.5999999999985</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44875.85833333333</v>
      </c>
      <c r="I93" s="22">
        <f t="shared" si="9"/>
        <v>5180.5999999999985</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44875.85833333333</v>
      </c>
      <c r="I94" s="22">
        <f t="shared" si="9"/>
        <v>5180.5999999999985</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44875.85833333333</v>
      </c>
      <c r="I95" s="22">
        <f t="shared" si="9"/>
        <v>5180.5999999999985</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44875.85833333333</v>
      </c>
      <c r="I96" s="22">
        <f t="shared" si="9"/>
        <v>5180.5999999999985</v>
      </c>
      <c r="J96" s="16" t="str">
        <f t="shared" si="10"/>
        <v>NOT DUE</v>
      </c>
      <c r="K96" s="30" t="s">
        <v>3812</v>
      </c>
      <c r="L96" s="19" t="s">
        <v>5203</v>
      </c>
    </row>
    <row r="97" spans="1:12" ht="25.5">
      <c r="A97" s="16" t="s">
        <v>3656</v>
      </c>
      <c r="B97" s="30" t="s">
        <v>1702</v>
      </c>
      <c r="C97" s="30" t="s">
        <v>37</v>
      </c>
      <c r="D97" s="41">
        <v>16000</v>
      </c>
      <c r="E97" s="12">
        <v>42549</v>
      </c>
      <c r="F97" s="12">
        <v>44540</v>
      </c>
      <c r="G97" s="26">
        <v>44869.9</v>
      </c>
      <c r="H97" s="21">
        <f>IF(I97&lt;=16000,$F$5+(I97/24),"error")</f>
        <v>45209.191666666666</v>
      </c>
      <c r="I97" s="22">
        <f t="shared" si="9"/>
        <v>13180.599999999999</v>
      </c>
      <c r="J97" s="16" t="str">
        <f t="shared" si="10"/>
        <v>NOT DUE</v>
      </c>
      <c r="K97" s="30" t="s">
        <v>3812</v>
      </c>
      <c r="L97" s="19" t="s">
        <v>5203</v>
      </c>
    </row>
    <row r="98" spans="1:12" ht="25.5">
      <c r="A98" s="16" t="s">
        <v>3657</v>
      </c>
      <c r="B98" s="30" t="s">
        <v>1703</v>
      </c>
      <c r="C98" s="30" t="s">
        <v>37</v>
      </c>
      <c r="D98" s="41">
        <v>16000</v>
      </c>
      <c r="E98" s="12">
        <v>42549</v>
      </c>
      <c r="F98" s="12">
        <v>44063</v>
      </c>
      <c r="G98" s="26">
        <v>35900</v>
      </c>
      <c r="H98" s="21">
        <f>IF(I98&lt;=16000,$F$5+(I98/24),"error")</f>
        <v>44835.445833333331</v>
      </c>
      <c r="I98" s="22">
        <f t="shared" si="9"/>
        <v>4210.6999999999971</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44875.85833333333</v>
      </c>
      <c r="I99" s="22">
        <f t="shared" si="9"/>
        <v>5180.5999999999985</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44835.445833333331</v>
      </c>
      <c r="I100" s="22">
        <f t="shared" si="9"/>
        <v>4210.6999999999971</v>
      </c>
      <c r="J100" s="16" t="str">
        <f t="shared" si="10"/>
        <v>NOT DUE</v>
      </c>
      <c r="K100" s="30" t="s">
        <v>3812</v>
      </c>
      <c r="L100" s="19"/>
    </row>
    <row r="101" spans="1:12" s="258" customFormat="1">
      <c r="A101" s="256" t="s">
        <v>4870</v>
      </c>
      <c r="B101" s="253" t="s">
        <v>1710</v>
      </c>
      <c r="C101" s="253" t="s">
        <v>37</v>
      </c>
      <c r="D101" s="254" t="s">
        <v>3839</v>
      </c>
      <c r="E101" s="12"/>
      <c r="F101" s="12"/>
      <c r="G101" s="12"/>
      <c r="H101" s="254"/>
      <c r="I101" s="254"/>
      <c r="J101" s="254"/>
      <c r="K101" s="254"/>
      <c r="L101" s="254"/>
    </row>
    <row r="102" spans="1:12" s="258" customFormat="1">
      <c r="A102" s="256" t="s">
        <v>4871</v>
      </c>
      <c r="B102" s="253" t="s">
        <v>1711</v>
      </c>
      <c r="C102" s="253" t="s">
        <v>1712</v>
      </c>
      <c r="D102" s="254" t="s">
        <v>3839</v>
      </c>
      <c r="E102" s="12"/>
      <c r="F102" s="12"/>
      <c r="G102" s="12"/>
      <c r="H102" s="254"/>
      <c r="I102" s="254"/>
      <c r="J102" s="254"/>
      <c r="K102" s="254"/>
      <c r="L102" s="254"/>
    </row>
    <row r="103" spans="1:12" s="258" customFormat="1">
      <c r="A103" s="256" t="s">
        <v>4872</v>
      </c>
      <c r="B103" s="253" t="s">
        <v>1711</v>
      </c>
      <c r="C103" s="253" t="s">
        <v>37</v>
      </c>
      <c r="D103" s="254" t="s">
        <v>3839</v>
      </c>
      <c r="E103" s="12"/>
      <c r="F103" s="12"/>
      <c r="G103" s="12"/>
      <c r="H103" s="254"/>
      <c r="I103" s="254"/>
      <c r="J103" s="254"/>
      <c r="K103" s="254"/>
      <c r="L103" s="254"/>
    </row>
    <row r="104" spans="1:12" s="258" customFormat="1" ht="25.5">
      <c r="A104" s="256" t="s">
        <v>4873</v>
      </c>
      <c r="B104" s="253" t="s">
        <v>1713</v>
      </c>
      <c r="C104" s="253" t="s">
        <v>1546</v>
      </c>
      <c r="D104" s="254" t="s">
        <v>3839</v>
      </c>
      <c r="E104" s="12"/>
      <c r="F104" s="12"/>
      <c r="G104" s="12"/>
      <c r="H104" s="254"/>
      <c r="I104" s="254"/>
      <c r="J104" s="254"/>
      <c r="K104" s="254"/>
      <c r="L104" s="254"/>
    </row>
    <row r="105" spans="1:12" s="258" customFormat="1">
      <c r="A105" s="256" t="s">
        <v>4874</v>
      </c>
      <c r="B105" s="253" t="s">
        <v>1714</v>
      </c>
      <c r="C105" s="253" t="s">
        <v>1715</v>
      </c>
      <c r="D105" s="254" t="s">
        <v>3839</v>
      </c>
      <c r="E105" s="12"/>
      <c r="F105" s="12"/>
      <c r="G105" s="12"/>
      <c r="H105" s="254"/>
      <c r="I105" s="254"/>
      <c r="J105" s="254"/>
      <c r="K105" s="254"/>
      <c r="L105" s="254"/>
    </row>
    <row r="106" spans="1:12" s="258" customFormat="1" ht="25.5">
      <c r="A106" s="256" t="s">
        <v>4875</v>
      </c>
      <c r="B106" s="253" t="s">
        <v>1716</v>
      </c>
      <c r="C106" s="253" t="s">
        <v>37</v>
      </c>
      <c r="D106" s="254" t="s">
        <v>3839</v>
      </c>
      <c r="E106" s="12"/>
      <c r="F106" s="12"/>
      <c r="G106" s="12"/>
      <c r="H106" s="254"/>
      <c r="I106" s="254"/>
      <c r="J106" s="254"/>
      <c r="K106" s="254"/>
      <c r="L106" s="254"/>
    </row>
    <row r="107" spans="1:12" s="258" customFormat="1">
      <c r="A107" s="256" t="s">
        <v>4876</v>
      </c>
      <c r="B107" s="253" t="s">
        <v>1717</v>
      </c>
      <c r="C107" s="253" t="s">
        <v>1715</v>
      </c>
      <c r="D107" s="254" t="s">
        <v>3839</v>
      </c>
      <c r="E107" s="12"/>
      <c r="F107" s="12"/>
      <c r="G107" s="12"/>
      <c r="H107" s="254"/>
      <c r="I107" s="254"/>
      <c r="J107" s="254"/>
      <c r="K107" s="254"/>
      <c r="L107" s="254"/>
    </row>
    <row r="108" spans="1:12" s="258" customFormat="1">
      <c r="A108" s="256" t="s">
        <v>4877</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44369</v>
      </c>
      <c r="G109" s="26">
        <v>41109</v>
      </c>
      <c r="H109" s="21">
        <f t="shared" ref="H109:H116" si="14">IF(I109&lt;=8000,$F$5+(I109/24),"error")</f>
        <v>44719.154166666667</v>
      </c>
      <c r="I109" s="255">
        <f t="shared" si="9"/>
        <v>1419.6999999999971</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44719.154166666667</v>
      </c>
      <c r="I110" s="22">
        <f t="shared" si="9"/>
        <v>1419.6999999999971</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44719.154166666667</v>
      </c>
      <c r="I111" s="22">
        <f t="shared" si="9"/>
        <v>1419.6999999999971</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44719.154166666667</v>
      </c>
      <c r="I112" s="22">
        <f t="shared" si="9"/>
        <v>1419.6999999999971</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44719.154166666667</v>
      </c>
      <c r="I113" s="22">
        <f t="shared" si="9"/>
        <v>1419.6999999999971</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44719.154166666667</v>
      </c>
      <c r="I114" s="22">
        <f t="shared" si="9"/>
        <v>1419.6999999999971</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44719.154166666667</v>
      </c>
      <c r="I115" s="22">
        <f t="shared" si="9"/>
        <v>1419.6999999999971</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44719.154166666667</v>
      </c>
      <c r="I116" s="22">
        <f t="shared" si="9"/>
        <v>1419.6999999999971</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44719.154166666667</v>
      </c>
      <c r="I117" s="22">
        <f t="shared" si="9"/>
        <v>1419.6999999999971</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44709.191666666666</v>
      </c>
      <c r="I118" s="22">
        <f t="shared" si="9"/>
        <v>1180.5999999999985</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45542.525000000001</v>
      </c>
      <c r="I119" s="22">
        <f t="shared" si="9"/>
        <v>21180.6</v>
      </c>
      <c r="J119" s="16" t="str">
        <f t="shared" si="10"/>
        <v>NOT DUE</v>
      </c>
      <c r="K119" s="30"/>
      <c r="L119" s="19" t="s">
        <v>4749</v>
      </c>
    </row>
    <row r="120" spans="1:12" ht="38.25">
      <c r="A120" s="16" t="s">
        <v>3671</v>
      </c>
      <c r="B120" s="30" t="s">
        <v>1744</v>
      </c>
      <c r="C120" s="30" t="s">
        <v>37</v>
      </c>
      <c r="D120" s="41">
        <v>4000</v>
      </c>
      <c r="E120" s="12">
        <v>42549</v>
      </c>
      <c r="F120" s="12">
        <v>44540</v>
      </c>
      <c r="G120" s="26">
        <v>44869.9</v>
      </c>
      <c r="H120" s="21">
        <f>IF(I120&lt;=4000,$F$5+(I120/24),"error")</f>
        <v>44709.191666666666</v>
      </c>
      <c r="I120" s="22">
        <f t="shared" si="9"/>
        <v>1180.5999999999985</v>
      </c>
      <c r="J120" s="16" t="str">
        <f t="shared" si="10"/>
        <v>NOT DUE</v>
      </c>
      <c r="K120" s="30" t="s">
        <v>1757</v>
      </c>
      <c r="L120" s="19"/>
    </row>
    <row r="125" spans="1:12">
      <c r="B125" t="s">
        <v>4629</v>
      </c>
      <c r="G125" t="s">
        <v>4631</v>
      </c>
    </row>
    <row r="126" spans="1:12">
      <c r="C126" s="367" t="s">
        <v>5449</v>
      </c>
      <c r="D126" s="47" t="s">
        <v>4630</v>
      </c>
      <c r="E126" t="s">
        <v>5231</v>
      </c>
      <c r="H126" s="455" t="s">
        <v>5446</v>
      </c>
      <c r="I126" s="455"/>
      <c r="J126" s="455"/>
    </row>
    <row r="127" spans="1:12">
      <c r="E127" s="75" t="s">
        <v>5444</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B42" sqref="B42"/>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3" t="s">
        <v>2460</v>
      </c>
      <c r="B1" s="373"/>
    </row>
    <row r="2" spans="1:4">
      <c r="A2" s="373"/>
      <c r="B2" s="373"/>
    </row>
    <row r="3" spans="1:4" ht="21.75" customHeight="1">
      <c r="A3" s="374" t="s">
        <v>4868</v>
      </c>
      <c r="B3" s="374"/>
      <c r="C3" s="252" t="s">
        <v>4869</v>
      </c>
      <c r="D3" s="251">
        <v>44660</v>
      </c>
    </row>
    <row r="4" spans="1:4" ht="19.5" customHeight="1"/>
    <row r="5" spans="1:4" s="38" customFormat="1" ht="21.75" customHeight="1">
      <c r="A5" s="74" t="s">
        <v>2524</v>
      </c>
      <c r="B5" s="159">
        <v>33630.400000000001</v>
      </c>
    </row>
    <row r="6" spans="1:4" s="38" customFormat="1" ht="21.75" customHeight="1">
      <c r="A6" s="74" t="s">
        <v>2523</v>
      </c>
      <c r="B6" s="106">
        <v>22.6</v>
      </c>
    </row>
    <row r="7" spans="1:4" s="38" customFormat="1" ht="21.75" customHeight="1">
      <c r="A7" s="74" t="s">
        <v>2516</v>
      </c>
      <c r="B7" s="106">
        <v>20711.3</v>
      </c>
    </row>
    <row r="8" spans="1:4" s="38" customFormat="1" ht="21.75" customHeight="1">
      <c r="A8" s="74" t="s">
        <v>2517</v>
      </c>
      <c r="B8" s="106">
        <v>19415.7</v>
      </c>
    </row>
    <row r="9" spans="1:4" s="38" customFormat="1" ht="21.75" customHeight="1">
      <c r="A9" s="74" t="s">
        <v>2518</v>
      </c>
      <c r="B9" s="295">
        <v>17329</v>
      </c>
    </row>
    <row r="10" spans="1:4" s="38" customFormat="1" ht="21.75" customHeight="1">
      <c r="A10" s="74" t="s">
        <v>2520</v>
      </c>
      <c r="B10" s="106">
        <v>937.9</v>
      </c>
    </row>
    <row r="11" spans="1:4" s="38" customFormat="1" ht="21.75" customHeight="1">
      <c r="A11" s="74" t="s">
        <v>2519</v>
      </c>
      <c r="B11" s="106">
        <v>9658.1</v>
      </c>
    </row>
    <row r="12" spans="1:4" s="38" customFormat="1" ht="21.75" customHeight="1">
      <c r="A12" s="74" t="s">
        <v>2521</v>
      </c>
      <c r="B12" s="106">
        <v>27289.5</v>
      </c>
    </row>
    <row r="13" spans="1:4" s="38" customFormat="1" ht="21.75" customHeight="1">
      <c r="A13" s="74" t="s">
        <v>2522</v>
      </c>
      <c r="B13" s="106">
        <v>1113.5</v>
      </c>
    </row>
    <row r="14" spans="1:4" s="38" customFormat="1" ht="21.75" customHeight="1">
      <c r="A14" s="74" t="s">
        <v>2525</v>
      </c>
      <c r="B14" s="106">
        <v>1447.5</v>
      </c>
    </row>
    <row r="15" spans="1:4" s="38" customFormat="1" ht="21.75" customHeight="1">
      <c r="A15" s="74" t="s">
        <v>2526</v>
      </c>
      <c r="B15" s="106">
        <v>4254.5</v>
      </c>
    </row>
    <row r="16" spans="1:4" s="38" customFormat="1" ht="21.75" customHeight="1">
      <c r="A16" s="74" t="s">
        <v>2527</v>
      </c>
      <c r="B16" s="106">
        <v>5051.3</v>
      </c>
    </row>
    <row r="17" spans="1:2" s="38" customFormat="1" ht="21.75" customHeight="1">
      <c r="A17" s="74" t="s">
        <v>2528</v>
      </c>
      <c r="B17" s="106">
        <v>20882.2</v>
      </c>
    </row>
    <row r="18" spans="1:2" s="38" customFormat="1" ht="21.75" customHeight="1">
      <c r="A18" s="74" t="s">
        <v>2529</v>
      </c>
      <c r="B18" s="106">
        <v>25530.6</v>
      </c>
    </row>
    <row r="19" spans="1:2" s="38" customFormat="1" ht="21.75" customHeight="1">
      <c r="A19" s="74" t="s">
        <v>2530</v>
      </c>
      <c r="B19" s="106">
        <v>47689.3</v>
      </c>
    </row>
    <row r="20" spans="1:2" s="38" customFormat="1" ht="21.75" customHeight="1">
      <c r="A20" s="74" t="s">
        <v>2531</v>
      </c>
      <c r="B20" s="106">
        <v>5266.8</v>
      </c>
    </row>
    <row r="21" spans="1:2" s="38" customFormat="1" ht="21.75" customHeight="1">
      <c r="A21" s="74" t="s">
        <v>2532</v>
      </c>
      <c r="B21" s="106">
        <v>21648.799999999999</v>
      </c>
    </row>
    <row r="22" spans="1:2" s="38" customFormat="1" ht="21.75" customHeight="1">
      <c r="A22" s="74" t="s">
        <v>2533</v>
      </c>
      <c r="B22" s="106">
        <v>25383</v>
      </c>
    </row>
    <row r="23" spans="1:2" s="38" customFormat="1" ht="21.75" customHeight="1">
      <c r="A23" s="74" t="s">
        <v>2549</v>
      </c>
      <c r="B23" s="106">
        <v>26635.1</v>
      </c>
    </row>
    <row r="24" spans="1:2" s="38" customFormat="1" ht="21.75" customHeight="1">
      <c r="A24" s="74" t="s">
        <v>2550</v>
      </c>
      <c r="B24" s="106">
        <v>24015.1</v>
      </c>
    </row>
    <row r="25" spans="1:2" s="38" customFormat="1" ht="21.75" customHeight="1">
      <c r="A25" s="74" t="s">
        <v>2534</v>
      </c>
      <c r="B25" s="106">
        <v>26850.6</v>
      </c>
    </row>
    <row r="26" spans="1:2" s="38" customFormat="1" ht="21.75" customHeight="1">
      <c r="A26" s="74" t="s">
        <v>2535</v>
      </c>
      <c r="B26" s="106">
        <v>24274.3</v>
      </c>
    </row>
    <row r="27" spans="1:2" s="38" customFormat="1" ht="21.75" customHeight="1">
      <c r="A27" s="74" t="s">
        <v>2536</v>
      </c>
      <c r="B27" s="106">
        <v>25304.1</v>
      </c>
    </row>
    <row r="28" spans="1:2" s="38" customFormat="1" ht="21.75" customHeight="1">
      <c r="A28" s="74" t="s">
        <v>2537</v>
      </c>
      <c r="B28" s="106">
        <v>24886.1</v>
      </c>
    </row>
    <row r="29" spans="1:2" s="38" customFormat="1" ht="21.75" customHeight="1">
      <c r="A29" s="74" t="s">
        <v>2538</v>
      </c>
      <c r="B29" s="106">
        <v>23388.7</v>
      </c>
    </row>
    <row r="30" spans="1:2" s="38" customFormat="1" ht="21.75" customHeight="1">
      <c r="A30" s="74" t="s">
        <v>2539</v>
      </c>
      <c r="B30" s="106">
        <v>24694.6</v>
      </c>
    </row>
    <row r="31" spans="1:2" s="38" customFormat="1" ht="21.75" customHeight="1">
      <c r="A31" s="74" t="s">
        <v>2540</v>
      </c>
      <c r="B31" s="106">
        <v>21997.7</v>
      </c>
    </row>
    <row r="32" spans="1:2" s="38" customFormat="1" ht="21.75" customHeight="1">
      <c r="A32" s="74" t="s">
        <v>2541</v>
      </c>
      <c r="B32" s="106">
        <v>25997.4</v>
      </c>
    </row>
    <row r="33" spans="1:7" s="38" customFormat="1" ht="21.75" customHeight="1">
      <c r="A33" s="74" t="s">
        <v>2542</v>
      </c>
      <c r="B33" s="106">
        <v>3612.6</v>
      </c>
    </row>
    <row r="34" spans="1:7" ht="21.75" customHeight="1">
      <c r="A34" s="74" t="s">
        <v>2543</v>
      </c>
      <c r="B34" s="107">
        <v>4247.8999999999996</v>
      </c>
    </row>
    <row r="35" spans="1:7" ht="21.75" customHeight="1">
      <c r="A35" s="105" t="s">
        <v>2544</v>
      </c>
      <c r="B35" s="107">
        <v>4055.8</v>
      </c>
    </row>
    <row r="36" spans="1:7" ht="21.75" customHeight="1">
      <c r="A36" s="105" t="s">
        <v>2545</v>
      </c>
      <c r="B36" s="107">
        <v>2306.6</v>
      </c>
    </row>
    <row r="37" spans="1:7" ht="21.75" customHeight="1">
      <c r="A37" s="105" t="s">
        <v>2546</v>
      </c>
      <c r="B37" s="107">
        <v>48083.5</v>
      </c>
    </row>
    <row r="38" spans="1:7" ht="21.75" customHeight="1">
      <c r="A38" s="105" t="s">
        <v>2547</v>
      </c>
      <c r="B38" s="107">
        <v>1246.5999999999999</v>
      </c>
    </row>
    <row r="39" spans="1:7" ht="21.75" customHeight="1">
      <c r="A39" s="105" t="s">
        <v>2548</v>
      </c>
      <c r="B39" s="107">
        <v>1239.2</v>
      </c>
    </row>
    <row r="40" spans="1:7" ht="21.75" customHeight="1">
      <c r="A40" s="105" t="s">
        <v>4000</v>
      </c>
      <c r="B40" s="148" t="s">
        <v>3839</v>
      </c>
    </row>
    <row r="41" spans="1:7" ht="21.75" customHeight="1">
      <c r="A41" s="105" t="s">
        <v>4001</v>
      </c>
      <c r="B41" s="148" t="s">
        <v>3839</v>
      </c>
    </row>
    <row r="42" spans="1:7" ht="21.75" customHeight="1">
      <c r="A42" s="105" t="s">
        <v>3726</v>
      </c>
      <c r="B42" s="107">
        <v>18050.7</v>
      </c>
    </row>
    <row r="43" spans="1:7" ht="21.75" customHeight="1">
      <c r="A43" s="105" t="s">
        <v>3961</v>
      </c>
      <c r="B43" s="107">
        <v>41900</v>
      </c>
    </row>
    <row r="47" spans="1:7">
      <c r="B47" s="70" t="s">
        <v>4629</v>
      </c>
      <c r="D47" t="s">
        <v>4630</v>
      </c>
      <c r="G47" t="s">
        <v>4631</v>
      </c>
    </row>
    <row r="48" spans="1:7">
      <c r="A48" s="347"/>
    </row>
    <row r="49" spans="1:11">
      <c r="A49" s="347"/>
    </row>
    <row r="50" spans="1:11">
      <c r="B50" s="372" t="s">
        <v>5342</v>
      </c>
      <c r="C50" s="372"/>
      <c r="D50" s="349"/>
      <c r="E50" s="371" t="s">
        <v>5453</v>
      </c>
      <c r="F50" s="371"/>
      <c r="G50" s="371"/>
      <c r="H50" s="75"/>
      <c r="I50" s="371" t="s">
        <v>5445</v>
      </c>
      <c r="J50" s="371"/>
      <c r="K50" s="371"/>
    </row>
    <row r="51" spans="1:11">
      <c r="B51" s="376" t="s">
        <v>4758</v>
      </c>
      <c r="C51" s="376"/>
      <c r="D51" s="7"/>
      <c r="E51" s="375" t="s">
        <v>5162</v>
      </c>
      <c r="F51" s="375"/>
      <c r="G51" s="375"/>
      <c r="H51" s="7"/>
      <c r="I51" s="370" t="s">
        <v>5343</v>
      </c>
      <c r="J51" s="370"/>
      <c r="K51" s="370"/>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05" zoomScale="85" zoomScaleNormal="85" workbookViewId="0">
      <selection activeCell="L14" sqref="L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2501</v>
      </c>
      <c r="D3" s="378" t="s">
        <v>12</v>
      </c>
      <c r="E3" s="378"/>
      <c r="F3" s="4" t="s">
        <v>3452</v>
      </c>
    </row>
    <row r="4" spans="1:12" ht="18" customHeight="1">
      <c r="A4" s="377" t="s">
        <v>77</v>
      </c>
      <c r="B4" s="377"/>
      <c r="C4" s="36" t="s">
        <v>3775</v>
      </c>
      <c r="D4" s="378" t="s">
        <v>14</v>
      </c>
      <c r="E4" s="378"/>
      <c r="F4" s="5">
        <f>'Running Hours'!B20</f>
        <v>5266.8</v>
      </c>
    </row>
    <row r="5" spans="1:12" ht="18" customHeight="1">
      <c r="A5" s="377" t="s">
        <v>78</v>
      </c>
      <c r="B5" s="377"/>
      <c r="C5" s="37" t="s">
        <v>3773</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44728.675000000003</v>
      </c>
      <c r="I8" s="22">
        <f t="shared" ref="I8:I71" si="0">D8-($F$4-G8)</f>
        <v>1648.1999999999998</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44728.675000000003</v>
      </c>
      <c r="I9" s="22">
        <f t="shared" si="0"/>
        <v>1648.1999999999998</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44728.675000000003</v>
      </c>
      <c r="I10" s="22">
        <f t="shared" si="0"/>
        <v>1648.1999999999998</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44728.675000000003</v>
      </c>
      <c r="I11" s="22">
        <f t="shared" si="0"/>
        <v>1648.1999999999998</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44728.675000000003</v>
      </c>
      <c r="I12" s="22">
        <f t="shared" si="0"/>
        <v>1648.1999999999998</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44728.675000000003</v>
      </c>
      <c r="I13" s="22">
        <f t="shared" si="0"/>
        <v>1648.1999999999998</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44728.675000000003</v>
      </c>
      <c r="I14" s="22">
        <f t="shared" si="0"/>
        <v>1648.1999999999998</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44728.675000000003</v>
      </c>
      <c r="I15" s="22">
        <f t="shared" si="0"/>
        <v>1648.1999999999998</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44728.675000000003</v>
      </c>
      <c r="I16" s="22">
        <f t="shared" si="0"/>
        <v>1648.1999999999998</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44728.675000000003</v>
      </c>
      <c r="I17" s="22">
        <f t="shared" si="0"/>
        <v>1648.1999999999998</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44728.675000000003</v>
      </c>
      <c r="I18" s="22">
        <f t="shared" si="0"/>
        <v>1648.1999999999998</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44728.675000000003</v>
      </c>
      <c r="I19" s="22">
        <f t="shared" si="0"/>
        <v>1648.1999999999998</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44728.675000000003</v>
      </c>
      <c r="I20" s="22">
        <f t="shared" si="0"/>
        <v>1648.1999999999998</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44728.675000000003</v>
      </c>
      <c r="I21" s="22">
        <f t="shared" si="0"/>
        <v>1648.1999999999998</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44728.675000000003</v>
      </c>
      <c r="I22" s="22">
        <f t="shared" si="0"/>
        <v>1648.1999999999998</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44728.675000000003</v>
      </c>
      <c r="I23" s="22">
        <f t="shared" si="0"/>
        <v>1648.1999999999998</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44728.675000000003</v>
      </c>
      <c r="I24" s="22">
        <f t="shared" si="0"/>
        <v>1648.1999999999998</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44728.675000000003</v>
      </c>
      <c r="I25" s="22">
        <f t="shared" si="0"/>
        <v>1648.1999999999998</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44728.675000000003</v>
      </c>
      <c r="I26" s="22">
        <f t="shared" si="0"/>
        <v>1648.1999999999998</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44728.675000000003</v>
      </c>
      <c r="I27" s="22">
        <f t="shared" si="0"/>
        <v>1648.1999999999998</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44728.675000000003</v>
      </c>
      <c r="I28" s="22">
        <f t="shared" si="0"/>
        <v>1648.1999999999998</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44728.675000000003</v>
      </c>
      <c r="I29" s="22">
        <f t="shared" si="0"/>
        <v>1648.1999999999998</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44728.675000000003</v>
      </c>
      <c r="I30" s="22">
        <f t="shared" si="0"/>
        <v>1648.1999999999998</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44728.675000000003</v>
      </c>
      <c r="I31" s="22">
        <f t="shared" si="0"/>
        <v>1648.1999999999998</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44728.675000000003</v>
      </c>
      <c r="I32" s="22">
        <f t="shared" si="0"/>
        <v>1648.1999999999998</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44728.675000000003</v>
      </c>
      <c r="I33" s="22">
        <f t="shared" si="0"/>
        <v>1648.1999999999998</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44728.675000000003</v>
      </c>
      <c r="I34" s="22">
        <f t="shared" si="0"/>
        <v>1648.1999999999998</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44728.675000000003</v>
      </c>
      <c r="I35" s="22">
        <f t="shared" si="0"/>
        <v>1648.1999999999998</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44728.675000000003</v>
      </c>
      <c r="I36" s="22">
        <f t="shared" si="0"/>
        <v>1648.1999999999998</v>
      </c>
      <c r="J36" s="16" t="str">
        <f t="shared" si="2"/>
        <v>NOT DUE</v>
      </c>
      <c r="K36" s="30" t="s">
        <v>3809</v>
      </c>
      <c r="L36" s="39"/>
    </row>
    <row r="37" spans="1:12" ht="15" customHeight="1">
      <c r="A37" s="16" t="s">
        <v>3482</v>
      </c>
      <c r="B37" s="30" t="s">
        <v>1524</v>
      </c>
      <c r="C37" s="30" t="s">
        <v>37</v>
      </c>
      <c r="D37" s="41">
        <v>4000</v>
      </c>
      <c r="E37" s="12">
        <v>42549</v>
      </c>
      <c r="F37" s="12">
        <v>43721</v>
      </c>
      <c r="G37" s="12">
        <v>43721</v>
      </c>
      <c r="H37" s="26">
        <v>2054</v>
      </c>
      <c r="I37" s="22">
        <f t="shared" si="0"/>
        <v>42454.2</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44728.675000000003</v>
      </c>
      <c r="I38" s="22">
        <f t="shared" si="0"/>
        <v>1648.1999999999998</v>
      </c>
      <c r="J38" s="16" t="str">
        <f t="shared" si="2"/>
        <v>NOT DUE</v>
      </c>
      <c r="K38" s="30" t="s">
        <v>3809</v>
      </c>
      <c r="L38" s="39"/>
    </row>
    <row r="39" spans="1:12" ht="15" customHeight="1">
      <c r="A39" s="16" t="s">
        <v>3484</v>
      </c>
      <c r="B39" s="30" t="s">
        <v>1526</v>
      </c>
      <c r="C39" s="30" t="s">
        <v>37</v>
      </c>
      <c r="D39" s="41">
        <v>4000</v>
      </c>
      <c r="E39" s="12">
        <v>42549</v>
      </c>
      <c r="F39" s="12">
        <v>43721</v>
      </c>
      <c r="G39" s="12">
        <v>43721</v>
      </c>
      <c r="H39" s="26">
        <v>2054</v>
      </c>
      <c r="I39" s="22">
        <f t="shared" si="0"/>
        <v>42454.2</v>
      </c>
      <c r="J39" s="16" t="str">
        <f t="shared" si="2"/>
        <v>NOT DUE</v>
      </c>
      <c r="K39" s="30" t="s">
        <v>3809</v>
      </c>
      <c r="L39" s="224"/>
    </row>
    <row r="40" spans="1:12" ht="15" customHeight="1">
      <c r="A40" s="16" t="s">
        <v>3485</v>
      </c>
      <c r="B40" s="30" t="s">
        <v>1527</v>
      </c>
      <c r="C40" s="30" t="s">
        <v>37</v>
      </c>
      <c r="D40" s="41">
        <v>4000</v>
      </c>
      <c r="E40" s="12">
        <v>42549</v>
      </c>
      <c r="F40" s="12">
        <v>43721</v>
      </c>
      <c r="G40" s="12">
        <v>43721</v>
      </c>
      <c r="H40" s="26">
        <v>2054</v>
      </c>
      <c r="I40" s="22">
        <f t="shared" si="0"/>
        <v>42454.2</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ref="H41" si="3">IF(I41&lt;=4000,$F$5+(I41/24),"error")</f>
        <v>44692.800000000003</v>
      </c>
      <c r="I41" s="22">
        <f t="shared" si="0"/>
        <v>787.19999999999982</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44728.675000000003</v>
      </c>
      <c r="I42" s="22">
        <f t="shared" si="0"/>
        <v>1648.1999999999998</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4"/>
        <v>44728.675000000003</v>
      </c>
      <c r="I43" s="22">
        <f t="shared" si="0"/>
        <v>1648.1999999999998</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5">IF(I44&lt;=4000,$F$5+(I44/24),"error")</f>
        <v>44692.800000000003</v>
      </c>
      <c r="I44" s="22">
        <f t="shared" si="0"/>
        <v>787.19999999999982</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44692.800000000003</v>
      </c>
      <c r="I45" s="22">
        <f t="shared" si="0"/>
        <v>787.19999999999982</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44728.675000000003</v>
      </c>
      <c r="I46" s="22">
        <f t="shared" si="0"/>
        <v>1648.1999999999998</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44829.633333333331</v>
      </c>
      <c r="I47" s="22">
        <f t="shared" si="0"/>
        <v>4071.2</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44692.800000000003</v>
      </c>
      <c r="I48" s="22">
        <f t="shared" si="0"/>
        <v>787.19999999999982</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44829.633333333331</v>
      </c>
      <c r="I49" s="22">
        <f t="shared" si="0"/>
        <v>4071.2</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44829.633333333331</v>
      </c>
      <c r="I50" s="22">
        <f t="shared" si="0"/>
        <v>4071.2</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44773.883333333331</v>
      </c>
      <c r="I51" s="22">
        <f t="shared" si="0"/>
        <v>2733.2</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44773.883333333331</v>
      </c>
      <c r="I52" s="22">
        <f t="shared" si="0"/>
        <v>2733.2</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45107.216666666667</v>
      </c>
      <c r="I53" s="22">
        <f t="shared" si="0"/>
        <v>10733.2</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45107.216666666667</v>
      </c>
      <c r="I54" s="22">
        <f t="shared" si="0"/>
        <v>10733.2</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44773.883333333331</v>
      </c>
      <c r="I55" s="22">
        <f t="shared" si="0"/>
        <v>2733.2</v>
      </c>
      <c r="J55" s="16" t="str">
        <f t="shared" si="2"/>
        <v>NOT DUE</v>
      </c>
      <c r="K55" s="30"/>
      <c r="L55" s="39"/>
    </row>
    <row r="56" spans="1:12" ht="25.5">
      <c r="A56" s="16" t="s">
        <v>3501</v>
      </c>
      <c r="B56" s="30" t="s">
        <v>1606</v>
      </c>
      <c r="C56" s="30" t="s">
        <v>1607</v>
      </c>
      <c r="D56" s="41">
        <v>8000</v>
      </c>
      <c r="E56" s="12">
        <v>42549</v>
      </c>
      <c r="F56" s="12">
        <v>42549</v>
      </c>
      <c r="G56" s="26">
        <v>0</v>
      </c>
      <c r="H56" s="21">
        <f t="shared" si="7"/>
        <v>44773.883333333331</v>
      </c>
      <c r="I56" s="22">
        <f t="shared" si="0"/>
        <v>2733.2</v>
      </c>
      <c r="J56" s="16" t="str">
        <f t="shared" si="2"/>
        <v>NOT DUE</v>
      </c>
      <c r="K56" s="30"/>
      <c r="L56" s="39"/>
    </row>
    <row r="57" spans="1:12">
      <c r="A57" s="16" t="s">
        <v>3502</v>
      </c>
      <c r="B57" s="30" t="s">
        <v>1608</v>
      </c>
      <c r="C57" s="30" t="s">
        <v>1609</v>
      </c>
      <c r="D57" s="41">
        <v>8000</v>
      </c>
      <c r="E57" s="12">
        <v>42549</v>
      </c>
      <c r="F57" s="12">
        <v>42549</v>
      </c>
      <c r="G57" s="26">
        <v>0</v>
      </c>
      <c r="H57" s="21">
        <f t="shared" si="7"/>
        <v>44773.883333333331</v>
      </c>
      <c r="I57" s="22">
        <f t="shared" si="0"/>
        <v>2733.2</v>
      </c>
      <c r="J57" s="16" t="str">
        <f t="shared" si="2"/>
        <v>NOT DUE</v>
      </c>
      <c r="K57" s="30" t="s">
        <v>3810</v>
      </c>
      <c r="L57" s="39"/>
    </row>
    <row r="58" spans="1:12">
      <c r="A58" s="16" t="s">
        <v>3503</v>
      </c>
      <c r="B58" s="30" t="s">
        <v>1610</v>
      </c>
      <c r="C58" s="30" t="s">
        <v>1611</v>
      </c>
      <c r="D58" s="41">
        <v>8000</v>
      </c>
      <c r="E58" s="12">
        <v>42549</v>
      </c>
      <c r="F58" s="12">
        <v>42549</v>
      </c>
      <c r="G58" s="26">
        <v>0</v>
      </c>
      <c r="H58" s="21">
        <f t="shared" si="7"/>
        <v>44773.883333333331</v>
      </c>
      <c r="I58" s="22">
        <f t="shared" si="0"/>
        <v>2733.2</v>
      </c>
      <c r="J58" s="16" t="str">
        <f t="shared" si="2"/>
        <v>NOT DUE</v>
      </c>
      <c r="K58" s="30"/>
      <c r="L58" s="39"/>
    </row>
    <row r="59" spans="1:12" ht="25.5">
      <c r="A59" s="16" t="s">
        <v>3504</v>
      </c>
      <c r="B59" s="30" t="s">
        <v>1612</v>
      </c>
      <c r="C59" s="30" t="s">
        <v>1613</v>
      </c>
      <c r="D59" s="41">
        <v>8000</v>
      </c>
      <c r="E59" s="12">
        <v>42549</v>
      </c>
      <c r="F59" s="12">
        <v>42549</v>
      </c>
      <c r="G59" s="26">
        <v>0</v>
      </c>
      <c r="H59" s="21">
        <f t="shared" si="7"/>
        <v>44773.883333333331</v>
      </c>
      <c r="I59" s="22">
        <f t="shared" si="0"/>
        <v>2733.2</v>
      </c>
      <c r="J59" s="16" t="str">
        <f t="shared" si="2"/>
        <v>NOT DUE</v>
      </c>
      <c r="K59" s="30" t="s">
        <v>3810</v>
      </c>
      <c r="L59" s="39"/>
    </row>
    <row r="60" spans="1:12">
      <c r="A60" s="16" t="s">
        <v>3505</v>
      </c>
      <c r="B60" s="30" t="s">
        <v>1614</v>
      </c>
      <c r="C60" s="30" t="s">
        <v>1615</v>
      </c>
      <c r="D60" s="41">
        <v>8000</v>
      </c>
      <c r="E60" s="12">
        <v>42549</v>
      </c>
      <c r="F60" s="12">
        <v>42549</v>
      </c>
      <c r="G60" s="26">
        <v>0</v>
      </c>
      <c r="H60" s="21">
        <f t="shared" si="7"/>
        <v>44773.883333333331</v>
      </c>
      <c r="I60" s="22">
        <f t="shared" si="0"/>
        <v>2733.2</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44773.883333333331</v>
      </c>
      <c r="I61" s="22">
        <f t="shared" si="0"/>
        <v>2733.2</v>
      </c>
      <c r="J61" s="16" t="str">
        <f t="shared" si="2"/>
        <v>NOT DUE</v>
      </c>
      <c r="K61" s="30" t="s">
        <v>3810</v>
      </c>
      <c r="L61" s="39"/>
    </row>
    <row r="62" spans="1:12">
      <c r="A62" s="16" t="s">
        <v>3507</v>
      </c>
      <c r="B62" s="30" t="s">
        <v>1618</v>
      </c>
      <c r="C62" s="30" t="s">
        <v>1619</v>
      </c>
      <c r="D62" s="41">
        <v>8000</v>
      </c>
      <c r="E62" s="12">
        <v>42549</v>
      </c>
      <c r="F62" s="12">
        <v>42549</v>
      </c>
      <c r="G62" s="26">
        <v>0</v>
      </c>
      <c r="H62" s="21">
        <f t="shared" si="7"/>
        <v>44773.883333333331</v>
      </c>
      <c r="I62" s="22">
        <f t="shared" si="0"/>
        <v>2733.2</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44728.675000000003</v>
      </c>
      <c r="I63" s="22">
        <f t="shared" si="0"/>
        <v>1648.1999999999998</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44728.675000000003</v>
      </c>
      <c r="I64" s="22">
        <f t="shared" si="0"/>
        <v>1648.1999999999998</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44728.675000000003</v>
      </c>
      <c r="I65" s="22">
        <f t="shared" si="0"/>
        <v>1648.1999999999998</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44692.800000000003</v>
      </c>
      <c r="I66" s="22">
        <f t="shared" si="0"/>
        <v>787.19999999999982</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44773.883333333331</v>
      </c>
      <c r="I67" s="22">
        <f t="shared" si="0"/>
        <v>2733.2</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44773.883333333331</v>
      </c>
      <c r="I68" s="22">
        <f t="shared" si="0"/>
        <v>2733.2</v>
      </c>
      <c r="J68" s="16" t="str">
        <f t="shared" si="2"/>
        <v>NOT DUE</v>
      </c>
      <c r="K68" s="30" t="s">
        <v>3810</v>
      </c>
      <c r="L68" s="39"/>
    </row>
    <row r="69" spans="1:12">
      <c r="A69" s="16" t="s">
        <v>3514</v>
      </c>
      <c r="B69" s="30" t="s">
        <v>1640</v>
      </c>
      <c r="C69" s="30" t="s">
        <v>1641</v>
      </c>
      <c r="D69" s="41">
        <v>8000</v>
      </c>
      <c r="E69" s="12">
        <v>42549</v>
      </c>
      <c r="F69" s="12">
        <v>42549</v>
      </c>
      <c r="G69" s="26">
        <v>0</v>
      </c>
      <c r="H69" s="21">
        <f t="shared" si="8"/>
        <v>44773.883333333331</v>
      </c>
      <c r="I69" s="22">
        <f t="shared" si="0"/>
        <v>2733.2</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45107.216666666667</v>
      </c>
      <c r="I70" s="22">
        <f t="shared" si="0"/>
        <v>10733.2</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45107.216666666667</v>
      </c>
      <c r="I71" s="22">
        <f t="shared" si="0"/>
        <v>10733.2</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44692.800000000003</v>
      </c>
      <c r="I72" s="22">
        <f t="shared" ref="I72:I120" si="9">D72-($F$4-G72)</f>
        <v>787.19999999999982</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44692.800000000003</v>
      </c>
      <c r="I73" s="22">
        <f t="shared" si="9"/>
        <v>787.19999999999982</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44773.883333333331</v>
      </c>
      <c r="I74" s="22">
        <f t="shared" si="9"/>
        <v>2733.2</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44773.883333333331</v>
      </c>
      <c r="I75" s="22">
        <f t="shared" si="9"/>
        <v>2733.2</v>
      </c>
      <c r="J75" s="16" t="str">
        <f t="shared" si="10"/>
        <v>NOT DUE</v>
      </c>
      <c r="K75" s="30" t="s">
        <v>3810</v>
      </c>
      <c r="L75" s="39"/>
    </row>
    <row r="76" spans="1:12">
      <c r="A76" s="16" t="s">
        <v>3521</v>
      </c>
      <c r="B76" s="30" t="s">
        <v>1655</v>
      </c>
      <c r="C76" s="30" t="s">
        <v>1546</v>
      </c>
      <c r="D76" s="41">
        <v>8000</v>
      </c>
      <c r="E76" s="12">
        <v>42549</v>
      </c>
      <c r="F76" s="12">
        <v>42549</v>
      </c>
      <c r="G76" s="26">
        <v>0</v>
      </c>
      <c r="H76" s="21">
        <f t="shared" si="11"/>
        <v>44773.883333333331</v>
      </c>
      <c r="I76" s="22">
        <f t="shared" si="9"/>
        <v>2733.2</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45107.216666666667</v>
      </c>
      <c r="I77" s="22">
        <f t="shared" si="9"/>
        <v>10733.2</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45107.216666666667</v>
      </c>
      <c r="I78" s="22">
        <f t="shared" si="9"/>
        <v>10733.2</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45107.216666666667</v>
      </c>
      <c r="I79" s="22">
        <f t="shared" si="9"/>
        <v>10733.2</v>
      </c>
      <c r="J79" s="16" t="str">
        <f t="shared" si="10"/>
        <v>NOT DUE</v>
      </c>
      <c r="K79" s="30" t="s">
        <v>3811</v>
      </c>
      <c r="L79" s="39"/>
    </row>
    <row r="80" spans="1:12">
      <c r="A80" s="16" t="s">
        <v>3525</v>
      </c>
      <c r="B80" s="30" t="s">
        <v>3817</v>
      </c>
      <c r="C80" s="30" t="s">
        <v>37</v>
      </c>
      <c r="D80" s="41">
        <v>16000</v>
      </c>
      <c r="E80" s="12">
        <v>42549</v>
      </c>
      <c r="F80" s="12">
        <v>42549</v>
      </c>
      <c r="G80" s="26">
        <v>0</v>
      </c>
      <c r="H80" s="21">
        <f t="shared" si="12"/>
        <v>45107.216666666667</v>
      </c>
      <c r="I80" s="22">
        <f t="shared" si="9"/>
        <v>10733.2</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45107.216666666667</v>
      </c>
      <c r="I81" s="22">
        <f t="shared" si="9"/>
        <v>10733.2</v>
      </c>
      <c r="J81" s="16" t="str">
        <f t="shared" si="10"/>
        <v>NOT DUE</v>
      </c>
      <c r="K81" s="30" t="s">
        <v>3810</v>
      </c>
      <c r="L81" s="39"/>
    </row>
    <row r="82" spans="1:12">
      <c r="A82" s="16" t="s">
        <v>3527</v>
      </c>
      <c r="B82" s="30" t="s">
        <v>3815</v>
      </c>
      <c r="C82" s="30" t="s">
        <v>37</v>
      </c>
      <c r="D82" s="41">
        <v>16000</v>
      </c>
      <c r="E82" s="12">
        <v>42549</v>
      </c>
      <c r="F82" s="12">
        <v>42549</v>
      </c>
      <c r="G82" s="26">
        <v>0</v>
      </c>
      <c r="H82" s="21">
        <f t="shared" si="12"/>
        <v>45107.216666666667</v>
      </c>
      <c r="I82" s="22">
        <f t="shared" si="9"/>
        <v>10733.2</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44773.883333333331</v>
      </c>
      <c r="I83" s="22">
        <f t="shared" si="9"/>
        <v>2733.2</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44773.883333333331</v>
      </c>
      <c r="I84" s="22">
        <f t="shared" si="9"/>
        <v>2733.2</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44773.883333333331</v>
      </c>
      <c r="I85" s="22">
        <f t="shared" si="9"/>
        <v>2733.2</v>
      </c>
      <c r="J85" s="16" t="str">
        <f t="shared" si="10"/>
        <v>NOT DUE</v>
      </c>
      <c r="K85" s="30" t="s">
        <v>3812</v>
      </c>
      <c r="L85" s="39"/>
    </row>
    <row r="86" spans="1:12">
      <c r="A86" s="16" t="s">
        <v>3531</v>
      </c>
      <c r="B86" s="30" t="s">
        <v>1672</v>
      </c>
      <c r="C86" s="30" t="s">
        <v>1546</v>
      </c>
      <c r="D86" s="41">
        <v>8000</v>
      </c>
      <c r="E86" s="12">
        <v>42549</v>
      </c>
      <c r="F86" s="12">
        <v>42549</v>
      </c>
      <c r="G86" s="26">
        <v>0</v>
      </c>
      <c r="H86" s="21">
        <f t="shared" si="13"/>
        <v>44773.883333333331</v>
      </c>
      <c r="I86" s="22">
        <f t="shared" si="9"/>
        <v>2733.2</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44773.883333333331</v>
      </c>
      <c r="I87" s="22">
        <f t="shared" si="9"/>
        <v>2733.2</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44773.883333333331</v>
      </c>
      <c r="I88" s="22">
        <f t="shared" si="9"/>
        <v>2733.2</v>
      </c>
      <c r="J88" s="16" t="str">
        <f t="shared" si="10"/>
        <v>NOT DUE</v>
      </c>
      <c r="K88" s="30" t="s">
        <v>3812</v>
      </c>
      <c r="L88" s="39"/>
    </row>
    <row r="89" spans="1:12">
      <c r="A89" s="16" t="s">
        <v>3534</v>
      </c>
      <c r="B89" s="30" t="s">
        <v>1677</v>
      </c>
      <c r="C89" s="30" t="s">
        <v>1546</v>
      </c>
      <c r="D89" s="41">
        <v>8000</v>
      </c>
      <c r="E89" s="12">
        <v>42549</v>
      </c>
      <c r="F89" s="12">
        <v>42549</v>
      </c>
      <c r="G89" s="26">
        <v>0</v>
      </c>
      <c r="H89" s="21">
        <f t="shared" si="13"/>
        <v>44773.883333333331</v>
      </c>
      <c r="I89" s="22">
        <f t="shared" si="9"/>
        <v>2733.2</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44773.883333333331</v>
      </c>
      <c r="I90" s="22">
        <f t="shared" si="9"/>
        <v>2733.2</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44773.883333333331</v>
      </c>
      <c r="I91" s="22">
        <f t="shared" si="9"/>
        <v>2733.2</v>
      </c>
      <c r="J91" s="16" t="str">
        <f t="shared" si="10"/>
        <v>NOT DUE</v>
      </c>
      <c r="K91" s="30" t="s">
        <v>3812</v>
      </c>
      <c r="L91" s="39"/>
    </row>
    <row r="92" spans="1:12">
      <c r="A92" s="16" t="s">
        <v>3537</v>
      </c>
      <c r="B92" s="30" t="s">
        <v>1681</v>
      </c>
      <c r="C92" s="30" t="s">
        <v>1682</v>
      </c>
      <c r="D92" s="41">
        <v>8000</v>
      </c>
      <c r="E92" s="12">
        <v>42549</v>
      </c>
      <c r="F92" s="12">
        <v>42549</v>
      </c>
      <c r="G92" s="26">
        <v>0</v>
      </c>
      <c r="H92" s="21">
        <f t="shared" si="13"/>
        <v>44773.883333333331</v>
      </c>
      <c r="I92" s="22">
        <f t="shared" si="9"/>
        <v>2733.2</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44773.883333333331</v>
      </c>
      <c r="I93" s="22">
        <f t="shared" si="9"/>
        <v>2733.2</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44773.883333333331</v>
      </c>
      <c r="I94" s="22">
        <f t="shared" si="9"/>
        <v>2733.2</v>
      </c>
      <c r="J94" s="16" t="str">
        <f t="shared" si="10"/>
        <v>NOT DUE</v>
      </c>
      <c r="K94" s="30" t="s">
        <v>3812</v>
      </c>
      <c r="L94" s="39"/>
    </row>
    <row r="95" spans="1:12">
      <c r="A95" s="16" t="s">
        <v>3540</v>
      </c>
      <c r="B95" s="30" t="s">
        <v>1685</v>
      </c>
      <c r="C95" s="30" t="s">
        <v>1686</v>
      </c>
      <c r="D95" s="41">
        <v>8000</v>
      </c>
      <c r="E95" s="12">
        <v>42549</v>
      </c>
      <c r="F95" s="12">
        <v>42549</v>
      </c>
      <c r="G95" s="26">
        <v>0</v>
      </c>
      <c r="H95" s="21">
        <f t="shared" si="13"/>
        <v>44773.883333333331</v>
      </c>
      <c r="I95" s="22">
        <f t="shared" si="9"/>
        <v>2733.2</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44773.883333333331</v>
      </c>
      <c r="I96" s="22">
        <f t="shared" si="9"/>
        <v>2733.2</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45107.216666666667</v>
      </c>
      <c r="I97" s="22">
        <f t="shared" si="9"/>
        <v>10733.2</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45107.216666666667</v>
      </c>
      <c r="I98" s="22">
        <f t="shared" si="9"/>
        <v>10733.2</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44773.883333333331</v>
      </c>
      <c r="I99" s="22">
        <f t="shared" si="9"/>
        <v>2733.2</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45107.216666666667</v>
      </c>
      <c r="I100" s="22">
        <f t="shared" si="9"/>
        <v>10733.2</v>
      </c>
      <c r="J100" s="16" t="str">
        <f t="shared" si="10"/>
        <v>NOT DUE</v>
      </c>
      <c r="K100" s="30" t="s">
        <v>3812</v>
      </c>
      <c r="L100" s="39"/>
    </row>
    <row r="101" spans="1:12">
      <c r="A101" s="16" t="s">
        <v>3546</v>
      </c>
      <c r="B101" s="30" t="s">
        <v>1710</v>
      </c>
      <c r="C101" s="30" t="s">
        <v>37</v>
      </c>
      <c r="D101" s="41">
        <v>8000</v>
      </c>
      <c r="E101" s="12">
        <v>42549</v>
      </c>
      <c r="F101" s="12">
        <v>42549</v>
      </c>
      <c r="G101" s="26">
        <v>0</v>
      </c>
      <c r="H101" s="257">
        <f>IF(I101&lt;=8000,$F$5+(I101/24),"error")</f>
        <v>44773.883333333331</v>
      </c>
      <c r="I101" s="22">
        <f t="shared" si="9"/>
        <v>2733.2</v>
      </c>
      <c r="J101" s="16" t="str">
        <f t="shared" si="10"/>
        <v>NOT DUE</v>
      </c>
      <c r="K101" s="30" t="s">
        <v>3813</v>
      </c>
      <c r="L101" s="39"/>
    </row>
    <row r="102" spans="1:12">
      <c r="A102" s="16" t="s">
        <v>3547</v>
      </c>
      <c r="B102" s="30" t="s">
        <v>1711</v>
      </c>
      <c r="C102" s="30" t="s">
        <v>1712</v>
      </c>
      <c r="D102" s="41">
        <v>4000</v>
      </c>
      <c r="E102" s="12">
        <v>42549</v>
      </c>
      <c r="F102" s="12">
        <v>43721</v>
      </c>
      <c r="G102" s="26">
        <v>2054</v>
      </c>
      <c r="H102" s="257">
        <f>IF(I102&lt;=4000,$F$5+(I102/24),"error")</f>
        <v>44692.800000000003</v>
      </c>
      <c r="I102" s="22">
        <f t="shared" si="9"/>
        <v>787.19999999999982</v>
      </c>
      <c r="J102" s="16" t="str">
        <f t="shared" si="10"/>
        <v>NOT DUE</v>
      </c>
      <c r="K102" s="30" t="s">
        <v>3813</v>
      </c>
      <c r="L102" s="39"/>
    </row>
    <row r="103" spans="1:12">
      <c r="A103" s="16" t="s">
        <v>3548</v>
      </c>
      <c r="B103" s="30" t="s">
        <v>1711</v>
      </c>
      <c r="C103" s="30" t="s">
        <v>37</v>
      </c>
      <c r="D103" s="41">
        <v>8000</v>
      </c>
      <c r="E103" s="12">
        <v>42549</v>
      </c>
      <c r="F103" s="12">
        <v>42549</v>
      </c>
      <c r="G103" s="26">
        <v>0</v>
      </c>
      <c r="H103" s="257">
        <f>IF(I103&lt;=8000,$F$5+(I103/24),"error")</f>
        <v>44773.883333333331</v>
      </c>
      <c r="I103" s="22">
        <f t="shared" si="9"/>
        <v>2733.2</v>
      </c>
      <c r="J103" s="16" t="str">
        <f t="shared" si="10"/>
        <v>NOT DUE</v>
      </c>
      <c r="K103" s="30" t="s">
        <v>3813</v>
      </c>
      <c r="L103" s="39"/>
    </row>
    <row r="104" spans="1:12" ht="25.5">
      <c r="A104" s="16" t="s">
        <v>3549</v>
      </c>
      <c r="B104" s="30" t="s">
        <v>1713</v>
      </c>
      <c r="C104" s="30" t="s">
        <v>1546</v>
      </c>
      <c r="D104" s="41">
        <v>8000</v>
      </c>
      <c r="E104" s="12">
        <v>42549</v>
      </c>
      <c r="F104" s="12">
        <v>42549</v>
      </c>
      <c r="G104" s="26">
        <v>0</v>
      </c>
      <c r="H104" s="257">
        <f>IF(I104&lt;=8000,$F$5+(I104/24),"error")</f>
        <v>44773.883333333331</v>
      </c>
      <c r="I104" s="22">
        <f t="shared" si="9"/>
        <v>2733.2</v>
      </c>
      <c r="J104" s="16" t="str">
        <f t="shared" si="10"/>
        <v>NOT DUE</v>
      </c>
      <c r="K104" s="30" t="s">
        <v>3813</v>
      </c>
      <c r="L104" s="39"/>
    </row>
    <row r="105" spans="1:12">
      <c r="A105" s="16" t="s">
        <v>3550</v>
      </c>
      <c r="B105" s="30" t="s">
        <v>1714</v>
      </c>
      <c r="C105" s="30" t="s">
        <v>1715</v>
      </c>
      <c r="D105" s="41">
        <v>8000</v>
      </c>
      <c r="E105" s="12">
        <v>42549</v>
      </c>
      <c r="F105" s="12">
        <v>42549</v>
      </c>
      <c r="G105" s="26">
        <v>0</v>
      </c>
      <c r="H105" s="257">
        <f t="shared" ref="H105:H116" si="14">IF(I105&lt;=8000,$F$5+(I105/24),"error")</f>
        <v>44773.883333333331</v>
      </c>
      <c r="I105" s="22">
        <f t="shared" si="9"/>
        <v>2733.2</v>
      </c>
      <c r="J105" s="16" t="str">
        <f t="shared" si="10"/>
        <v>NOT DUE</v>
      </c>
      <c r="K105" s="30" t="s">
        <v>3813</v>
      </c>
      <c r="L105" s="39"/>
    </row>
    <row r="106" spans="1:12" ht="25.5">
      <c r="A106" s="16" t="s">
        <v>3551</v>
      </c>
      <c r="B106" s="30" t="s">
        <v>1716</v>
      </c>
      <c r="C106" s="30" t="s">
        <v>37</v>
      </c>
      <c r="D106" s="41">
        <v>8000</v>
      </c>
      <c r="E106" s="12">
        <v>42549</v>
      </c>
      <c r="F106" s="12">
        <v>42549</v>
      </c>
      <c r="G106" s="26">
        <v>0</v>
      </c>
      <c r="H106" s="257">
        <f t="shared" si="14"/>
        <v>44773.883333333331</v>
      </c>
      <c r="I106" s="22">
        <f t="shared" si="9"/>
        <v>2733.2</v>
      </c>
      <c r="J106" s="16" t="str">
        <f t="shared" si="10"/>
        <v>NOT DUE</v>
      </c>
      <c r="K106" s="30" t="s">
        <v>3813</v>
      </c>
      <c r="L106" s="39"/>
    </row>
    <row r="107" spans="1:12">
      <c r="A107" s="16" t="s">
        <v>3552</v>
      </c>
      <c r="B107" s="30" t="s">
        <v>1717</v>
      </c>
      <c r="C107" s="30" t="s">
        <v>1715</v>
      </c>
      <c r="D107" s="41">
        <v>8000</v>
      </c>
      <c r="E107" s="12">
        <v>42549</v>
      </c>
      <c r="F107" s="12">
        <v>42549</v>
      </c>
      <c r="G107" s="26">
        <v>0</v>
      </c>
      <c r="H107" s="257">
        <f t="shared" si="14"/>
        <v>44773.883333333331</v>
      </c>
      <c r="I107" s="22">
        <f t="shared" si="9"/>
        <v>2733.2</v>
      </c>
      <c r="J107" s="16" t="str">
        <f t="shared" si="10"/>
        <v>NOT DUE</v>
      </c>
      <c r="K107" s="30" t="s">
        <v>3813</v>
      </c>
      <c r="L107" s="39"/>
    </row>
    <row r="108" spans="1:12">
      <c r="A108" s="16" t="s">
        <v>3553</v>
      </c>
      <c r="B108" s="30" t="s">
        <v>1717</v>
      </c>
      <c r="C108" s="30" t="s">
        <v>37</v>
      </c>
      <c r="D108" s="41">
        <v>16000</v>
      </c>
      <c r="E108" s="12">
        <v>42549</v>
      </c>
      <c r="F108" s="12">
        <v>42549</v>
      </c>
      <c r="G108" s="26">
        <v>0</v>
      </c>
      <c r="H108" s="257">
        <f>IF(I108&lt;=16000,$F$5+(I108/24),"error")</f>
        <v>45107.216666666667</v>
      </c>
      <c r="I108" s="22">
        <f t="shared" si="9"/>
        <v>10733.2</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44773.883333333331</v>
      </c>
      <c r="I109" s="22">
        <f t="shared" si="9"/>
        <v>2733.2</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44773.883333333331</v>
      </c>
      <c r="I110" s="22">
        <f t="shared" si="9"/>
        <v>2733.2</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44773.883333333331</v>
      </c>
      <c r="I111" s="22">
        <f t="shared" si="9"/>
        <v>2733.2</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44773.883333333331</v>
      </c>
      <c r="I112" s="22">
        <f t="shared" si="9"/>
        <v>2733.2</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44773.883333333331</v>
      </c>
      <c r="I113" s="22">
        <f t="shared" si="9"/>
        <v>2733.2</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44773.883333333331</v>
      </c>
      <c r="I114" s="22">
        <f t="shared" si="9"/>
        <v>2733.2</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44773.883333333331</v>
      </c>
      <c r="I115" s="22">
        <f t="shared" si="9"/>
        <v>2733.2</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44773.883333333331</v>
      </c>
      <c r="I116" s="22">
        <f t="shared" si="9"/>
        <v>2733.2</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44773.883333333331</v>
      </c>
      <c r="I117" s="22">
        <f t="shared" si="9"/>
        <v>2733.2</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44662.966666666667</v>
      </c>
      <c r="I118" s="22">
        <f t="shared" si="9"/>
        <v>71.199999999999818</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45440.55</v>
      </c>
      <c r="I119" s="22">
        <f t="shared" si="9"/>
        <v>18733.2</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44662.966666666667</v>
      </c>
      <c r="I120" s="22">
        <f t="shared" si="9"/>
        <v>71.199999999999818</v>
      </c>
      <c r="J120" s="16" t="str">
        <f t="shared" si="10"/>
        <v>NOT DUE</v>
      </c>
      <c r="K120" s="30" t="s">
        <v>1757</v>
      </c>
      <c r="L120" s="39"/>
    </row>
    <row r="124" spans="1:12">
      <c r="B124" t="s">
        <v>4629</v>
      </c>
      <c r="G124" t="s">
        <v>4631</v>
      </c>
    </row>
    <row r="125" spans="1:12">
      <c r="C125" s="367" t="s">
        <v>5449</v>
      </c>
      <c r="H125" s="455" t="s">
        <v>5446</v>
      </c>
      <c r="I125" s="455"/>
      <c r="J125" s="455"/>
    </row>
    <row r="126" spans="1:12">
      <c r="D126" s="47" t="s">
        <v>4630</v>
      </c>
      <c r="E126" t="s">
        <v>5231</v>
      </c>
    </row>
    <row r="127" spans="1:12">
      <c r="E127" s="75" t="s">
        <v>5444</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5" zoomScale="85" zoomScaleNormal="85" workbookViewId="0">
      <selection activeCell="L18" sqref="L1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1874</v>
      </c>
      <c r="D3" s="378" t="s">
        <v>12</v>
      </c>
      <c r="E3" s="378"/>
      <c r="F3" s="4" t="s">
        <v>3423</v>
      </c>
    </row>
    <row r="4" spans="1:12" ht="18" customHeight="1">
      <c r="A4" s="377" t="s">
        <v>77</v>
      </c>
      <c r="B4" s="377"/>
      <c r="C4" s="36" t="s">
        <v>3776</v>
      </c>
      <c r="D4" s="378" t="s">
        <v>14</v>
      </c>
      <c r="E4" s="378"/>
      <c r="F4" s="5">
        <f>'Running Hours'!B23</f>
        <v>26635.1</v>
      </c>
    </row>
    <row r="5" spans="1:12" ht="18" customHeight="1">
      <c r="A5" s="377" t="s">
        <v>78</v>
      </c>
      <c r="B5" s="377"/>
      <c r="C5" s="37" t="s">
        <v>3777</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44021</v>
      </c>
      <c r="G8" s="26">
        <v>18631.8</v>
      </c>
      <c r="H8" s="21">
        <f>IF(I8&lt;=8000,$F$5+(I8/24),"error")</f>
        <v>44659.862500000003</v>
      </c>
      <c r="I8" s="22">
        <f t="shared" ref="I8" si="0">D8-($F$4-G8)</f>
        <v>-3.2999999999992724</v>
      </c>
      <c r="J8" s="16" t="str">
        <f t="shared" ref="J8" si="1">IF(I8="","",IF(I8&lt;0,"OVERDUE","NOT DUE"))</f>
        <v>OVERDUE</v>
      </c>
      <c r="K8" s="30" t="s">
        <v>1896</v>
      </c>
      <c r="L8" s="224" t="s">
        <v>5457</v>
      </c>
    </row>
    <row r="9" spans="1:12">
      <c r="A9" s="16" t="s">
        <v>3425</v>
      </c>
      <c r="B9" s="30" t="s">
        <v>1881</v>
      </c>
      <c r="C9" s="30" t="s">
        <v>1882</v>
      </c>
      <c r="D9" s="41">
        <v>8000</v>
      </c>
      <c r="E9" s="12">
        <v>42549</v>
      </c>
      <c r="F9" s="12">
        <v>44021</v>
      </c>
      <c r="G9" s="26">
        <v>18631.8</v>
      </c>
      <c r="H9" s="21">
        <f>IF(I9&lt;=8000,$F$5+(I9/24),"error")</f>
        <v>44659.862500000003</v>
      </c>
      <c r="I9" s="22">
        <f t="shared" ref="I9:I18" si="2">D9-($F$4-G9)</f>
        <v>-3.2999999999992724</v>
      </c>
      <c r="J9" s="16" t="str">
        <f t="shared" ref="J9:J36" si="3">IF(I9="","",IF(I9&lt;0,"OVERDUE","NOT DUE"))</f>
        <v>OVERDUE</v>
      </c>
      <c r="K9" s="30"/>
      <c r="L9" s="224" t="s">
        <v>5457</v>
      </c>
    </row>
    <row r="10" spans="1:12">
      <c r="A10" s="16" t="s">
        <v>3844</v>
      </c>
      <c r="B10" s="30" t="s">
        <v>1881</v>
      </c>
      <c r="C10" s="30" t="s">
        <v>1883</v>
      </c>
      <c r="D10" s="41">
        <v>20000</v>
      </c>
      <c r="E10" s="12">
        <v>42549</v>
      </c>
      <c r="F10" s="12">
        <v>44021</v>
      </c>
      <c r="G10" s="26">
        <v>18631.8</v>
      </c>
      <c r="H10" s="21">
        <f>IF(I10&lt;=20000,$F$5+(I10/24),"error")</f>
        <v>45159.862500000003</v>
      </c>
      <c r="I10" s="22">
        <f t="shared" si="2"/>
        <v>11996.7</v>
      </c>
      <c r="J10" s="16" t="str">
        <f t="shared" si="3"/>
        <v>NOT DUE</v>
      </c>
      <c r="K10" s="30"/>
      <c r="L10" s="224" t="s">
        <v>5391</v>
      </c>
    </row>
    <row r="11" spans="1:12" ht="26.45" customHeight="1">
      <c r="A11" s="16" t="s">
        <v>3426</v>
      </c>
      <c r="B11" s="30" t="s">
        <v>1884</v>
      </c>
      <c r="C11" s="30" t="s">
        <v>1885</v>
      </c>
      <c r="D11" s="41">
        <v>8000</v>
      </c>
      <c r="E11" s="12">
        <v>42549</v>
      </c>
      <c r="F11" s="12">
        <v>44021</v>
      </c>
      <c r="G11" s="26">
        <v>18631.8</v>
      </c>
      <c r="H11" s="21">
        <f>IF(I11&lt;=8000,$F$5+(I11/24),"error")</f>
        <v>44659.862500000003</v>
      </c>
      <c r="I11" s="22">
        <f t="shared" si="2"/>
        <v>-3.2999999999992724</v>
      </c>
      <c r="J11" s="16" t="str">
        <f t="shared" si="3"/>
        <v>OVERDUE</v>
      </c>
      <c r="K11" s="350" t="s">
        <v>1897</v>
      </c>
      <c r="L11" s="224" t="s">
        <v>5457</v>
      </c>
    </row>
    <row r="12" spans="1:12" ht="25.5">
      <c r="A12" s="16" t="s">
        <v>3427</v>
      </c>
      <c r="B12" s="30" t="s">
        <v>1884</v>
      </c>
      <c r="C12" s="30" t="s">
        <v>1886</v>
      </c>
      <c r="D12" s="41">
        <v>20000</v>
      </c>
      <c r="E12" s="12">
        <v>42549</v>
      </c>
      <c r="F12" s="12">
        <v>44021</v>
      </c>
      <c r="G12" s="26">
        <v>18631.8</v>
      </c>
      <c r="H12" s="21">
        <f>IF(I12&lt;=20000,$F$5+(I12/24),"error")</f>
        <v>45159.862500000003</v>
      </c>
      <c r="I12" s="22">
        <f t="shared" si="2"/>
        <v>11996.7</v>
      </c>
      <c r="J12" s="16" t="str">
        <f t="shared" si="3"/>
        <v>NOT DUE</v>
      </c>
      <c r="K12" s="30"/>
      <c r="L12" s="224" t="s">
        <v>5391</v>
      </c>
    </row>
    <row r="13" spans="1:12" ht="25.5">
      <c r="A13" s="16" t="s">
        <v>3428</v>
      </c>
      <c r="B13" s="30" t="s">
        <v>1887</v>
      </c>
      <c r="C13" s="30" t="s">
        <v>1888</v>
      </c>
      <c r="D13" s="41">
        <v>8000</v>
      </c>
      <c r="E13" s="12">
        <v>42549</v>
      </c>
      <c r="F13" s="12">
        <v>44021</v>
      </c>
      <c r="G13" s="26">
        <v>18631.8</v>
      </c>
      <c r="H13" s="21">
        <f>IF(I13&lt;=8000,$F$5+(I13/24),"error")</f>
        <v>44659.862500000003</v>
      </c>
      <c r="I13" s="22">
        <f t="shared" si="2"/>
        <v>-3.2999999999992724</v>
      </c>
      <c r="J13" s="16" t="str">
        <f t="shared" si="3"/>
        <v>OVERDUE</v>
      </c>
      <c r="K13" s="30"/>
      <c r="L13" s="224" t="s">
        <v>5457</v>
      </c>
    </row>
    <row r="14" spans="1:12">
      <c r="A14" s="16" t="s">
        <v>3429</v>
      </c>
      <c r="B14" s="30" t="s">
        <v>1887</v>
      </c>
      <c r="C14" s="30" t="s">
        <v>1883</v>
      </c>
      <c r="D14" s="41">
        <v>20000</v>
      </c>
      <c r="E14" s="12">
        <v>42549</v>
      </c>
      <c r="F14" s="12">
        <v>44021</v>
      </c>
      <c r="G14" s="26">
        <v>18631.8</v>
      </c>
      <c r="H14" s="21">
        <f>IF(I14&lt;=20000,$F$5+(I14/24),"error")</f>
        <v>45159.862500000003</v>
      </c>
      <c r="I14" s="22">
        <f t="shared" si="2"/>
        <v>11996.7</v>
      </c>
      <c r="J14" s="16" t="str">
        <f t="shared" si="3"/>
        <v>NOT DUE</v>
      </c>
      <c r="K14" s="30"/>
      <c r="L14" s="224" t="s">
        <v>5391</v>
      </c>
    </row>
    <row r="15" spans="1:12" ht="38.450000000000003" customHeight="1">
      <c r="A15" s="16" t="s">
        <v>3430</v>
      </c>
      <c r="B15" s="30" t="s">
        <v>1535</v>
      </c>
      <c r="C15" s="30" t="s">
        <v>1889</v>
      </c>
      <c r="D15" s="41">
        <v>20000</v>
      </c>
      <c r="E15" s="12">
        <v>42549</v>
      </c>
      <c r="F15" s="12">
        <v>44021</v>
      </c>
      <c r="G15" s="26">
        <v>18631.8</v>
      </c>
      <c r="H15" s="21">
        <f>IF(I15&lt;=20000,$F$5+(I15/24),"error")</f>
        <v>45159.862500000003</v>
      </c>
      <c r="I15" s="22">
        <f t="shared" si="2"/>
        <v>11996.7</v>
      </c>
      <c r="J15" s="16" t="str">
        <f t="shared" si="3"/>
        <v>NOT DUE</v>
      </c>
      <c r="K15" s="30" t="s">
        <v>1898</v>
      </c>
      <c r="L15" s="224" t="s">
        <v>5391</v>
      </c>
    </row>
    <row r="16" spans="1:12" ht="26.45" customHeight="1">
      <c r="A16" s="16" t="s">
        <v>3431</v>
      </c>
      <c r="B16" s="30" t="s">
        <v>3845</v>
      </c>
      <c r="C16" s="30" t="s">
        <v>1891</v>
      </c>
      <c r="D16" s="41">
        <v>20000</v>
      </c>
      <c r="E16" s="12">
        <v>42549</v>
      </c>
      <c r="F16" s="12">
        <v>44021</v>
      </c>
      <c r="G16" s="26">
        <v>18631.8</v>
      </c>
      <c r="H16" s="21">
        <f>IF(I16&lt;=20000,$F$5+(I16/24),"error")</f>
        <v>45159.862500000003</v>
      </c>
      <c r="I16" s="22">
        <f t="shared" si="2"/>
        <v>11996.7</v>
      </c>
      <c r="J16" s="16" t="str">
        <f t="shared" si="3"/>
        <v>NOT DUE</v>
      </c>
      <c r="K16" s="30" t="s">
        <v>1899</v>
      </c>
      <c r="L16" s="224" t="s">
        <v>5391</v>
      </c>
    </row>
    <row r="17" spans="1:12" ht="25.5">
      <c r="A17" s="16" t="s">
        <v>3432</v>
      </c>
      <c r="B17" s="30" t="s">
        <v>3840</v>
      </c>
      <c r="C17" s="30" t="s">
        <v>1893</v>
      </c>
      <c r="D17" s="41">
        <v>8000</v>
      </c>
      <c r="E17" s="12">
        <v>42549</v>
      </c>
      <c r="F17" s="12">
        <v>44021</v>
      </c>
      <c r="G17" s="26">
        <v>18631.8</v>
      </c>
      <c r="H17" s="21">
        <f>IF(I17&lt;=8000,$F$5+(I17/24),"error")</f>
        <v>44659.862500000003</v>
      </c>
      <c r="I17" s="22">
        <f t="shared" si="2"/>
        <v>-3.2999999999992724</v>
      </c>
      <c r="J17" s="16" t="str">
        <f t="shared" si="3"/>
        <v>OVERDUE</v>
      </c>
      <c r="K17" s="30"/>
      <c r="L17" s="224" t="s">
        <v>5457</v>
      </c>
    </row>
    <row r="18" spans="1:12" ht="21.75" customHeight="1">
      <c r="A18" s="16" t="s">
        <v>3433</v>
      </c>
      <c r="B18" s="30" t="s">
        <v>3842</v>
      </c>
      <c r="C18" s="30" t="s">
        <v>3843</v>
      </c>
      <c r="D18" s="41">
        <v>8000</v>
      </c>
      <c r="E18" s="12">
        <v>42549</v>
      </c>
      <c r="F18" s="12">
        <v>44021</v>
      </c>
      <c r="G18" s="26">
        <v>18631.8</v>
      </c>
      <c r="H18" s="21">
        <f>IF(I18&lt;=8000,$F$5+(I18/24),"error")</f>
        <v>44659.862500000003</v>
      </c>
      <c r="I18" s="22">
        <f t="shared" si="2"/>
        <v>-3.2999999999992724</v>
      </c>
      <c r="J18" s="16" t="str">
        <f t="shared" si="3"/>
        <v>OVERDUE</v>
      </c>
      <c r="K18" s="30"/>
      <c r="L18" s="224" t="s">
        <v>5457</v>
      </c>
    </row>
    <row r="19" spans="1:12" ht="38.25">
      <c r="A19" s="16" t="s">
        <v>3434</v>
      </c>
      <c r="B19" s="30" t="s">
        <v>1390</v>
      </c>
      <c r="C19" s="30" t="s">
        <v>1391</v>
      </c>
      <c r="D19" s="41" t="s">
        <v>1</v>
      </c>
      <c r="E19" s="12">
        <v>42549</v>
      </c>
      <c r="F19" s="12">
        <v>44660</v>
      </c>
      <c r="G19" s="72"/>
      <c r="H19" s="14">
        <f>DATE(YEAR(F19),MONTH(F19),DAY(F19)+1)</f>
        <v>44661</v>
      </c>
      <c r="I19" s="15">
        <f t="shared" ref="I19:I36" ca="1" si="4">IF(ISBLANK(H19),"",H19-DATE(YEAR(NOW()),MONTH(NOW()),DAY(NOW())))</f>
        <v>0</v>
      </c>
      <c r="J19" s="16" t="str">
        <f t="shared" ca="1" si="3"/>
        <v>NOT DUE</v>
      </c>
      <c r="K19" s="30" t="s">
        <v>1420</v>
      </c>
      <c r="L19" s="19"/>
    </row>
    <row r="20" spans="1:12" ht="38.25">
      <c r="A20" s="16" t="s">
        <v>3435</v>
      </c>
      <c r="B20" s="30" t="s">
        <v>1392</v>
      </c>
      <c r="C20" s="30" t="s">
        <v>1393</v>
      </c>
      <c r="D20" s="41" t="s">
        <v>1</v>
      </c>
      <c r="E20" s="12">
        <v>42549</v>
      </c>
      <c r="F20" s="12">
        <v>44660</v>
      </c>
      <c r="G20" s="72"/>
      <c r="H20" s="14">
        <f>DATE(YEAR(F20),MONTH(F20),DAY(F20)+1)</f>
        <v>44661</v>
      </c>
      <c r="I20" s="15">
        <f t="shared" ca="1" si="4"/>
        <v>0</v>
      </c>
      <c r="J20" s="16" t="str">
        <f t="shared" ca="1" si="3"/>
        <v>NOT DUE</v>
      </c>
      <c r="K20" s="30" t="s">
        <v>1421</v>
      </c>
      <c r="L20" s="19"/>
    </row>
    <row r="21" spans="1:12" ht="38.25">
      <c r="A21" s="16" t="s">
        <v>3436</v>
      </c>
      <c r="B21" s="30" t="s">
        <v>1394</v>
      </c>
      <c r="C21" s="30" t="s">
        <v>1395</v>
      </c>
      <c r="D21" s="41" t="s">
        <v>1</v>
      </c>
      <c r="E21" s="12">
        <v>42549</v>
      </c>
      <c r="F21" s="12">
        <v>44660</v>
      </c>
      <c r="G21" s="72"/>
      <c r="H21" s="14">
        <f>DATE(YEAR(F21),MONTH(F21),DAY(F21)+1)</f>
        <v>44661</v>
      </c>
      <c r="I21" s="15">
        <f t="shared" ca="1" si="4"/>
        <v>0</v>
      </c>
      <c r="J21" s="16" t="str">
        <f t="shared" ca="1" si="3"/>
        <v>NOT DUE</v>
      </c>
      <c r="K21" s="30" t="s">
        <v>1422</v>
      </c>
      <c r="L21" s="19"/>
    </row>
    <row r="22" spans="1:12" ht="38.450000000000003" customHeight="1">
      <c r="A22" s="16" t="s">
        <v>3437</v>
      </c>
      <c r="B22" s="30" t="s">
        <v>1396</v>
      </c>
      <c r="C22" s="30" t="s">
        <v>1397</v>
      </c>
      <c r="D22" s="41" t="s">
        <v>4</v>
      </c>
      <c r="E22" s="12">
        <v>42549</v>
      </c>
      <c r="F22" s="12">
        <v>44637</v>
      </c>
      <c r="G22" s="72"/>
      <c r="H22" s="14">
        <f>EDATE(F22-1,1)</f>
        <v>44667</v>
      </c>
      <c r="I22" s="15">
        <f t="shared" ca="1" si="4"/>
        <v>6</v>
      </c>
      <c r="J22" s="16" t="str">
        <f t="shared" ca="1" si="3"/>
        <v>NOT DUE</v>
      </c>
      <c r="K22" s="30" t="s">
        <v>1423</v>
      </c>
      <c r="L22" s="19"/>
    </row>
    <row r="23" spans="1:12" ht="25.5">
      <c r="A23" s="16" t="s">
        <v>3438</v>
      </c>
      <c r="B23" s="30" t="s">
        <v>1398</v>
      </c>
      <c r="C23" s="30" t="s">
        <v>1399</v>
      </c>
      <c r="D23" s="41" t="s">
        <v>1</v>
      </c>
      <c r="E23" s="12">
        <v>42549</v>
      </c>
      <c r="F23" s="12">
        <v>44660</v>
      </c>
      <c r="G23" s="72"/>
      <c r="H23" s="14">
        <f>DATE(YEAR(F23),MONTH(F23),DAY(F23)+1)</f>
        <v>44661</v>
      </c>
      <c r="I23" s="15">
        <f t="shared" ca="1" si="4"/>
        <v>0</v>
      </c>
      <c r="J23" s="16" t="str">
        <f t="shared" ca="1" si="3"/>
        <v>NOT DUE</v>
      </c>
      <c r="K23" s="30" t="s">
        <v>1424</v>
      </c>
      <c r="L23" s="19"/>
    </row>
    <row r="24" spans="1:12" ht="26.45" customHeight="1">
      <c r="A24" s="16" t="s">
        <v>3439</v>
      </c>
      <c r="B24" s="30" t="s">
        <v>1400</v>
      </c>
      <c r="C24" s="30" t="s">
        <v>1401</v>
      </c>
      <c r="D24" s="41" t="s">
        <v>1</v>
      </c>
      <c r="E24" s="12">
        <v>42549</v>
      </c>
      <c r="F24" s="12">
        <v>44660</v>
      </c>
      <c r="G24" s="72"/>
      <c r="H24" s="14">
        <f>DATE(YEAR(F24),MONTH(F24),DAY(F24)+1)</f>
        <v>44661</v>
      </c>
      <c r="I24" s="15">
        <f t="shared" ca="1" si="4"/>
        <v>0</v>
      </c>
      <c r="J24" s="16" t="str">
        <f t="shared" ca="1" si="3"/>
        <v>NOT DUE</v>
      </c>
      <c r="K24" s="30" t="s">
        <v>1425</v>
      </c>
      <c r="L24" s="19"/>
    </row>
    <row r="25" spans="1:12" ht="26.45" customHeight="1">
      <c r="A25" s="16" t="s">
        <v>3440</v>
      </c>
      <c r="B25" s="30" t="s">
        <v>1402</v>
      </c>
      <c r="C25" s="30" t="s">
        <v>1403</v>
      </c>
      <c r="D25" s="41" t="s">
        <v>1</v>
      </c>
      <c r="E25" s="12">
        <v>42549</v>
      </c>
      <c r="F25" s="12">
        <v>44660</v>
      </c>
      <c r="G25" s="72"/>
      <c r="H25" s="14">
        <f>DATE(YEAR(F25),MONTH(F25),DAY(F25)+1)</f>
        <v>44661</v>
      </c>
      <c r="I25" s="15">
        <f t="shared" ca="1" si="4"/>
        <v>0</v>
      </c>
      <c r="J25" s="16" t="str">
        <f t="shared" ca="1" si="3"/>
        <v>NOT DUE</v>
      </c>
      <c r="K25" s="30" t="s">
        <v>1425</v>
      </c>
      <c r="L25" s="19"/>
    </row>
    <row r="26" spans="1:12" ht="26.45" customHeight="1">
      <c r="A26" s="16" t="s">
        <v>3441</v>
      </c>
      <c r="B26" s="30" t="s">
        <v>1404</v>
      </c>
      <c r="C26" s="30" t="s">
        <v>1391</v>
      </c>
      <c r="D26" s="41" t="s">
        <v>1</v>
      </c>
      <c r="E26" s="12">
        <v>42549</v>
      </c>
      <c r="F26" s="12">
        <v>44660</v>
      </c>
      <c r="G26" s="72"/>
      <c r="H26" s="14">
        <f>DATE(YEAR(F26),MONTH(F26),DAY(F26)+1)</f>
        <v>44661</v>
      </c>
      <c r="I26" s="15">
        <f t="shared" ca="1" si="4"/>
        <v>0</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45158.912499999999</v>
      </c>
      <c r="I27" s="22">
        <f t="shared" ref="I27:I28" si="5">D27-($F$4-G27)</f>
        <v>11973.900000000001</v>
      </c>
      <c r="J27" s="16" t="str">
        <f t="shared" ref="J27:J28" si="6">IF(I27="","",IF(I27&lt;0,"OVERDUE","NOT DUE"))</f>
        <v>NOT DUE</v>
      </c>
      <c r="K27" s="30" t="s">
        <v>3851</v>
      </c>
      <c r="L27" s="224" t="s">
        <v>5222</v>
      </c>
    </row>
    <row r="28" spans="1:12" ht="25.5">
      <c r="A28" s="16" t="s">
        <v>3443</v>
      </c>
      <c r="B28" s="30" t="s">
        <v>3955</v>
      </c>
      <c r="C28" s="30" t="s">
        <v>3888</v>
      </c>
      <c r="D28" s="41">
        <v>20000</v>
      </c>
      <c r="E28" s="12">
        <v>42549</v>
      </c>
      <c r="F28" s="12">
        <v>44412</v>
      </c>
      <c r="G28" s="26">
        <v>18609</v>
      </c>
      <c r="H28" s="21">
        <f>IF(I28&lt;=20000,$F$5+(I28/24),"error")</f>
        <v>45158.912499999999</v>
      </c>
      <c r="I28" s="22">
        <f t="shared" si="5"/>
        <v>11973.900000000001</v>
      </c>
      <c r="J28" s="16" t="str">
        <f t="shared" si="6"/>
        <v>NOT DUE</v>
      </c>
      <c r="K28" s="30" t="s">
        <v>3851</v>
      </c>
      <c r="L28" s="224" t="s">
        <v>5222</v>
      </c>
    </row>
    <row r="29" spans="1:12" ht="26.45" customHeight="1">
      <c r="A29" s="16" t="s">
        <v>3444</v>
      </c>
      <c r="B29" s="30" t="s">
        <v>1408</v>
      </c>
      <c r="C29" s="30" t="s">
        <v>1409</v>
      </c>
      <c r="D29" s="41" t="s">
        <v>0</v>
      </c>
      <c r="E29" s="12">
        <v>42549</v>
      </c>
      <c r="F29" s="12">
        <v>44648</v>
      </c>
      <c r="G29" s="72"/>
      <c r="H29" s="14">
        <f>DATE(YEAR(F29),MONTH(F29)+3,DAY(F29)-1)</f>
        <v>44739</v>
      </c>
      <c r="I29" s="15">
        <f t="shared" ca="1" si="4"/>
        <v>78</v>
      </c>
      <c r="J29" s="16" t="str">
        <f t="shared" ca="1" si="3"/>
        <v>NOT DUE</v>
      </c>
      <c r="K29" s="30" t="s">
        <v>1426</v>
      </c>
      <c r="L29" s="224" t="s">
        <v>5222</v>
      </c>
    </row>
    <row r="30" spans="1:12" ht="21" customHeight="1">
      <c r="A30" s="16" t="s">
        <v>3445</v>
      </c>
      <c r="B30" s="30" t="s">
        <v>1894</v>
      </c>
      <c r="C30" s="30"/>
      <c r="D30" s="41" t="s">
        <v>1</v>
      </c>
      <c r="E30" s="12">
        <v>42549</v>
      </c>
      <c r="F30" s="12">
        <v>44660</v>
      </c>
      <c r="G30" s="72"/>
      <c r="H30" s="14">
        <f>DATE(YEAR(F30),MONTH(F30),DAY(F30)+1)</f>
        <v>44661</v>
      </c>
      <c r="I30" s="15">
        <f t="shared" ca="1" si="4"/>
        <v>0</v>
      </c>
      <c r="J30" s="16" t="str">
        <f t="shared" ca="1" si="3"/>
        <v>NOT DUE</v>
      </c>
      <c r="K30" s="30" t="s">
        <v>1426</v>
      </c>
      <c r="L30" s="224" t="s">
        <v>5222</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278</v>
      </c>
      <c r="J31" s="16" t="str">
        <f t="shared" ca="1" si="3"/>
        <v>NOT DUE</v>
      </c>
      <c r="K31" s="30" t="s">
        <v>1426</v>
      </c>
      <c r="L31" s="224" t="s">
        <v>5222</v>
      </c>
    </row>
    <row r="32" spans="1:12" ht="25.5">
      <c r="A32" s="16" t="s">
        <v>3447</v>
      </c>
      <c r="B32" s="30" t="s">
        <v>1412</v>
      </c>
      <c r="C32" s="30" t="s">
        <v>1413</v>
      </c>
      <c r="D32" s="41" t="s">
        <v>381</v>
      </c>
      <c r="E32" s="12">
        <v>42549</v>
      </c>
      <c r="F32" s="12">
        <v>44575</v>
      </c>
      <c r="G32" s="72"/>
      <c r="H32" s="14">
        <f t="shared" si="7"/>
        <v>44939</v>
      </c>
      <c r="I32" s="15">
        <f t="shared" ca="1" si="4"/>
        <v>278</v>
      </c>
      <c r="J32" s="16" t="str">
        <f t="shared" ca="1" si="3"/>
        <v>NOT DUE</v>
      </c>
      <c r="K32" s="30" t="s">
        <v>1427</v>
      </c>
      <c r="L32" s="224" t="s">
        <v>5222</v>
      </c>
    </row>
    <row r="33" spans="1:12" ht="25.5">
      <c r="A33" s="16" t="s">
        <v>3448</v>
      </c>
      <c r="B33" s="30" t="s">
        <v>1414</v>
      </c>
      <c r="C33" s="30" t="s">
        <v>1415</v>
      </c>
      <c r="D33" s="41" t="s">
        <v>381</v>
      </c>
      <c r="E33" s="12">
        <v>42549</v>
      </c>
      <c r="F33" s="12">
        <v>44575</v>
      </c>
      <c r="G33" s="72"/>
      <c r="H33" s="14">
        <f t="shared" si="7"/>
        <v>44939</v>
      </c>
      <c r="I33" s="15">
        <f t="shared" ca="1" si="4"/>
        <v>278</v>
      </c>
      <c r="J33" s="16" t="str">
        <f t="shared" ca="1" si="3"/>
        <v>NOT DUE</v>
      </c>
      <c r="K33" s="30" t="s">
        <v>1427</v>
      </c>
      <c r="L33" s="224" t="s">
        <v>5222</v>
      </c>
    </row>
    <row r="34" spans="1:12" ht="25.5">
      <c r="A34" s="16" t="s">
        <v>3449</v>
      </c>
      <c r="B34" s="30" t="s">
        <v>1416</v>
      </c>
      <c r="C34" s="30" t="s">
        <v>1417</v>
      </c>
      <c r="D34" s="41" t="s">
        <v>381</v>
      </c>
      <c r="E34" s="12">
        <v>42549</v>
      </c>
      <c r="F34" s="12">
        <v>44575</v>
      </c>
      <c r="G34" s="72"/>
      <c r="H34" s="14">
        <f t="shared" si="7"/>
        <v>44939</v>
      </c>
      <c r="I34" s="15">
        <f t="shared" ca="1" si="4"/>
        <v>278</v>
      </c>
      <c r="J34" s="16" t="str">
        <f t="shared" ca="1" si="3"/>
        <v>NOT DUE</v>
      </c>
      <c r="K34" s="30" t="s">
        <v>1427</v>
      </c>
      <c r="L34" s="224" t="s">
        <v>5222</v>
      </c>
    </row>
    <row r="35" spans="1:12" ht="25.5">
      <c r="A35" s="16" t="s">
        <v>3450</v>
      </c>
      <c r="B35" s="30" t="s">
        <v>1418</v>
      </c>
      <c r="C35" s="30" t="s">
        <v>1419</v>
      </c>
      <c r="D35" s="41" t="s">
        <v>381</v>
      </c>
      <c r="E35" s="12">
        <v>42549</v>
      </c>
      <c r="F35" s="12">
        <v>44575</v>
      </c>
      <c r="G35" s="72"/>
      <c r="H35" s="14">
        <f t="shared" si="7"/>
        <v>44939</v>
      </c>
      <c r="I35" s="15">
        <f t="shared" ca="1" si="4"/>
        <v>278</v>
      </c>
      <c r="J35" s="16" t="str">
        <f t="shared" ca="1" si="3"/>
        <v>NOT DUE</v>
      </c>
      <c r="K35" s="30" t="s">
        <v>1428</v>
      </c>
      <c r="L35" s="224" t="s">
        <v>5222</v>
      </c>
    </row>
    <row r="36" spans="1:12" ht="15" customHeight="1">
      <c r="A36" s="16" t="s">
        <v>3451</v>
      </c>
      <c r="B36" s="30" t="s">
        <v>1429</v>
      </c>
      <c r="C36" s="30" t="s">
        <v>1430</v>
      </c>
      <c r="D36" s="41" t="s">
        <v>381</v>
      </c>
      <c r="E36" s="12">
        <v>42549</v>
      </c>
      <c r="F36" s="12">
        <v>44575</v>
      </c>
      <c r="G36" s="72"/>
      <c r="H36" s="14">
        <f t="shared" si="7"/>
        <v>44939</v>
      </c>
      <c r="I36" s="15">
        <f t="shared" ca="1" si="4"/>
        <v>278</v>
      </c>
      <c r="J36" s="16" t="str">
        <f t="shared" ca="1" si="3"/>
        <v>NOT DUE</v>
      </c>
      <c r="K36" s="30" t="s">
        <v>1428</v>
      </c>
      <c r="L36" s="224" t="s">
        <v>5222</v>
      </c>
    </row>
    <row r="37" spans="1:12" ht="15" customHeight="1">
      <c r="A37" s="49"/>
      <c r="B37" s="50"/>
      <c r="C37" s="50"/>
      <c r="D37" s="51"/>
      <c r="E37" s="52"/>
      <c r="F37" s="52"/>
      <c r="G37" s="53"/>
      <c r="H37" s="54"/>
      <c r="I37" s="55"/>
      <c r="J37" s="49"/>
      <c r="K37" s="50"/>
      <c r="L37" s="56"/>
    </row>
    <row r="40" spans="1:12">
      <c r="B40" t="s">
        <v>4629</v>
      </c>
      <c r="G40" t="s">
        <v>4631</v>
      </c>
    </row>
    <row r="41" spans="1:12">
      <c r="C41" s="367" t="s">
        <v>5449</v>
      </c>
      <c r="H41" s="455" t="s">
        <v>5446</v>
      </c>
      <c r="I41" s="455"/>
      <c r="J41" s="455"/>
    </row>
    <row r="42" spans="1:12">
      <c r="D42" s="47" t="s">
        <v>4630</v>
      </c>
      <c r="E42" t="s">
        <v>5231</v>
      </c>
    </row>
    <row r="43" spans="1:12">
      <c r="E43" s="75" t="s">
        <v>5444</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H30" sqref="H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1900</v>
      </c>
      <c r="D3" s="378" t="s">
        <v>12</v>
      </c>
      <c r="E3" s="378"/>
      <c r="F3" s="4" t="s">
        <v>3393</v>
      </c>
    </row>
    <row r="4" spans="1:12" ht="18" customHeight="1">
      <c r="A4" s="377" t="s">
        <v>77</v>
      </c>
      <c r="B4" s="377"/>
      <c r="C4" s="36" t="s">
        <v>3776</v>
      </c>
      <c r="D4" s="378" t="s">
        <v>14</v>
      </c>
      <c r="E4" s="378"/>
      <c r="F4" s="5">
        <f>'Running Hours'!B24</f>
        <v>24015.1</v>
      </c>
    </row>
    <row r="5" spans="1:12" ht="18" customHeight="1">
      <c r="A5" s="377" t="s">
        <v>78</v>
      </c>
      <c r="B5" s="377"/>
      <c r="C5" s="37" t="s">
        <v>3777</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44697.60833333333</v>
      </c>
      <c r="I8" s="22">
        <f>D8-($F$4-G8)</f>
        <v>902.60000000000218</v>
      </c>
      <c r="J8" s="16" t="str">
        <f t="shared" ref="J8:J36" si="0">IF(I8="","",IF(I8&lt;0,"OVERDUE","NOT DUE"))</f>
        <v>NOT DUE</v>
      </c>
      <c r="K8" s="30" t="s">
        <v>1896</v>
      </c>
      <c r="L8" s="224" t="s">
        <v>5222</v>
      </c>
    </row>
    <row r="9" spans="1:12">
      <c r="A9" s="16" t="s">
        <v>3395</v>
      </c>
      <c r="B9" s="30" t="s">
        <v>1881</v>
      </c>
      <c r="C9" s="30" t="s">
        <v>1882</v>
      </c>
      <c r="D9" s="41">
        <v>8000</v>
      </c>
      <c r="E9" s="12">
        <v>42549</v>
      </c>
      <c r="F9" s="12">
        <v>44021</v>
      </c>
      <c r="G9" s="26">
        <v>16917.7</v>
      </c>
      <c r="H9" s="21">
        <f>IF(I9&lt;=8000,$F$5+(I9/24),"error")</f>
        <v>44697.60833333333</v>
      </c>
      <c r="I9" s="22">
        <f t="shared" ref="I9:I18" si="1">D9-($F$4-G9)</f>
        <v>902.60000000000218</v>
      </c>
      <c r="J9" s="16" t="str">
        <f t="shared" si="0"/>
        <v>NOT DUE</v>
      </c>
      <c r="K9" s="30"/>
      <c r="L9" s="224" t="s">
        <v>5222</v>
      </c>
    </row>
    <row r="10" spans="1:12">
      <c r="A10" s="16" t="s">
        <v>3396</v>
      </c>
      <c r="B10" s="30" t="s">
        <v>1881</v>
      </c>
      <c r="C10" s="30" t="s">
        <v>1883</v>
      </c>
      <c r="D10" s="41">
        <v>20000</v>
      </c>
      <c r="E10" s="12">
        <v>42549</v>
      </c>
      <c r="F10" s="12">
        <v>44021</v>
      </c>
      <c r="G10" s="26">
        <v>16917.7</v>
      </c>
      <c r="H10" s="21">
        <f>IF(I10&lt;=20000,$F$5+(I10/24),"error")</f>
        <v>45197.60833333333</v>
      </c>
      <c r="I10" s="22">
        <f t="shared" si="1"/>
        <v>12902.600000000002</v>
      </c>
      <c r="J10" s="16" t="str">
        <f t="shared" si="0"/>
        <v>NOT DUE</v>
      </c>
      <c r="K10" s="30"/>
      <c r="L10" s="224" t="s">
        <v>5222</v>
      </c>
    </row>
    <row r="11" spans="1:12" ht="26.45" customHeight="1">
      <c r="A11" s="16" t="s">
        <v>3397</v>
      </c>
      <c r="B11" s="30" t="s">
        <v>1884</v>
      </c>
      <c r="C11" s="30" t="s">
        <v>1885</v>
      </c>
      <c r="D11" s="41">
        <v>8000</v>
      </c>
      <c r="E11" s="12">
        <v>42549</v>
      </c>
      <c r="F11" s="12">
        <v>44021</v>
      </c>
      <c r="G11" s="26">
        <v>16917.7</v>
      </c>
      <c r="H11" s="21">
        <f>IF(I11&lt;=8000,$F$5+(I11/24),"error")</f>
        <v>44697.60833333333</v>
      </c>
      <c r="I11" s="22">
        <f t="shared" si="1"/>
        <v>902.60000000000218</v>
      </c>
      <c r="J11" s="16" t="str">
        <f t="shared" si="0"/>
        <v>NOT DUE</v>
      </c>
      <c r="K11" s="30" t="s">
        <v>1897</v>
      </c>
      <c r="L11" s="224" t="s">
        <v>5222</v>
      </c>
    </row>
    <row r="12" spans="1:12" ht="25.5">
      <c r="A12" s="16" t="s">
        <v>3398</v>
      </c>
      <c r="B12" s="30" t="s">
        <v>1884</v>
      </c>
      <c r="C12" s="30" t="s">
        <v>1886</v>
      </c>
      <c r="D12" s="41">
        <v>20000</v>
      </c>
      <c r="E12" s="12">
        <v>42549</v>
      </c>
      <c r="F12" s="12">
        <v>44021</v>
      </c>
      <c r="G12" s="26">
        <v>16917.7</v>
      </c>
      <c r="H12" s="21">
        <f>IF(I12&lt;=20000,$F$5+(I12/24),"error")</f>
        <v>45197.60833333333</v>
      </c>
      <c r="I12" s="22">
        <f t="shared" si="1"/>
        <v>12902.600000000002</v>
      </c>
      <c r="J12" s="16" t="str">
        <f t="shared" si="0"/>
        <v>NOT DUE</v>
      </c>
      <c r="K12" s="30"/>
      <c r="L12" s="224" t="s">
        <v>5222</v>
      </c>
    </row>
    <row r="13" spans="1:12" ht="25.5">
      <c r="A13" s="16" t="s">
        <v>3399</v>
      </c>
      <c r="B13" s="30" t="s">
        <v>1887</v>
      </c>
      <c r="C13" s="30" t="s">
        <v>1888</v>
      </c>
      <c r="D13" s="41">
        <v>8000</v>
      </c>
      <c r="E13" s="12">
        <v>42549</v>
      </c>
      <c r="F13" s="12">
        <v>44021</v>
      </c>
      <c r="G13" s="26">
        <v>16917.7</v>
      </c>
      <c r="H13" s="21">
        <f>IF(I13&lt;=8000,$F$5+(I13/24),"error")</f>
        <v>44697.60833333333</v>
      </c>
      <c r="I13" s="22">
        <f t="shared" si="1"/>
        <v>902.60000000000218</v>
      </c>
      <c r="J13" s="16" t="str">
        <f t="shared" si="0"/>
        <v>NOT DUE</v>
      </c>
      <c r="K13" s="30"/>
      <c r="L13" s="224" t="s">
        <v>5222</v>
      </c>
    </row>
    <row r="14" spans="1:12">
      <c r="A14" s="16" t="s">
        <v>3400</v>
      </c>
      <c r="B14" s="30" t="s">
        <v>1887</v>
      </c>
      <c r="C14" s="30" t="s">
        <v>1883</v>
      </c>
      <c r="D14" s="41">
        <v>20000</v>
      </c>
      <c r="E14" s="12">
        <v>42549</v>
      </c>
      <c r="F14" s="12">
        <v>44021</v>
      </c>
      <c r="G14" s="26">
        <v>16917.7</v>
      </c>
      <c r="H14" s="21">
        <f>IF(I14&lt;=20000,$F$5+(I14/24),"error")</f>
        <v>45197.60833333333</v>
      </c>
      <c r="I14" s="22">
        <f t="shared" si="1"/>
        <v>12902.600000000002</v>
      </c>
      <c r="J14" s="16" t="str">
        <f t="shared" si="0"/>
        <v>NOT DUE</v>
      </c>
      <c r="K14" s="30"/>
      <c r="L14" s="224" t="s">
        <v>5222</v>
      </c>
    </row>
    <row r="15" spans="1:12" ht="38.450000000000003" customHeight="1">
      <c r="A15" s="16" t="s">
        <v>3401</v>
      </c>
      <c r="B15" s="30" t="s">
        <v>1535</v>
      </c>
      <c r="C15" s="30" t="s">
        <v>1889</v>
      </c>
      <c r="D15" s="41">
        <v>20000</v>
      </c>
      <c r="E15" s="12">
        <v>42549</v>
      </c>
      <c r="F15" s="12">
        <v>44021</v>
      </c>
      <c r="G15" s="26">
        <v>16917.7</v>
      </c>
      <c r="H15" s="21">
        <f>IF(I15&lt;=20000,$F$5+(I15/24),"error")</f>
        <v>45197.60833333333</v>
      </c>
      <c r="I15" s="22">
        <f t="shared" si="1"/>
        <v>12902.600000000002</v>
      </c>
      <c r="J15" s="16" t="str">
        <f t="shared" si="0"/>
        <v>NOT DUE</v>
      </c>
      <c r="K15" s="30" t="s">
        <v>1898</v>
      </c>
      <c r="L15" s="224" t="s">
        <v>5222</v>
      </c>
    </row>
    <row r="16" spans="1:12" ht="26.45" customHeight="1">
      <c r="A16" s="16" t="s">
        <v>3402</v>
      </c>
      <c r="B16" s="30" t="s">
        <v>3845</v>
      </c>
      <c r="C16" s="30" t="s">
        <v>1891</v>
      </c>
      <c r="D16" s="41">
        <v>20000</v>
      </c>
      <c r="E16" s="12">
        <v>42549</v>
      </c>
      <c r="F16" s="12">
        <v>44021</v>
      </c>
      <c r="G16" s="26">
        <v>16917.7</v>
      </c>
      <c r="H16" s="21">
        <f>IF(I16&lt;=20000,$F$5+(I16/24),"error")</f>
        <v>45197.60833333333</v>
      </c>
      <c r="I16" s="22">
        <f t="shared" si="1"/>
        <v>12902.600000000002</v>
      </c>
      <c r="J16" s="16" t="str">
        <f t="shared" si="0"/>
        <v>NOT DUE</v>
      </c>
      <c r="K16" s="30" t="s">
        <v>1899</v>
      </c>
      <c r="L16" s="224" t="s">
        <v>5222</v>
      </c>
    </row>
    <row r="17" spans="1:12" ht="25.5">
      <c r="A17" s="16" t="s">
        <v>3403</v>
      </c>
      <c r="B17" s="30" t="s">
        <v>3841</v>
      </c>
      <c r="C17" s="30" t="s">
        <v>1893</v>
      </c>
      <c r="D17" s="41">
        <v>8000</v>
      </c>
      <c r="E17" s="12">
        <v>42549</v>
      </c>
      <c r="F17" s="12">
        <v>44021</v>
      </c>
      <c r="G17" s="26">
        <v>16917.7</v>
      </c>
      <c r="H17" s="21">
        <f>IF(I17&lt;=8000,$F$5+(I17/24),"error")</f>
        <v>44697.60833333333</v>
      </c>
      <c r="I17" s="22">
        <f t="shared" si="1"/>
        <v>902.60000000000218</v>
      </c>
      <c r="J17" s="16" t="str">
        <f t="shared" si="0"/>
        <v>NOT DUE</v>
      </c>
      <c r="K17" s="30"/>
      <c r="L17" s="224" t="s">
        <v>5222</v>
      </c>
    </row>
    <row r="18" spans="1:12" ht="15" customHeight="1">
      <c r="A18" s="16" t="s">
        <v>3404</v>
      </c>
      <c r="B18" s="30" t="s">
        <v>3842</v>
      </c>
      <c r="C18" s="30" t="s">
        <v>3843</v>
      </c>
      <c r="D18" s="41">
        <v>8000</v>
      </c>
      <c r="E18" s="12">
        <v>42549</v>
      </c>
      <c r="F18" s="12">
        <v>44021</v>
      </c>
      <c r="G18" s="26">
        <v>16917.7</v>
      </c>
      <c r="H18" s="21">
        <f>IF(I18&lt;=8000,$F$5+(I18/24),"error")</f>
        <v>44697.60833333333</v>
      </c>
      <c r="I18" s="22">
        <f t="shared" si="1"/>
        <v>902.60000000000218</v>
      </c>
      <c r="J18" s="16" t="str">
        <f t="shared" si="0"/>
        <v>NOT DUE</v>
      </c>
      <c r="K18" s="30"/>
      <c r="L18" s="224" t="s">
        <v>5222</v>
      </c>
    </row>
    <row r="19" spans="1:12" ht="38.25">
      <c r="A19" s="16" t="s">
        <v>3405</v>
      </c>
      <c r="B19" s="30" t="s">
        <v>1390</v>
      </c>
      <c r="C19" s="30" t="s">
        <v>1391</v>
      </c>
      <c r="D19" s="41" t="s">
        <v>1</v>
      </c>
      <c r="E19" s="12">
        <v>42549</v>
      </c>
      <c r="F19" s="12">
        <v>44660</v>
      </c>
      <c r="G19" s="72"/>
      <c r="H19" s="14">
        <f>DATE(YEAR(F19),MONTH(F19),DAY(F19)+1)</f>
        <v>44661</v>
      </c>
      <c r="I19" s="15">
        <f t="shared" ref="I19:I36" ca="1" si="2">IF(ISBLANK(H19),"",H19-DATE(YEAR(NOW()),MONTH(NOW()),DAY(NOW())))</f>
        <v>0</v>
      </c>
      <c r="J19" s="16" t="str">
        <f t="shared" ca="1" si="0"/>
        <v>NOT DUE</v>
      </c>
      <c r="K19" s="30" t="s">
        <v>1420</v>
      </c>
      <c r="L19" s="19"/>
    </row>
    <row r="20" spans="1:12" ht="38.25">
      <c r="A20" s="16" t="s">
        <v>3406</v>
      </c>
      <c r="B20" s="30" t="s">
        <v>1392</v>
      </c>
      <c r="C20" s="30" t="s">
        <v>1393</v>
      </c>
      <c r="D20" s="41" t="s">
        <v>1</v>
      </c>
      <c r="E20" s="12">
        <v>42549</v>
      </c>
      <c r="F20" s="12">
        <v>44660</v>
      </c>
      <c r="G20" s="72"/>
      <c r="H20" s="14">
        <f>DATE(YEAR(F20),MONTH(F20),DAY(F20)+1)</f>
        <v>44661</v>
      </c>
      <c r="I20" s="15">
        <f t="shared" ca="1" si="2"/>
        <v>0</v>
      </c>
      <c r="J20" s="16" t="str">
        <f t="shared" ca="1" si="0"/>
        <v>NOT DUE</v>
      </c>
      <c r="K20" s="30" t="s">
        <v>1421</v>
      </c>
      <c r="L20" s="19"/>
    </row>
    <row r="21" spans="1:12" ht="38.25">
      <c r="A21" s="16" t="s">
        <v>3407</v>
      </c>
      <c r="B21" s="30" t="s">
        <v>1394</v>
      </c>
      <c r="C21" s="30" t="s">
        <v>1395</v>
      </c>
      <c r="D21" s="41" t="s">
        <v>1</v>
      </c>
      <c r="E21" s="12">
        <v>42549</v>
      </c>
      <c r="F21" s="12">
        <v>44660</v>
      </c>
      <c r="G21" s="72"/>
      <c r="H21" s="14">
        <f>DATE(YEAR(F21),MONTH(F21),DAY(F21)+1)</f>
        <v>44661</v>
      </c>
      <c r="I21" s="15">
        <f t="shared" ca="1" si="2"/>
        <v>0</v>
      </c>
      <c r="J21" s="16" t="str">
        <f t="shared" ca="1" si="0"/>
        <v>NOT DUE</v>
      </c>
      <c r="K21" s="30" t="s">
        <v>1422</v>
      </c>
      <c r="L21" s="19"/>
    </row>
    <row r="22" spans="1:12" ht="38.450000000000003" customHeight="1">
      <c r="A22" s="16" t="s">
        <v>3408</v>
      </c>
      <c r="B22" s="30" t="s">
        <v>1396</v>
      </c>
      <c r="C22" s="30" t="s">
        <v>1397</v>
      </c>
      <c r="D22" s="41" t="s">
        <v>4</v>
      </c>
      <c r="E22" s="12">
        <v>42549</v>
      </c>
      <c r="F22" s="12">
        <v>44634</v>
      </c>
      <c r="G22" s="72"/>
      <c r="H22" s="14">
        <f>EDATE(F22-1,1)</f>
        <v>44664</v>
      </c>
      <c r="I22" s="15">
        <f t="shared" ca="1" si="2"/>
        <v>3</v>
      </c>
      <c r="J22" s="16" t="str">
        <f t="shared" ca="1" si="0"/>
        <v>NOT DUE</v>
      </c>
      <c r="K22" s="30" t="s">
        <v>1423</v>
      </c>
      <c r="L22" s="19"/>
    </row>
    <row r="23" spans="1:12" ht="25.5">
      <c r="A23" s="16" t="s">
        <v>3409</v>
      </c>
      <c r="B23" s="30" t="s">
        <v>1398</v>
      </c>
      <c r="C23" s="30" t="s">
        <v>1399</v>
      </c>
      <c r="D23" s="41" t="s">
        <v>1</v>
      </c>
      <c r="E23" s="12">
        <v>42549</v>
      </c>
      <c r="F23" s="12">
        <v>44660</v>
      </c>
      <c r="G23" s="72"/>
      <c r="H23" s="14">
        <f>DATE(YEAR(F23),MONTH(F23),DAY(F23)+1)</f>
        <v>44661</v>
      </c>
      <c r="I23" s="15">
        <f t="shared" ca="1" si="2"/>
        <v>0</v>
      </c>
      <c r="J23" s="16" t="str">
        <f t="shared" ca="1" si="0"/>
        <v>NOT DUE</v>
      </c>
      <c r="K23" s="30" t="s">
        <v>1424</v>
      </c>
      <c r="L23" s="19"/>
    </row>
    <row r="24" spans="1:12" ht="26.45" customHeight="1">
      <c r="A24" s="16" t="s">
        <v>3410</v>
      </c>
      <c r="B24" s="30" t="s">
        <v>1400</v>
      </c>
      <c r="C24" s="30" t="s">
        <v>1401</v>
      </c>
      <c r="D24" s="41" t="s">
        <v>1</v>
      </c>
      <c r="E24" s="12">
        <v>42549</v>
      </c>
      <c r="F24" s="12">
        <v>44660</v>
      </c>
      <c r="G24" s="72"/>
      <c r="H24" s="14">
        <f>DATE(YEAR(F24),MONTH(F24),DAY(F24)+1)</f>
        <v>44661</v>
      </c>
      <c r="I24" s="15">
        <f t="shared" ca="1" si="2"/>
        <v>0</v>
      </c>
      <c r="J24" s="16" t="str">
        <f t="shared" ca="1" si="0"/>
        <v>NOT DUE</v>
      </c>
      <c r="K24" s="30" t="s">
        <v>1425</v>
      </c>
      <c r="L24" s="19"/>
    </row>
    <row r="25" spans="1:12" ht="26.45" customHeight="1">
      <c r="A25" s="16" t="s">
        <v>3411</v>
      </c>
      <c r="B25" s="30" t="s">
        <v>1402</v>
      </c>
      <c r="C25" s="30" t="s">
        <v>1403</v>
      </c>
      <c r="D25" s="41" t="s">
        <v>1</v>
      </c>
      <c r="E25" s="12">
        <v>42549</v>
      </c>
      <c r="F25" s="12">
        <v>44660</v>
      </c>
      <c r="G25" s="72"/>
      <c r="H25" s="14">
        <f>DATE(YEAR(F25),MONTH(F25),DAY(F25)+1)</f>
        <v>44661</v>
      </c>
      <c r="I25" s="15">
        <f t="shared" ca="1" si="2"/>
        <v>0</v>
      </c>
      <c r="J25" s="16" t="str">
        <f t="shared" ca="1" si="0"/>
        <v>NOT DUE</v>
      </c>
      <c r="K25" s="30" t="s">
        <v>1425</v>
      </c>
      <c r="L25" s="19"/>
    </row>
    <row r="26" spans="1:12" ht="26.45" customHeight="1">
      <c r="A26" s="16" t="s">
        <v>3412</v>
      </c>
      <c r="B26" s="30" t="s">
        <v>1404</v>
      </c>
      <c r="C26" s="30" t="s">
        <v>1391</v>
      </c>
      <c r="D26" s="41" t="s">
        <v>1</v>
      </c>
      <c r="E26" s="12">
        <v>42549</v>
      </c>
      <c r="F26" s="12">
        <v>44660</v>
      </c>
      <c r="G26" s="72"/>
      <c r="H26" s="14">
        <f>DATE(YEAR(F26),MONTH(F26),DAY(F26)+1)</f>
        <v>44661</v>
      </c>
      <c r="I26" s="15">
        <f t="shared" ca="1" si="2"/>
        <v>0</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45139.07916666667</v>
      </c>
      <c r="I27" s="22">
        <f t="shared" ref="I27:I28" si="3">D27-($F$4-G27)</f>
        <v>11497.900000000001</v>
      </c>
      <c r="J27" s="16" t="str">
        <f t="shared" ref="J27:J28" si="4">IF(I27="","",IF(I27&lt;0,"OVERDUE","NOT DUE"))</f>
        <v>NOT DUE</v>
      </c>
      <c r="K27" s="30" t="s">
        <v>3851</v>
      </c>
      <c r="L27" s="224" t="s">
        <v>5222</v>
      </c>
    </row>
    <row r="28" spans="1:12" ht="25.5">
      <c r="A28" s="16" t="s">
        <v>3414</v>
      </c>
      <c r="B28" s="30" t="s">
        <v>3850</v>
      </c>
      <c r="C28" s="30" t="s">
        <v>3888</v>
      </c>
      <c r="D28" s="41">
        <v>20000</v>
      </c>
      <c r="E28" s="12">
        <v>42549</v>
      </c>
      <c r="F28" s="12">
        <v>44412</v>
      </c>
      <c r="G28" s="26">
        <v>15513</v>
      </c>
      <c r="H28" s="21">
        <f>IF(I28&lt;=20000,$F$5+(I28/24),"error")</f>
        <v>45139.07916666667</v>
      </c>
      <c r="I28" s="22">
        <f t="shared" si="3"/>
        <v>11497.900000000001</v>
      </c>
      <c r="J28" s="16" t="str">
        <f t="shared" si="4"/>
        <v>NOT DUE</v>
      </c>
      <c r="K28" s="30" t="s">
        <v>3851</v>
      </c>
      <c r="L28" s="224" t="s">
        <v>5222</v>
      </c>
    </row>
    <row r="29" spans="1:12" ht="26.45" customHeight="1">
      <c r="A29" s="16" t="s">
        <v>3415</v>
      </c>
      <c r="B29" s="30" t="s">
        <v>1408</v>
      </c>
      <c r="C29" s="30" t="s">
        <v>1409</v>
      </c>
      <c r="D29" s="41" t="s">
        <v>0</v>
      </c>
      <c r="E29" s="12">
        <v>42549</v>
      </c>
      <c r="F29" s="12">
        <v>44648</v>
      </c>
      <c r="G29" s="72"/>
      <c r="H29" s="14">
        <f>DATE(YEAR(F29),MONTH(F29)+3,DAY(F29)-1)</f>
        <v>44739</v>
      </c>
      <c r="I29" s="15">
        <f t="shared" ca="1" si="2"/>
        <v>78</v>
      </c>
      <c r="J29" s="16" t="str">
        <f t="shared" ca="1" si="0"/>
        <v>NOT DUE</v>
      </c>
      <c r="K29" s="30" t="s">
        <v>1426</v>
      </c>
      <c r="L29" s="145"/>
    </row>
    <row r="30" spans="1:12" ht="15" customHeight="1">
      <c r="A30" s="16" t="s">
        <v>3416</v>
      </c>
      <c r="B30" s="30" t="s">
        <v>1894</v>
      </c>
      <c r="C30" s="30"/>
      <c r="D30" s="41" t="s">
        <v>1</v>
      </c>
      <c r="E30" s="12">
        <v>42549</v>
      </c>
      <c r="F30" s="12">
        <v>44660</v>
      </c>
      <c r="G30" s="72"/>
      <c r="H30" s="14">
        <f>DATE(YEAR(F30),MONTH(F30),DAY(F30)+1)</f>
        <v>44661</v>
      </c>
      <c r="I30" s="15">
        <f t="shared" ca="1" si="2"/>
        <v>0</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278</v>
      </c>
      <c r="J31" s="16" t="str">
        <f t="shared" ca="1" si="0"/>
        <v>NOT DUE</v>
      </c>
      <c r="K31" s="30" t="s">
        <v>1426</v>
      </c>
      <c r="L31" s="224" t="s">
        <v>5222</v>
      </c>
    </row>
    <row r="32" spans="1:12" ht="25.5">
      <c r="A32" s="16" t="s">
        <v>3418</v>
      </c>
      <c r="B32" s="30" t="s">
        <v>1412</v>
      </c>
      <c r="C32" s="30" t="s">
        <v>1413</v>
      </c>
      <c r="D32" s="41" t="s">
        <v>381</v>
      </c>
      <c r="E32" s="12">
        <v>42549</v>
      </c>
      <c r="F32" s="12">
        <v>44575</v>
      </c>
      <c r="G32" s="72"/>
      <c r="H32" s="14">
        <f t="shared" si="5"/>
        <v>44939</v>
      </c>
      <c r="I32" s="15">
        <f t="shared" ca="1" si="2"/>
        <v>278</v>
      </c>
      <c r="J32" s="16" t="str">
        <f t="shared" ca="1" si="0"/>
        <v>NOT DUE</v>
      </c>
      <c r="K32" s="30" t="s">
        <v>1427</v>
      </c>
      <c r="L32" s="224" t="s">
        <v>5222</v>
      </c>
    </row>
    <row r="33" spans="1:12" ht="25.5">
      <c r="A33" s="16" t="s">
        <v>3419</v>
      </c>
      <c r="B33" s="30" t="s">
        <v>1414</v>
      </c>
      <c r="C33" s="30" t="s">
        <v>1415</v>
      </c>
      <c r="D33" s="41" t="s">
        <v>381</v>
      </c>
      <c r="E33" s="12">
        <v>42549</v>
      </c>
      <c r="F33" s="12">
        <v>44575</v>
      </c>
      <c r="G33" s="72"/>
      <c r="H33" s="14">
        <f t="shared" si="5"/>
        <v>44939</v>
      </c>
      <c r="I33" s="15">
        <f t="shared" ca="1" si="2"/>
        <v>278</v>
      </c>
      <c r="J33" s="16" t="str">
        <f t="shared" ca="1" si="0"/>
        <v>NOT DUE</v>
      </c>
      <c r="K33" s="30" t="s">
        <v>1427</v>
      </c>
      <c r="L33" s="224" t="s">
        <v>5222</v>
      </c>
    </row>
    <row r="34" spans="1:12" ht="25.5">
      <c r="A34" s="16" t="s">
        <v>3420</v>
      </c>
      <c r="B34" s="30" t="s">
        <v>1416</v>
      </c>
      <c r="C34" s="30" t="s">
        <v>1417</v>
      </c>
      <c r="D34" s="41" t="s">
        <v>381</v>
      </c>
      <c r="E34" s="12">
        <v>42549</v>
      </c>
      <c r="F34" s="12">
        <v>44575</v>
      </c>
      <c r="G34" s="72"/>
      <c r="H34" s="14">
        <f t="shared" si="5"/>
        <v>44939</v>
      </c>
      <c r="I34" s="15">
        <f t="shared" ca="1" si="2"/>
        <v>278</v>
      </c>
      <c r="J34" s="16" t="str">
        <f t="shared" ca="1" si="0"/>
        <v>NOT DUE</v>
      </c>
      <c r="K34" s="30" t="s">
        <v>1427</v>
      </c>
      <c r="L34" s="224" t="s">
        <v>5222</v>
      </c>
    </row>
    <row r="35" spans="1:12" ht="25.5">
      <c r="A35" s="16" t="s">
        <v>3421</v>
      </c>
      <c r="B35" s="30" t="s">
        <v>1418</v>
      </c>
      <c r="C35" s="30" t="s">
        <v>1419</v>
      </c>
      <c r="D35" s="41" t="s">
        <v>381</v>
      </c>
      <c r="E35" s="12">
        <v>42549</v>
      </c>
      <c r="F35" s="12">
        <v>44575</v>
      </c>
      <c r="G35" s="72"/>
      <c r="H35" s="14">
        <f t="shared" si="5"/>
        <v>44939</v>
      </c>
      <c r="I35" s="15">
        <f t="shared" ca="1" si="2"/>
        <v>278</v>
      </c>
      <c r="J35" s="16" t="str">
        <f t="shared" ca="1" si="0"/>
        <v>NOT DUE</v>
      </c>
      <c r="K35" s="30" t="s">
        <v>1428</v>
      </c>
      <c r="L35" s="224" t="s">
        <v>5222</v>
      </c>
    </row>
    <row r="36" spans="1:12" ht="15" customHeight="1">
      <c r="A36" s="16" t="s">
        <v>3422</v>
      </c>
      <c r="B36" s="30" t="s">
        <v>1429</v>
      </c>
      <c r="C36" s="30" t="s">
        <v>1430</v>
      </c>
      <c r="D36" s="41" t="s">
        <v>381</v>
      </c>
      <c r="E36" s="12">
        <v>42549</v>
      </c>
      <c r="F36" s="12">
        <v>44575</v>
      </c>
      <c r="G36" s="72"/>
      <c r="H36" s="14">
        <f t="shared" si="5"/>
        <v>44939</v>
      </c>
      <c r="I36" s="15">
        <f t="shared" ca="1" si="2"/>
        <v>278</v>
      </c>
      <c r="J36" s="16" t="str">
        <f t="shared" ca="1" si="0"/>
        <v>NOT DUE</v>
      </c>
      <c r="K36" s="30" t="s">
        <v>1428</v>
      </c>
      <c r="L36" s="224" t="s">
        <v>5222</v>
      </c>
    </row>
    <row r="37" spans="1:12" ht="15" customHeight="1">
      <c r="A37" s="49"/>
      <c r="B37" s="50"/>
      <c r="C37" s="50"/>
      <c r="D37" s="51"/>
      <c r="E37" s="52"/>
      <c r="F37" s="52"/>
      <c r="G37" s="53"/>
      <c r="H37" s="54"/>
      <c r="I37" s="55"/>
      <c r="J37" s="49"/>
      <c r="K37" s="50"/>
      <c r="L37" s="56"/>
    </row>
    <row r="40" spans="1:12">
      <c r="B40" t="s">
        <v>4629</v>
      </c>
      <c r="G40" t="s">
        <v>4631</v>
      </c>
    </row>
    <row r="41" spans="1:12">
      <c r="C41" s="367" t="s">
        <v>5449</v>
      </c>
      <c r="H41" s="455" t="s">
        <v>5446</v>
      </c>
      <c r="I41" s="455"/>
      <c r="J41" s="455"/>
    </row>
    <row r="42" spans="1:12">
      <c r="D42" s="47" t="s">
        <v>4630</v>
      </c>
      <c r="E42" t="s">
        <v>5231</v>
      </c>
    </row>
    <row r="43" spans="1:12">
      <c r="E43" s="75" t="s">
        <v>5444</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3" zoomScale="85" zoomScaleNormal="85" workbookViewId="0">
      <selection activeCell="L12" sqref="L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1901</v>
      </c>
      <c r="D3" s="378" t="s">
        <v>12</v>
      </c>
      <c r="E3" s="378"/>
      <c r="F3" s="4" t="s">
        <v>3329</v>
      </c>
    </row>
    <row r="4" spans="1:12" ht="18" customHeight="1">
      <c r="A4" s="377" t="s">
        <v>77</v>
      </c>
      <c r="B4" s="377"/>
      <c r="C4" s="36" t="s">
        <v>3778</v>
      </c>
      <c r="D4" s="378" t="s">
        <v>14</v>
      </c>
      <c r="E4" s="378"/>
      <c r="F4" s="5">
        <f>'Running Hours'!B25</f>
        <v>26850.6</v>
      </c>
    </row>
    <row r="5" spans="1:12" ht="18" customHeight="1">
      <c r="A5" s="377" t="s">
        <v>78</v>
      </c>
      <c r="B5" s="377"/>
      <c r="C5" s="37" t="s">
        <v>3777</v>
      </c>
      <c r="D5" s="44"/>
      <c r="E5" s="249"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81</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44913.98333333333</v>
      </c>
      <c r="I9" s="22">
        <f>D9-($F$4-G9)</f>
        <v>6095.6000000000022</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44913.98333333333</v>
      </c>
      <c r="I10" s="22">
        <f t="shared" ref="I10:I19" si="2">D10-($F$4-G10)</f>
        <v>6095.6000000000022</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45413.98333333333</v>
      </c>
      <c r="I11" s="22">
        <f t="shared" si="2"/>
        <v>18095.600000000002</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44913.98333333333</v>
      </c>
      <c r="I12" s="22">
        <f t="shared" si="2"/>
        <v>6095.6000000000022</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45413.98333333333</v>
      </c>
      <c r="I13" s="22">
        <f t="shared" si="2"/>
        <v>18095.600000000002</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44913.98333333333</v>
      </c>
      <c r="I14" s="22">
        <f t="shared" si="2"/>
        <v>6095.6000000000022</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45413.98333333333</v>
      </c>
      <c r="I15" s="22">
        <f t="shared" si="2"/>
        <v>18095.600000000002</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44913.98333333333</v>
      </c>
      <c r="I16" s="22">
        <f t="shared" si="2"/>
        <v>6095.6000000000022</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44913.98333333333</v>
      </c>
      <c r="I17" s="22">
        <f t="shared" si="2"/>
        <v>6095.6000000000022</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44913.98333333333</v>
      </c>
      <c r="I18" s="22">
        <f t="shared" si="2"/>
        <v>6095.6000000000022</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44913.98333333333</v>
      </c>
      <c r="I19" s="22">
        <f t="shared" si="2"/>
        <v>6095.6000000000022</v>
      </c>
      <c r="J19" s="16" t="str">
        <f t="shared" si="1"/>
        <v>NOT DUE</v>
      </c>
      <c r="K19" s="30"/>
      <c r="L19" s="145"/>
    </row>
    <row r="20" spans="1:12" ht="38.25">
      <c r="A20" s="16" t="s">
        <v>3342</v>
      </c>
      <c r="B20" s="30" t="s">
        <v>1390</v>
      </c>
      <c r="C20" s="30" t="s">
        <v>1391</v>
      </c>
      <c r="D20" s="41" t="s">
        <v>1</v>
      </c>
      <c r="E20" s="12">
        <v>42549</v>
      </c>
      <c r="F20" s="12">
        <v>44660</v>
      </c>
      <c r="G20" s="72"/>
      <c r="H20" s="14">
        <f>DATE(YEAR(F20),MONTH(F20),DAY(F20)+1)</f>
        <v>44661</v>
      </c>
      <c r="I20" s="15">
        <f t="shared" ref="I20:I41" ca="1" si="4">IF(ISBLANK(H20),"",H20-DATE(YEAR(NOW()),MONTH(NOW()),DAY(NOW())))</f>
        <v>0</v>
      </c>
      <c r="J20" s="16" t="str">
        <f t="shared" ca="1" si="1"/>
        <v>NOT DUE</v>
      </c>
      <c r="K20" s="30" t="s">
        <v>1420</v>
      </c>
      <c r="L20" s="19"/>
    </row>
    <row r="21" spans="1:12" ht="38.25">
      <c r="A21" s="16" t="s">
        <v>3343</v>
      </c>
      <c r="B21" s="30" t="s">
        <v>1392</v>
      </c>
      <c r="C21" s="30" t="s">
        <v>1393</v>
      </c>
      <c r="D21" s="41" t="s">
        <v>1</v>
      </c>
      <c r="E21" s="12">
        <v>42549</v>
      </c>
      <c r="F21" s="12">
        <v>44660</v>
      </c>
      <c r="G21" s="72"/>
      <c r="H21" s="14">
        <f>DATE(YEAR(F21),MONTH(F21),DAY(F21)+1)</f>
        <v>44661</v>
      </c>
      <c r="I21" s="15">
        <f t="shared" ca="1" si="4"/>
        <v>0</v>
      </c>
      <c r="J21" s="16" t="str">
        <f t="shared" ca="1" si="1"/>
        <v>NOT DUE</v>
      </c>
      <c r="K21" s="30" t="s">
        <v>1421</v>
      </c>
      <c r="L21" s="19"/>
    </row>
    <row r="22" spans="1:12" ht="38.25">
      <c r="A22" s="16" t="s">
        <v>3344</v>
      </c>
      <c r="B22" s="30" t="s">
        <v>1394</v>
      </c>
      <c r="C22" s="30" t="s">
        <v>1395</v>
      </c>
      <c r="D22" s="41" t="s">
        <v>1</v>
      </c>
      <c r="E22" s="12">
        <v>42549</v>
      </c>
      <c r="F22" s="12">
        <v>44660</v>
      </c>
      <c r="G22" s="72"/>
      <c r="H22" s="14">
        <f>DATE(YEAR(F22),MONTH(F22),DAY(F22)+1)</f>
        <v>44661</v>
      </c>
      <c r="I22" s="15">
        <f t="shared" ca="1" si="4"/>
        <v>0</v>
      </c>
      <c r="J22" s="16" t="str">
        <f t="shared" ca="1" si="1"/>
        <v>NOT DUE</v>
      </c>
      <c r="K22" s="30" t="s">
        <v>1422</v>
      </c>
      <c r="L22" s="19"/>
    </row>
    <row r="23" spans="1:12" ht="38.450000000000003" customHeight="1">
      <c r="A23" s="16" t="s">
        <v>3345</v>
      </c>
      <c r="B23" s="30" t="s">
        <v>1396</v>
      </c>
      <c r="C23" s="30" t="s">
        <v>1397</v>
      </c>
      <c r="D23" s="41" t="s">
        <v>4</v>
      </c>
      <c r="E23" s="12">
        <v>42549</v>
      </c>
      <c r="F23" s="12">
        <v>44637</v>
      </c>
      <c r="G23" s="72"/>
      <c r="H23" s="14">
        <f>EDATE(F23-1,1)</f>
        <v>44667</v>
      </c>
      <c r="I23" s="15">
        <f t="shared" ca="1" si="4"/>
        <v>6</v>
      </c>
      <c r="J23" s="16" t="str">
        <f t="shared" ca="1" si="1"/>
        <v>NOT DUE</v>
      </c>
      <c r="K23" s="30" t="s">
        <v>1423</v>
      </c>
      <c r="L23" s="19"/>
    </row>
    <row r="24" spans="1:12" ht="25.5">
      <c r="A24" s="16" t="s">
        <v>3346</v>
      </c>
      <c r="B24" s="30" t="s">
        <v>1398</v>
      </c>
      <c r="C24" s="30" t="s">
        <v>1399</v>
      </c>
      <c r="D24" s="41" t="s">
        <v>1</v>
      </c>
      <c r="E24" s="12">
        <v>42549</v>
      </c>
      <c r="F24" s="12">
        <v>44660</v>
      </c>
      <c r="G24" s="72"/>
      <c r="H24" s="14">
        <f>DATE(YEAR(F24),MONTH(F24),DAY(F24)+1)</f>
        <v>44661</v>
      </c>
      <c r="I24" s="15">
        <f t="shared" ca="1" si="4"/>
        <v>0</v>
      </c>
      <c r="J24" s="16" t="str">
        <f t="shared" ca="1" si="1"/>
        <v>NOT DUE</v>
      </c>
      <c r="K24" s="30" t="s">
        <v>1424</v>
      </c>
      <c r="L24" s="19"/>
    </row>
    <row r="25" spans="1:12" ht="26.45" customHeight="1">
      <c r="A25" s="16" t="s">
        <v>3347</v>
      </c>
      <c r="B25" s="30" t="s">
        <v>1400</v>
      </c>
      <c r="C25" s="30" t="s">
        <v>1401</v>
      </c>
      <c r="D25" s="41" t="s">
        <v>1</v>
      </c>
      <c r="E25" s="12">
        <v>42549</v>
      </c>
      <c r="F25" s="12">
        <v>44660</v>
      </c>
      <c r="G25" s="72"/>
      <c r="H25" s="14">
        <f>DATE(YEAR(F25),MONTH(F25),DAY(F25)+1)</f>
        <v>44661</v>
      </c>
      <c r="I25" s="15">
        <f t="shared" ca="1" si="4"/>
        <v>0</v>
      </c>
      <c r="J25" s="16" t="str">
        <f t="shared" ca="1" si="1"/>
        <v>NOT DUE</v>
      </c>
      <c r="K25" s="30" t="s">
        <v>1425</v>
      </c>
      <c r="L25" s="19"/>
    </row>
    <row r="26" spans="1:12" ht="26.45" customHeight="1">
      <c r="A26" s="16" t="s">
        <v>3348</v>
      </c>
      <c r="B26" s="30" t="s">
        <v>1402</v>
      </c>
      <c r="C26" s="30" t="s">
        <v>1403</v>
      </c>
      <c r="D26" s="41" t="s">
        <v>1</v>
      </c>
      <c r="E26" s="12">
        <v>42549</v>
      </c>
      <c r="F26" s="12">
        <v>44660</v>
      </c>
      <c r="G26" s="72"/>
      <c r="H26" s="14">
        <f>DATE(YEAR(F26),MONTH(F26),DAY(F26)+1)</f>
        <v>44661</v>
      </c>
      <c r="I26" s="15">
        <f t="shared" ca="1" si="4"/>
        <v>0</v>
      </c>
      <c r="J26" s="16" t="str">
        <f t="shared" ca="1" si="1"/>
        <v>NOT DUE</v>
      </c>
      <c r="K26" s="30" t="s">
        <v>1425</v>
      </c>
      <c r="L26" s="19"/>
    </row>
    <row r="27" spans="1:12" ht="26.45" customHeight="1">
      <c r="A27" s="16" t="s">
        <v>3349</v>
      </c>
      <c r="B27" s="30" t="s">
        <v>1404</v>
      </c>
      <c r="C27" s="30" t="s">
        <v>1391</v>
      </c>
      <c r="D27" s="41" t="s">
        <v>1</v>
      </c>
      <c r="E27" s="12">
        <v>42549</v>
      </c>
      <c r="F27" s="12">
        <v>44660</v>
      </c>
      <c r="G27" s="72"/>
      <c r="H27" s="14">
        <f>DATE(YEAR(F27),MONTH(F27),DAY(F27)+1)</f>
        <v>44661</v>
      </c>
      <c r="I27" s="15">
        <f t="shared" ca="1" si="4"/>
        <v>0</v>
      </c>
      <c r="J27" s="16" t="str">
        <f t="shared" ca="1" si="1"/>
        <v>NOT DUE</v>
      </c>
      <c r="K27" s="30" t="s">
        <v>1425</v>
      </c>
      <c r="L27" s="19"/>
    </row>
    <row r="28" spans="1:12" ht="26.45" customHeight="1">
      <c r="A28" s="16" t="s">
        <v>3350</v>
      </c>
      <c r="B28" s="30" t="s">
        <v>3886</v>
      </c>
      <c r="C28" s="30" t="s">
        <v>4857</v>
      </c>
      <c r="D28" s="41" t="s">
        <v>0</v>
      </c>
      <c r="E28" s="12">
        <v>42549</v>
      </c>
      <c r="F28" s="12">
        <v>44634</v>
      </c>
      <c r="G28" s="72"/>
      <c r="H28" s="14">
        <f>DATE(YEAR(F28),MONTH(F28)+3,DAY(F28)-1)</f>
        <v>44725</v>
      </c>
      <c r="I28" s="15">
        <f t="shared" ca="1" si="4"/>
        <v>64</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64</v>
      </c>
      <c r="J29" s="16" t="str">
        <f t="shared" ca="1" si="1"/>
        <v>NOT DUE</v>
      </c>
      <c r="K29" s="30" t="s">
        <v>1425</v>
      </c>
      <c r="L29" s="19"/>
    </row>
    <row r="30" spans="1:12" ht="25.5">
      <c r="A30" s="16" t="s">
        <v>3352</v>
      </c>
      <c r="B30" s="30" t="s">
        <v>1407</v>
      </c>
      <c r="C30" s="30"/>
      <c r="D30" s="41" t="s">
        <v>4</v>
      </c>
      <c r="E30" s="12">
        <v>42549</v>
      </c>
      <c r="F30" s="12">
        <v>44660</v>
      </c>
      <c r="G30" s="72"/>
      <c r="H30" s="14">
        <f>EDATE(F30-1,1)</f>
        <v>44689</v>
      </c>
      <c r="I30" s="15">
        <f t="shared" ca="1" si="4"/>
        <v>28</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45369</v>
      </c>
      <c r="I31" s="22">
        <f t="shared" ref="I31:I32" si="5">D31-($F$4-G31)</f>
        <v>17016</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45369</v>
      </c>
      <c r="I32" s="22">
        <f t="shared" si="5"/>
        <v>17016</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78</v>
      </c>
      <c r="J33" s="16" t="str">
        <f t="shared" ca="1" si="1"/>
        <v>NOT DUE</v>
      </c>
      <c r="K33" s="30" t="s">
        <v>1426</v>
      </c>
      <c r="L33" s="145"/>
    </row>
    <row r="34" spans="1:12" ht="15" customHeight="1">
      <c r="A34" s="16" t="s">
        <v>3356</v>
      </c>
      <c r="B34" s="30" t="s">
        <v>1894</v>
      </c>
      <c r="C34" s="30"/>
      <c r="D34" s="41" t="s">
        <v>1</v>
      </c>
      <c r="E34" s="12">
        <v>42549</v>
      </c>
      <c r="F34" s="12">
        <v>44660</v>
      </c>
      <c r="G34" s="72"/>
      <c r="H34" s="14">
        <f>DATE(YEAR(F34),MONTH(F34),DAY(F34)+1)</f>
        <v>44661</v>
      </c>
      <c r="I34" s="15">
        <f t="shared" ca="1" si="4"/>
        <v>0</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278</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278</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278</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278</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278</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278</v>
      </c>
      <c r="J40" s="16" t="str">
        <f t="shared" ca="1" si="1"/>
        <v>NOT DUE</v>
      </c>
      <c r="K40" s="30" t="s">
        <v>1428</v>
      </c>
      <c r="L40" s="19"/>
    </row>
    <row r="41" spans="1:12" ht="22.5" customHeight="1">
      <c r="A41" s="16" t="s">
        <v>4861</v>
      </c>
      <c r="B41" s="30" t="s">
        <v>3996</v>
      </c>
      <c r="C41" s="30" t="s">
        <v>3997</v>
      </c>
      <c r="D41" s="41" t="s">
        <v>4</v>
      </c>
      <c r="E41" s="12">
        <v>42549</v>
      </c>
      <c r="F41" s="12">
        <v>44643</v>
      </c>
      <c r="G41" s="72"/>
      <c r="H41" s="14">
        <f>EDATE(F41-1,1)</f>
        <v>44673</v>
      </c>
      <c r="I41" s="15">
        <f t="shared" ca="1" si="4"/>
        <v>12</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5449</v>
      </c>
      <c r="H46" s="455" t="s">
        <v>5445</v>
      </c>
      <c r="I46" s="455"/>
      <c r="J46" s="455"/>
    </row>
    <row r="47" spans="1:12">
      <c r="D47" s="47" t="s">
        <v>4630</v>
      </c>
      <c r="E47" t="s">
        <v>5231</v>
      </c>
    </row>
    <row r="48" spans="1:12">
      <c r="E48" s="75" t="s">
        <v>5444</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9" zoomScale="90" zoomScaleNormal="90" workbookViewId="0">
      <selection activeCell="L46" sqref="L4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1902</v>
      </c>
      <c r="D3" s="378" t="s">
        <v>12</v>
      </c>
      <c r="E3" s="378"/>
      <c r="F3" s="4" t="s">
        <v>3361</v>
      </c>
    </row>
    <row r="4" spans="1:12" ht="18" customHeight="1">
      <c r="A4" s="377" t="s">
        <v>77</v>
      </c>
      <c r="B4" s="377"/>
      <c r="C4" s="36" t="s">
        <v>3779</v>
      </c>
      <c r="D4" s="378" t="s">
        <v>14</v>
      </c>
      <c r="E4" s="378"/>
      <c r="F4" s="5">
        <v>25982</v>
      </c>
    </row>
    <row r="5" spans="1:12" ht="18" customHeight="1">
      <c r="A5" s="377" t="s">
        <v>78</v>
      </c>
      <c r="B5" s="377"/>
      <c r="C5" s="37" t="s">
        <v>3777</v>
      </c>
      <c r="D5" s="44"/>
      <c r="E5" s="25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81</v>
      </c>
      <c r="J8" s="16" t="str">
        <f t="shared" ref="J8:J41" ca="1" si="1">IF(I8="","",IF(I8&lt;0,"OVERDUE","NOT DUE"))</f>
        <v>NOT DUE</v>
      </c>
      <c r="K8" s="30" t="s">
        <v>1895</v>
      </c>
      <c r="L8" s="145" t="s">
        <v>5222</v>
      </c>
    </row>
    <row r="9" spans="1:12" ht="26.45" customHeight="1">
      <c r="A9" s="16" t="s">
        <v>3363</v>
      </c>
      <c r="B9" s="30" t="s">
        <v>1877</v>
      </c>
      <c r="C9" s="30" t="s">
        <v>1878</v>
      </c>
      <c r="D9" s="41">
        <v>8000</v>
      </c>
      <c r="E9" s="12">
        <v>42549</v>
      </c>
      <c r="F9" s="12">
        <v>44548</v>
      </c>
      <c r="G9" s="26">
        <v>22564.1</v>
      </c>
      <c r="H9" s="21">
        <f>IF(I9&lt;=8000,$F$5+(I9/24),"error")</f>
        <v>44850.92083333333</v>
      </c>
      <c r="I9" s="22">
        <f>D9-($F$4-G9)</f>
        <v>4582.0999999999985</v>
      </c>
      <c r="J9" s="16" t="str">
        <f t="shared" si="1"/>
        <v>NOT DUE</v>
      </c>
      <c r="K9" s="30" t="s">
        <v>1896</v>
      </c>
      <c r="L9" s="145" t="s">
        <v>5222</v>
      </c>
    </row>
    <row r="10" spans="1:12">
      <c r="A10" s="16" t="s">
        <v>3364</v>
      </c>
      <c r="B10" s="30" t="s">
        <v>1881</v>
      </c>
      <c r="C10" s="30" t="s">
        <v>1882</v>
      </c>
      <c r="D10" s="41">
        <v>8000</v>
      </c>
      <c r="E10" s="12">
        <v>42549</v>
      </c>
      <c r="F10" s="12">
        <v>44548</v>
      </c>
      <c r="G10" s="26">
        <v>22564.1</v>
      </c>
      <c r="H10" s="21">
        <f>IF(I10&lt;=8000,$F$5+(I10/24),"error")</f>
        <v>44850.92083333333</v>
      </c>
      <c r="I10" s="22">
        <f t="shared" ref="I10:I16" si="2">D10-($F$4-G10)</f>
        <v>4582.0999999999985</v>
      </c>
      <c r="J10" s="16" t="str">
        <f t="shared" si="1"/>
        <v>NOT DUE</v>
      </c>
      <c r="K10" s="30"/>
      <c r="L10" s="145" t="s">
        <v>5222</v>
      </c>
    </row>
    <row r="11" spans="1:12">
      <c r="A11" s="16" t="s">
        <v>3365</v>
      </c>
      <c r="B11" s="30" t="s">
        <v>1881</v>
      </c>
      <c r="C11" s="30" t="s">
        <v>1883</v>
      </c>
      <c r="D11" s="41">
        <v>20000</v>
      </c>
      <c r="E11" s="12">
        <v>42549</v>
      </c>
      <c r="F11" s="12">
        <v>44548</v>
      </c>
      <c r="G11" s="26">
        <v>22564.1</v>
      </c>
      <c r="H11" s="21">
        <f>IF(I11&lt;=20000,$F$5+(I11/24),"error")</f>
        <v>45350.92083333333</v>
      </c>
      <c r="I11" s="22">
        <f t="shared" si="2"/>
        <v>16582.099999999999</v>
      </c>
      <c r="J11" s="16" t="str">
        <f t="shared" si="1"/>
        <v>NOT DUE</v>
      </c>
      <c r="K11" s="30"/>
      <c r="L11" s="145" t="s">
        <v>5222</v>
      </c>
    </row>
    <row r="12" spans="1:12" ht="26.45" customHeight="1">
      <c r="A12" s="16" t="s">
        <v>3366</v>
      </c>
      <c r="B12" s="30" t="s">
        <v>1884</v>
      </c>
      <c r="C12" s="30" t="s">
        <v>1885</v>
      </c>
      <c r="D12" s="41">
        <v>8000</v>
      </c>
      <c r="E12" s="12">
        <v>42549</v>
      </c>
      <c r="F12" s="12">
        <v>44548</v>
      </c>
      <c r="G12" s="26">
        <v>22564.1</v>
      </c>
      <c r="H12" s="21">
        <f>IF(I12&lt;=8000,$F$5+(I12/24),"error")</f>
        <v>44850.92083333333</v>
      </c>
      <c r="I12" s="22">
        <f t="shared" si="2"/>
        <v>4582.0999999999985</v>
      </c>
      <c r="J12" s="16" t="str">
        <f t="shared" si="1"/>
        <v>NOT DUE</v>
      </c>
      <c r="K12" s="30" t="s">
        <v>1897</v>
      </c>
      <c r="L12" s="145" t="s">
        <v>5222</v>
      </c>
    </row>
    <row r="13" spans="1:12" ht="25.5">
      <c r="A13" s="16" t="s">
        <v>3367</v>
      </c>
      <c r="B13" s="30" t="s">
        <v>1884</v>
      </c>
      <c r="C13" s="30" t="s">
        <v>1886</v>
      </c>
      <c r="D13" s="41">
        <v>20000</v>
      </c>
      <c r="E13" s="12">
        <v>42549</v>
      </c>
      <c r="F13" s="12">
        <v>44548</v>
      </c>
      <c r="G13" s="26">
        <v>22564.1</v>
      </c>
      <c r="H13" s="21">
        <f>IF(I13&lt;=20000,$F$5+(I13/24),"error")</f>
        <v>45350.92083333333</v>
      </c>
      <c r="I13" s="22">
        <f t="shared" si="2"/>
        <v>16582.099999999999</v>
      </c>
      <c r="J13" s="16" t="str">
        <f t="shared" si="1"/>
        <v>NOT DUE</v>
      </c>
      <c r="K13" s="30"/>
      <c r="L13" s="145" t="s">
        <v>5222</v>
      </c>
    </row>
    <row r="14" spans="1:12" ht="25.5">
      <c r="A14" s="16" t="s">
        <v>3368</v>
      </c>
      <c r="B14" s="30" t="s">
        <v>1887</v>
      </c>
      <c r="C14" s="30" t="s">
        <v>1888</v>
      </c>
      <c r="D14" s="41">
        <v>8000</v>
      </c>
      <c r="E14" s="12">
        <v>42549</v>
      </c>
      <c r="F14" s="12">
        <v>44548</v>
      </c>
      <c r="G14" s="26">
        <v>22564.1</v>
      </c>
      <c r="H14" s="21">
        <f>IF(I14&lt;=8000,$F$5+(I14/24),"error")</f>
        <v>44850.92083333333</v>
      </c>
      <c r="I14" s="22">
        <f t="shared" si="2"/>
        <v>4582.0999999999985</v>
      </c>
      <c r="J14" s="16" t="str">
        <f t="shared" si="1"/>
        <v>NOT DUE</v>
      </c>
      <c r="K14" s="30"/>
      <c r="L14" s="145" t="s">
        <v>5222</v>
      </c>
    </row>
    <row r="15" spans="1:12">
      <c r="A15" s="16" t="s">
        <v>3369</v>
      </c>
      <c r="B15" s="30" t="s">
        <v>1887</v>
      </c>
      <c r="C15" s="30" t="s">
        <v>1883</v>
      </c>
      <c r="D15" s="41">
        <v>20000</v>
      </c>
      <c r="E15" s="12">
        <v>42549</v>
      </c>
      <c r="F15" s="12">
        <v>44548</v>
      </c>
      <c r="G15" s="26">
        <v>22564.1</v>
      </c>
      <c r="H15" s="21">
        <f>IF(I15&lt;=20000,$F$5+(I15/24),"error")</f>
        <v>45350.92083333333</v>
      </c>
      <c r="I15" s="22">
        <f t="shared" si="2"/>
        <v>16582.099999999999</v>
      </c>
      <c r="J15" s="16" t="str">
        <f t="shared" si="1"/>
        <v>NOT DUE</v>
      </c>
      <c r="K15" s="30"/>
      <c r="L15" s="145" t="s">
        <v>5222</v>
      </c>
    </row>
    <row r="16" spans="1:12" ht="38.450000000000003" customHeight="1">
      <c r="A16" s="16" t="s">
        <v>3370</v>
      </c>
      <c r="B16" s="30" t="s">
        <v>1535</v>
      </c>
      <c r="C16" s="30" t="s">
        <v>1889</v>
      </c>
      <c r="D16" s="41">
        <v>8000</v>
      </c>
      <c r="E16" s="12">
        <v>42549</v>
      </c>
      <c r="F16" s="12">
        <v>44548</v>
      </c>
      <c r="G16" s="26">
        <v>22564.1</v>
      </c>
      <c r="H16" s="21">
        <f>IF(I16&lt;=8000,$F$5+(I16/24),"error")</f>
        <v>44850.92083333333</v>
      </c>
      <c r="I16" s="22">
        <f t="shared" si="2"/>
        <v>4582.0999999999985</v>
      </c>
      <c r="J16" s="16" t="str">
        <f t="shared" si="1"/>
        <v>NOT DUE</v>
      </c>
      <c r="K16" s="30" t="s">
        <v>1898</v>
      </c>
      <c r="L16" s="145" t="s">
        <v>5222</v>
      </c>
    </row>
    <row r="17" spans="1:12" ht="26.45" customHeight="1">
      <c r="A17" s="16" t="s">
        <v>3371</v>
      </c>
      <c r="B17" s="30" t="s">
        <v>3845</v>
      </c>
      <c r="C17" s="30" t="s">
        <v>1891</v>
      </c>
      <c r="D17" s="41">
        <v>8000</v>
      </c>
      <c r="E17" s="12">
        <v>42549</v>
      </c>
      <c r="F17" s="12">
        <v>44548</v>
      </c>
      <c r="G17" s="26">
        <v>22564.1</v>
      </c>
      <c r="H17" s="21">
        <f t="shared" ref="H17" si="3">IF(I17&lt;=8000,$F$5+(I17/24),"error")</f>
        <v>44850.92083333333</v>
      </c>
      <c r="I17" s="22">
        <f>D17-($F$4-G17)</f>
        <v>4582.0999999999985</v>
      </c>
      <c r="J17" s="16" t="str">
        <f t="shared" si="1"/>
        <v>NOT DUE</v>
      </c>
      <c r="K17" s="30" t="s">
        <v>1899</v>
      </c>
      <c r="L17" s="145" t="s">
        <v>5222</v>
      </c>
    </row>
    <row r="18" spans="1:12" ht="25.5">
      <c r="A18" s="16" t="s">
        <v>3372</v>
      </c>
      <c r="B18" s="30" t="s">
        <v>3840</v>
      </c>
      <c r="C18" s="30" t="s">
        <v>1893</v>
      </c>
      <c r="D18" s="41">
        <v>8000</v>
      </c>
      <c r="E18" s="12">
        <v>42549</v>
      </c>
      <c r="F18" s="12">
        <v>44548</v>
      </c>
      <c r="G18" s="26">
        <v>22564.1</v>
      </c>
      <c r="H18" s="21">
        <f>IF(I18&lt;=8000,$F$5+(I18/24),"error")</f>
        <v>44850.92083333333</v>
      </c>
      <c r="I18" s="22">
        <f>D18-($F$4-G18)</f>
        <v>4582.0999999999985</v>
      </c>
      <c r="J18" s="16" t="str">
        <f t="shared" si="1"/>
        <v>NOT DUE</v>
      </c>
      <c r="K18" s="30"/>
      <c r="L18" s="145" t="s">
        <v>5222</v>
      </c>
    </row>
    <row r="19" spans="1:12" ht="15" customHeight="1">
      <c r="A19" s="16" t="s">
        <v>3373</v>
      </c>
      <c r="B19" s="30" t="s">
        <v>3842</v>
      </c>
      <c r="C19" s="30" t="s">
        <v>3843</v>
      </c>
      <c r="D19" s="41">
        <v>8000</v>
      </c>
      <c r="E19" s="12">
        <v>42549</v>
      </c>
      <c r="F19" s="12">
        <v>44548</v>
      </c>
      <c r="G19" s="26">
        <v>22564.1</v>
      </c>
      <c r="H19" s="21">
        <f>IF(I19&lt;=8000,$F$5+(I19/24),"error")</f>
        <v>44850.92083333333</v>
      </c>
      <c r="I19" s="22">
        <f>D19-($F$4-G19)</f>
        <v>4582.0999999999985</v>
      </c>
      <c r="J19" s="16" t="str">
        <f t="shared" si="1"/>
        <v>NOT DUE</v>
      </c>
      <c r="K19" s="30"/>
      <c r="L19" s="145" t="s">
        <v>5222</v>
      </c>
    </row>
    <row r="20" spans="1:12" ht="38.25">
      <c r="A20" s="16" t="s">
        <v>3374</v>
      </c>
      <c r="B20" s="30" t="s">
        <v>1390</v>
      </c>
      <c r="C20" s="30" t="s">
        <v>1391</v>
      </c>
      <c r="D20" s="41" t="s">
        <v>1</v>
      </c>
      <c r="E20" s="12">
        <v>42549</v>
      </c>
      <c r="F20" s="12">
        <v>44660</v>
      </c>
      <c r="G20" s="72"/>
      <c r="H20" s="14">
        <f>DATE(YEAR(F20),MONTH(F20),DAY(F20)+1)</f>
        <v>44661</v>
      </c>
      <c r="I20" s="15">
        <f ca="1">IF(ISBLANK(H20),"",H20-DATE(YEAR(NOW()),MONTH(NOW()),DAY(NOW())))</f>
        <v>0</v>
      </c>
      <c r="J20" s="16" t="str">
        <f t="shared" ca="1" si="1"/>
        <v>NOT DUE</v>
      </c>
      <c r="K20" s="30" t="s">
        <v>1420</v>
      </c>
      <c r="L20" s="19"/>
    </row>
    <row r="21" spans="1:12" ht="38.25">
      <c r="A21" s="16" t="s">
        <v>3375</v>
      </c>
      <c r="B21" s="30" t="s">
        <v>1392</v>
      </c>
      <c r="C21" s="30" t="s">
        <v>1393</v>
      </c>
      <c r="D21" s="41" t="s">
        <v>1</v>
      </c>
      <c r="E21" s="12">
        <v>42549</v>
      </c>
      <c r="F21" s="12">
        <v>44660</v>
      </c>
      <c r="G21" s="72"/>
      <c r="H21" s="14">
        <f>DATE(YEAR(F21),MONTH(F21),DAY(F21)+1)</f>
        <v>44661</v>
      </c>
      <c r="I21" s="15">
        <f t="shared" ref="I21:I41" ca="1" si="4">IF(ISBLANK(H21),"",H21-DATE(YEAR(NOW()),MONTH(NOW()),DAY(NOW())))</f>
        <v>0</v>
      </c>
      <c r="J21" s="16" t="str">
        <f t="shared" ca="1" si="1"/>
        <v>NOT DUE</v>
      </c>
      <c r="K21" s="30" t="s">
        <v>1421</v>
      </c>
      <c r="L21" s="19"/>
    </row>
    <row r="22" spans="1:12" ht="38.25">
      <c r="A22" s="16" t="s">
        <v>3376</v>
      </c>
      <c r="B22" s="30" t="s">
        <v>1394</v>
      </c>
      <c r="C22" s="30" t="s">
        <v>1395</v>
      </c>
      <c r="D22" s="41" t="s">
        <v>1</v>
      </c>
      <c r="E22" s="12">
        <v>42549</v>
      </c>
      <c r="F22" s="12">
        <v>44660</v>
      </c>
      <c r="G22" s="72"/>
      <c r="H22" s="14">
        <f>DATE(YEAR(F22),MONTH(F22),DAY(F22)+1)</f>
        <v>44661</v>
      </c>
      <c r="I22" s="15">
        <f t="shared" ca="1" si="4"/>
        <v>0</v>
      </c>
      <c r="J22" s="16" t="str">
        <f t="shared" ca="1" si="1"/>
        <v>NOT DUE</v>
      </c>
      <c r="K22" s="30" t="s">
        <v>1422</v>
      </c>
      <c r="L22" s="19"/>
    </row>
    <row r="23" spans="1:12" ht="38.450000000000003" customHeight="1">
      <c r="A23" s="16" t="s">
        <v>3377</v>
      </c>
      <c r="B23" s="30" t="s">
        <v>1396</v>
      </c>
      <c r="C23" s="30" t="s">
        <v>1397</v>
      </c>
      <c r="D23" s="41" t="s">
        <v>4</v>
      </c>
      <c r="E23" s="12">
        <v>42549</v>
      </c>
      <c r="F23" s="12">
        <v>44641</v>
      </c>
      <c r="G23" s="72"/>
      <c r="H23" s="14">
        <f>EDATE(F23-1,1)</f>
        <v>44671</v>
      </c>
      <c r="I23" s="15">
        <f t="shared" ca="1" si="4"/>
        <v>10</v>
      </c>
      <c r="J23" s="16" t="str">
        <f t="shared" ca="1" si="1"/>
        <v>NOT DUE</v>
      </c>
      <c r="K23" s="30" t="s">
        <v>1423</v>
      </c>
      <c r="L23" s="19"/>
    </row>
    <row r="24" spans="1:12" ht="25.5">
      <c r="A24" s="16" t="s">
        <v>3378</v>
      </c>
      <c r="B24" s="30" t="s">
        <v>1398</v>
      </c>
      <c r="C24" s="30" t="s">
        <v>1399</v>
      </c>
      <c r="D24" s="41" t="s">
        <v>1</v>
      </c>
      <c r="E24" s="12">
        <v>42549</v>
      </c>
      <c r="F24" s="12">
        <v>44660</v>
      </c>
      <c r="G24" s="72"/>
      <c r="H24" s="14">
        <f>DATE(YEAR(F24),MONTH(F24),DAY(F24)+1)</f>
        <v>44661</v>
      </c>
      <c r="I24" s="15">
        <f t="shared" ca="1" si="4"/>
        <v>0</v>
      </c>
      <c r="J24" s="16" t="str">
        <f t="shared" ca="1" si="1"/>
        <v>NOT DUE</v>
      </c>
      <c r="K24" s="30" t="s">
        <v>1424</v>
      </c>
      <c r="L24" s="19"/>
    </row>
    <row r="25" spans="1:12" ht="26.45" customHeight="1">
      <c r="A25" s="16" t="s">
        <v>3379</v>
      </c>
      <c r="B25" s="30" t="s">
        <v>1400</v>
      </c>
      <c r="C25" s="30" t="s">
        <v>1401</v>
      </c>
      <c r="D25" s="41" t="s">
        <v>1</v>
      </c>
      <c r="E25" s="12">
        <v>42549</v>
      </c>
      <c r="F25" s="12">
        <v>44660</v>
      </c>
      <c r="G25" s="72"/>
      <c r="H25" s="14">
        <f>DATE(YEAR(F25),MONTH(F25),DAY(F25)+1)</f>
        <v>44661</v>
      </c>
      <c r="I25" s="15">
        <f t="shared" ca="1" si="4"/>
        <v>0</v>
      </c>
      <c r="J25" s="16" t="str">
        <f t="shared" ca="1" si="1"/>
        <v>NOT DUE</v>
      </c>
      <c r="K25" s="30" t="s">
        <v>1425</v>
      </c>
      <c r="L25" s="19"/>
    </row>
    <row r="26" spans="1:12" ht="26.45" customHeight="1">
      <c r="A26" s="16" t="s">
        <v>3380</v>
      </c>
      <c r="B26" s="30" t="s">
        <v>1402</v>
      </c>
      <c r="C26" s="30" t="s">
        <v>1403</v>
      </c>
      <c r="D26" s="41" t="s">
        <v>1</v>
      </c>
      <c r="E26" s="12">
        <v>42549</v>
      </c>
      <c r="F26" s="12">
        <v>44660</v>
      </c>
      <c r="G26" s="72"/>
      <c r="H26" s="14">
        <f>DATE(YEAR(F26),MONTH(F26),DAY(F26)+1)</f>
        <v>44661</v>
      </c>
      <c r="I26" s="15">
        <f t="shared" ca="1" si="4"/>
        <v>0</v>
      </c>
      <c r="J26" s="16" t="str">
        <f t="shared" ca="1" si="1"/>
        <v>NOT DUE</v>
      </c>
      <c r="K26" s="30" t="s">
        <v>1425</v>
      </c>
      <c r="L26" s="19"/>
    </row>
    <row r="27" spans="1:12" ht="26.45" customHeight="1">
      <c r="A27" s="16" t="s">
        <v>3381</v>
      </c>
      <c r="B27" s="30" t="s">
        <v>1404</v>
      </c>
      <c r="C27" s="30" t="s">
        <v>1391</v>
      </c>
      <c r="D27" s="41" t="s">
        <v>1</v>
      </c>
      <c r="E27" s="12">
        <v>42549</v>
      </c>
      <c r="F27" s="12">
        <v>44660</v>
      </c>
      <c r="G27" s="72"/>
      <c r="H27" s="14">
        <f>DATE(YEAR(F27),MONTH(F27),DAY(F27)+1)</f>
        <v>44661</v>
      </c>
      <c r="I27" s="15">
        <f t="shared" ca="1" si="4"/>
        <v>0</v>
      </c>
      <c r="J27" s="16" t="str">
        <f t="shared" ca="1" si="1"/>
        <v>NOT DUE</v>
      </c>
      <c r="K27" s="30" t="s">
        <v>1425</v>
      </c>
      <c r="L27" s="19"/>
    </row>
    <row r="28" spans="1:12" ht="26.45" customHeight="1">
      <c r="A28" s="16" t="s">
        <v>3382</v>
      </c>
      <c r="B28" s="30" t="s">
        <v>3886</v>
      </c>
      <c r="C28" s="30" t="s">
        <v>4857</v>
      </c>
      <c r="D28" s="41" t="s">
        <v>0</v>
      </c>
      <c r="E28" s="12">
        <v>42549</v>
      </c>
      <c r="F28" s="12">
        <v>44634</v>
      </c>
      <c r="G28" s="72"/>
      <c r="H28" s="14">
        <f>DATE(YEAR(F28),MONTH(F28)+3,DAY(F28)-1)</f>
        <v>44725</v>
      </c>
      <c r="I28" s="15">
        <f t="shared" ca="1" si="4"/>
        <v>64</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64</v>
      </c>
      <c r="J29" s="16" t="str">
        <f t="shared" ca="1" si="1"/>
        <v>NOT DUE</v>
      </c>
      <c r="K29" s="30" t="s">
        <v>1425</v>
      </c>
      <c r="L29" s="19"/>
    </row>
    <row r="30" spans="1:12" ht="25.5">
      <c r="A30" s="16" t="s">
        <v>3384</v>
      </c>
      <c r="B30" s="30" t="s">
        <v>1407</v>
      </c>
      <c r="C30" s="30" t="s">
        <v>3751</v>
      </c>
      <c r="D30" s="41" t="s">
        <v>4</v>
      </c>
      <c r="E30" s="12">
        <v>42549</v>
      </c>
      <c r="F30" s="12">
        <v>44660</v>
      </c>
      <c r="G30" s="72"/>
      <c r="H30" s="14">
        <f>EDATE(F30-1,1)</f>
        <v>44689</v>
      </c>
      <c r="I30" s="15">
        <f t="shared" ca="1" si="4"/>
        <v>28</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45427.65</v>
      </c>
      <c r="I31" s="22">
        <f t="shared" ref="I31:I32" si="5">D31-($F$4-G31)</f>
        <v>18423.599999999999</v>
      </c>
      <c r="J31" s="16" t="str">
        <f t="shared" si="1"/>
        <v>NOT DUE</v>
      </c>
      <c r="K31" s="30" t="s">
        <v>3851</v>
      </c>
      <c r="L31" s="145" t="s">
        <v>5392</v>
      </c>
    </row>
    <row r="32" spans="1:12" ht="25.5">
      <c r="A32" s="16" t="s">
        <v>3386</v>
      </c>
      <c r="B32" s="30" t="s">
        <v>3955</v>
      </c>
      <c r="C32" s="30" t="s">
        <v>3888</v>
      </c>
      <c r="D32" s="41">
        <v>20000</v>
      </c>
      <c r="E32" s="12">
        <v>42549</v>
      </c>
      <c r="F32" s="12">
        <v>44412</v>
      </c>
      <c r="G32" s="26">
        <v>24405.599999999999</v>
      </c>
      <c r="H32" s="21">
        <f>IF(I32&lt;=20000,$F$5+(I32/24),"error")</f>
        <v>45427.65</v>
      </c>
      <c r="I32" s="22">
        <f t="shared" si="5"/>
        <v>18423.599999999999</v>
      </c>
      <c r="J32" s="16" t="str">
        <f t="shared" si="1"/>
        <v>NOT DUE</v>
      </c>
      <c r="K32" s="30" t="s">
        <v>3851</v>
      </c>
      <c r="L32" s="145" t="s">
        <v>5392</v>
      </c>
    </row>
    <row r="33" spans="1:12" ht="26.45" customHeight="1">
      <c r="A33" s="16" t="s">
        <v>3387</v>
      </c>
      <c r="B33" s="30" t="s">
        <v>1408</v>
      </c>
      <c r="C33" s="30" t="s">
        <v>1409</v>
      </c>
      <c r="D33" s="41" t="s">
        <v>0</v>
      </c>
      <c r="E33" s="12">
        <v>42549</v>
      </c>
      <c r="F33" s="12">
        <v>44648</v>
      </c>
      <c r="G33" s="72"/>
      <c r="H33" s="14">
        <f>DATE(YEAR(F33),MONTH(F33)+3,DAY(F33)-1)</f>
        <v>44739</v>
      </c>
      <c r="I33" s="15">
        <f t="shared" ca="1" si="4"/>
        <v>78</v>
      </c>
      <c r="J33" s="16" t="str">
        <f t="shared" ca="1" si="1"/>
        <v>NOT DUE</v>
      </c>
      <c r="K33" s="30" t="s">
        <v>1426</v>
      </c>
      <c r="L33" s="145"/>
    </row>
    <row r="34" spans="1:12" ht="15" customHeight="1">
      <c r="A34" s="16" t="s">
        <v>3388</v>
      </c>
      <c r="B34" s="30" t="s">
        <v>1894</v>
      </c>
      <c r="C34" s="30"/>
      <c r="D34" s="41" t="s">
        <v>1</v>
      </c>
      <c r="E34" s="12">
        <v>42549</v>
      </c>
      <c r="F34" s="12">
        <v>44660</v>
      </c>
      <c r="G34" s="72"/>
      <c r="H34" s="14">
        <f>DATE(YEAR(F34),MONTH(F34),DAY(F34)+1)</f>
        <v>44661</v>
      </c>
      <c r="I34" s="15">
        <f t="shared" ca="1" si="4"/>
        <v>0</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278</v>
      </c>
      <c r="J35" s="16" t="str">
        <f t="shared" ca="1" si="1"/>
        <v>NOT DUE</v>
      </c>
      <c r="K35" s="30" t="s">
        <v>1426</v>
      </c>
      <c r="L35" s="145" t="s">
        <v>5392</v>
      </c>
    </row>
    <row r="36" spans="1:12" ht="25.5">
      <c r="A36" s="16" t="s">
        <v>3390</v>
      </c>
      <c r="B36" s="30" t="s">
        <v>1412</v>
      </c>
      <c r="C36" s="30" t="s">
        <v>1413</v>
      </c>
      <c r="D36" s="41" t="s">
        <v>381</v>
      </c>
      <c r="E36" s="12">
        <v>42549</v>
      </c>
      <c r="F36" s="12">
        <v>44575</v>
      </c>
      <c r="G36" s="72"/>
      <c r="H36" s="14">
        <f t="shared" si="6"/>
        <v>44939</v>
      </c>
      <c r="I36" s="15">
        <f t="shared" ca="1" si="4"/>
        <v>278</v>
      </c>
      <c r="J36" s="16" t="str">
        <f t="shared" ca="1" si="1"/>
        <v>NOT DUE</v>
      </c>
      <c r="K36" s="30" t="s">
        <v>1427</v>
      </c>
      <c r="L36" s="145" t="s">
        <v>5392</v>
      </c>
    </row>
    <row r="37" spans="1:12" ht="25.5">
      <c r="A37" s="16" t="s">
        <v>3391</v>
      </c>
      <c r="B37" s="30" t="s">
        <v>1414</v>
      </c>
      <c r="C37" s="30" t="s">
        <v>1415</v>
      </c>
      <c r="D37" s="41" t="s">
        <v>381</v>
      </c>
      <c r="E37" s="12">
        <v>42549</v>
      </c>
      <c r="F37" s="12">
        <v>44575</v>
      </c>
      <c r="G37" s="72"/>
      <c r="H37" s="14">
        <f t="shared" si="6"/>
        <v>44939</v>
      </c>
      <c r="I37" s="15">
        <f t="shared" ca="1" si="4"/>
        <v>278</v>
      </c>
      <c r="J37" s="16" t="str">
        <f t="shared" ca="1" si="1"/>
        <v>NOT DUE</v>
      </c>
      <c r="K37" s="30" t="s">
        <v>1427</v>
      </c>
      <c r="L37" s="145" t="s">
        <v>5392</v>
      </c>
    </row>
    <row r="38" spans="1:12" ht="25.5">
      <c r="A38" s="16" t="s">
        <v>3392</v>
      </c>
      <c r="B38" s="30" t="s">
        <v>1416</v>
      </c>
      <c r="C38" s="30" t="s">
        <v>1417</v>
      </c>
      <c r="D38" s="41" t="s">
        <v>381</v>
      </c>
      <c r="E38" s="12">
        <v>42549</v>
      </c>
      <c r="F38" s="12">
        <v>44575</v>
      </c>
      <c r="G38" s="72"/>
      <c r="H38" s="14">
        <f t="shared" si="6"/>
        <v>44939</v>
      </c>
      <c r="I38" s="15">
        <f t="shared" ca="1" si="4"/>
        <v>278</v>
      </c>
      <c r="J38" s="16" t="str">
        <f t="shared" ca="1" si="1"/>
        <v>NOT DUE</v>
      </c>
      <c r="K38" s="30" t="s">
        <v>1427</v>
      </c>
      <c r="L38" s="145" t="s">
        <v>5392</v>
      </c>
    </row>
    <row r="39" spans="1:12" ht="25.5">
      <c r="A39" s="16" t="s">
        <v>3854</v>
      </c>
      <c r="B39" s="30" t="s">
        <v>1418</v>
      </c>
      <c r="C39" s="30" t="s">
        <v>1419</v>
      </c>
      <c r="D39" s="41" t="s">
        <v>381</v>
      </c>
      <c r="E39" s="12">
        <v>42549</v>
      </c>
      <c r="F39" s="12">
        <v>44575</v>
      </c>
      <c r="G39" s="72"/>
      <c r="H39" s="14">
        <f t="shared" si="6"/>
        <v>44939</v>
      </c>
      <c r="I39" s="15">
        <f t="shared" ca="1" si="4"/>
        <v>278</v>
      </c>
      <c r="J39" s="16" t="str">
        <f t="shared" ca="1" si="1"/>
        <v>NOT DUE</v>
      </c>
      <c r="K39" s="30" t="s">
        <v>1428</v>
      </c>
      <c r="L39" s="145" t="s">
        <v>5392</v>
      </c>
    </row>
    <row r="40" spans="1:12" ht="15" customHeight="1">
      <c r="A40" s="16" t="s">
        <v>3855</v>
      </c>
      <c r="B40" s="30" t="s">
        <v>1429</v>
      </c>
      <c r="C40" s="30" t="s">
        <v>1430</v>
      </c>
      <c r="D40" s="41" t="s">
        <v>381</v>
      </c>
      <c r="E40" s="12">
        <v>42549</v>
      </c>
      <c r="F40" s="12">
        <v>44575</v>
      </c>
      <c r="G40" s="72"/>
      <c r="H40" s="14">
        <f t="shared" si="6"/>
        <v>44939</v>
      </c>
      <c r="I40" s="15">
        <f t="shared" ca="1" si="4"/>
        <v>278</v>
      </c>
      <c r="J40" s="16" t="str">
        <f t="shared" ca="1" si="1"/>
        <v>NOT DUE</v>
      </c>
      <c r="K40" s="30" t="s">
        <v>1428</v>
      </c>
      <c r="L40" s="145" t="s">
        <v>5392</v>
      </c>
    </row>
    <row r="41" spans="1:12" ht="21.75" customHeight="1">
      <c r="A41" s="16" t="s">
        <v>4860</v>
      </c>
      <c r="B41" s="30" t="s">
        <v>3996</v>
      </c>
      <c r="C41" s="30" t="s">
        <v>3997</v>
      </c>
      <c r="D41" s="41" t="s">
        <v>4</v>
      </c>
      <c r="E41" s="12">
        <v>42549</v>
      </c>
      <c r="F41" s="12">
        <v>44641</v>
      </c>
      <c r="G41" s="72"/>
      <c r="H41" s="14">
        <f>EDATE(F41-1,1)</f>
        <v>44671</v>
      </c>
      <c r="I41" s="15">
        <f t="shared" ca="1" si="4"/>
        <v>10</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5450</v>
      </c>
      <c r="H46" s="455" t="s">
        <v>5445</v>
      </c>
      <c r="I46" s="455"/>
      <c r="J46" s="455"/>
    </row>
    <row r="47" spans="1:12">
      <c r="D47" s="47" t="s">
        <v>4630</v>
      </c>
      <c r="E47" t="s">
        <v>5231</v>
      </c>
    </row>
    <row r="48" spans="1:12">
      <c r="E48" s="75" t="s">
        <v>5444</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C53" sqref="C5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1903</v>
      </c>
      <c r="D3" s="378" t="s">
        <v>12</v>
      </c>
      <c r="E3" s="378"/>
      <c r="F3" s="4" t="s">
        <v>3267</v>
      </c>
    </row>
    <row r="4" spans="1:12" ht="18" customHeight="1">
      <c r="A4" s="377" t="s">
        <v>77</v>
      </c>
      <c r="B4" s="377"/>
      <c r="C4" s="36" t="s">
        <v>3780</v>
      </c>
      <c r="D4" s="378" t="s">
        <v>14</v>
      </c>
      <c r="E4" s="378"/>
      <c r="F4" s="5">
        <f>'Running Hours'!B33</f>
        <v>3612.6</v>
      </c>
    </row>
    <row r="5" spans="1:12" ht="18" customHeight="1">
      <c r="A5" s="377" t="s">
        <v>78</v>
      </c>
      <c r="B5" s="377"/>
      <c r="C5" s="37" t="s">
        <v>3777</v>
      </c>
      <c r="D5" s="44"/>
      <c r="E5" s="25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44842.808333333334</v>
      </c>
      <c r="I8" s="22">
        <f>D8-($F$4-G8)</f>
        <v>4387.3999999999996</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73</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44842.808333333334</v>
      </c>
      <c r="I10" s="22">
        <f t="shared" ref="I10:I19" si="2">D10-($F$4-G10)</f>
        <v>4387.3999999999996</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45342.808333333334</v>
      </c>
      <c r="I11" s="22">
        <f t="shared" si="2"/>
        <v>16387.400000000001</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44842.808333333334</v>
      </c>
      <c r="I12" s="22">
        <f t="shared" si="2"/>
        <v>4387.3999999999996</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45342.808333333334</v>
      </c>
      <c r="I13" s="22">
        <f t="shared" si="2"/>
        <v>16387.400000000001</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45342.808333333334</v>
      </c>
      <c r="I14" s="22">
        <f t="shared" si="2"/>
        <v>16387.400000000001</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45342.808333333334</v>
      </c>
      <c r="I15" s="22">
        <f t="shared" si="2"/>
        <v>16387.400000000001</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45342.808333333334</v>
      </c>
      <c r="I16" s="22">
        <f t="shared" si="2"/>
        <v>16387.400000000001</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45342.808333333334</v>
      </c>
      <c r="I17" s="22">
        <f t="shared" si="2"/>
        <v>16387.400000000001</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44918.504166666666</v>
      </c>
      <c r="I18" s="22">
        <f t="shared" si="2"/>
        <v>6204.1</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44842.808333333334</v>
      </c>
      <c r="I19" s="22">
        <f t="shared" si="2"/>
        <v>4387.3999999999996</v>
      </c>
      <c r="J19" s="16" t="str">
        <f t="shared" si="0"/>
        <v>NOT DUE</v>
      </c>
      <c r="K19" s="30"/>
      <c r="L19" s="19"/>
    </row>
    <row r="20" spans="1:12" ht="38.25">
      <c r="A20" s="16" t="s">
        <v>3281</v>
      </c>
      <c r="B20" s="30" t="s">
        <v>1390</v>
      </c>
      <c r="C20" s="30" t="s">
        <v>1391</v>
      </c>
      <c r="D20" s="41" t="s">
        <v>1</v>
      </c>
      <c r="E20" s="12">
        <v>42549</v>
      </c>
      <c r="F20" s="12">
        <v>44660</v>
      </c>
      <c r="G20" s="72"/>
      <c r="H20" s="14">
        <f>DATE(YEAR(F20),MONTH(F20),DAY(F20)+1)</f>
        <v>44661</v>
      </c>
      <c r="I20" s="15">
        <f t="shared" ref="I20:I37" ca="1" si="4">IF(ISBLANK(H20),"",H20-DATE(YEAR(NOW()),MONTH(NOW()),DAY(NOW())))</f>
        <v>0</v>
      </c>
      <c r="J20" s="16" t="str">
        <f t="shared" ca="1" si="0"/>
        <v>NOT DUE</v>
      </c>
      <c r="K20" s="30" t="s">
        <v>1420</v>
      </c>
      <c r="L20" s="19"/>
    </row>
    <row r="21" spans="1:12" ht="38.25">
      <c r="A21" s="16" t="s">
        <v>3282</v>
      </c>
      <c r="B21" s="30" t="s">
        <v>1392</v>
      </c>
      <c r="C21" s="30" t="s">
        <v>1393</v>
      </c>
      <c r="D21" s="41" t="s">
        <v>1</v>
      </c>
      <c r="E21" s="12">
        <v>42549</v>
      </c>
      <c r="F21" s="12">
        <v>44660</v>
      </c>
      <c r="G21" s="72"/>
      <c r="H21" s="14">
        <f>DATE(YEAR(F21),MONTH(F21),DAY(F21)+1)</f>
        <v>44661</v>
      </c>
      <c r="I21" s="15">
        <f t="shared" ca="1" si="4"/>
        <v>0</v>
      </c>
      <c r="J21" s="16" t="str">
        <f t="shared" ca="1" si="0"/>
        <v>NOT DUE</v>
      </c>
      <c r="K21" s="30" t="s">
        <v>1421</v>
      </c>
      <c r="L21" s="19"/>
    </row>
    <row r="22" spans="1:12" ht="38.25">
      <c r="A22" s="16" t="s">
        <v>3283</v>
      </c>
      <c r="B22" s="30" t="s">
        <v>1394</v>
      </c>
      <c r="C22" s="30" t="s">
        <v>1395</v>
      </c>
      <c r="D22" s="41" t="s">
        <v>1</v>
      </c>
      <c r="E22" s="12">
        <v>42549</v>
      </c>
      <c r="F22" s="12">
        <v>44660</v>
      </c>
      <c r="G22" s="72"/>
      <c r="H22" s="14">
        <f>DATE(YEAR(F22),MONTH(F22),DAY(F22)+1)</f>
        <v>44661</v>
      </c>
      <c r="I22" s="15">
        <f t="shared" ca="1" si="4"/>
        <v>0</v>
      </c>
      <c r="J22" s="16" t="str">
        <f t="shared" ca="1" si="0"/>
        <v>NOT DUE</v>
      </c>
      <c r="K22" s="30" t="s">
        <v>1422</v>
      </c>
      <c r="L22" s="19"/>
    </row>
    <row r="23" spans="1:12" ht="38.450000000000003" customHeight="1">
      <c r="A23" s="16" t="s">
        <v>3284</v>
      </c>
      <c r="B23" s="30" t="s">
        <v>1396</v>
      </c>
      <c r="C23" s="30" t="s">
        <v>1397</v>
      </c>
      <c r="D23" s="41" t="s">
        <v>4</v>
      </c>
      <c r="E23" s="12">
        <v>42549</v>
      </c>
      <c r="F23" s="12">
        <v>44641</v>
      </c>
      <c r="G23" s="72"/>
      <c r="H23" s="14">
        <f>EDATE(F23-1,1)</f>
        <v>44671</v>
      </c>
      <c r="I23" s="15">
        <f t="shared" ca="1" si="4"/>
        <v>10</v>
      </c>
      <c r="J23" s="16" t="str">
        <f t="shared" ca="1" si="0"/>
        <v>NOT DUE</v>
      </c>
      <c r="K23" s="30" t="s">
        <v>1423</v>
      </c>
      <c r="L23" s="19"/>
    </row>
    <row r="24" spans="1:12" ht="25.5">
      <c r="A24" s="16" t="s">
        <v>3285</v>
      </c>
      <c r="B24" s="30" t="s">
        <v>1398</v>
      </c>
      <c r="C24" s="30" t="s">
        <v>1399</v>
      </c>
      <c r="D24" s="41" t="s">
        <v>1</v>
      </c>
      <c r="E24" s="12">
        <v>42549</v>
      </c>
      <c r="F24" s="12">
        <v>44660</v>
      </c>
      <c r="G24" s="72"/>
      <c r="H24" s="14">
        <f>DATE(YEAR(F24),MONTH(F24),DAY(F24)+1)</f>
        <v>44661</v>
      </c>
      <c r="I24" s="15">
        <f t="shared" ca="1" si="4"/>
        <v>0</v>
      </c>
      <c r="J24" s="16" t="str">
        <f t="shared" ca="1" si="0"/>
        <v>NOT DUE</v>
      </c>
      <c r="K24" s="30" t="s">
        <v>1424</v>
      </c>
      <c r="L24" s="19"/>
    </row>
    <row r="25" spans="1:12" ht="26.45" customHeight="1">
      <c r="A25" s="16" t="s">
        <v>3286</v>
      </c>
      <c r="B25" s="30" t="s">
        <v>1400</v>
      </c>
      <c r="C25" s="30" t="s">
        <v>1401</v>
      </c>
      <c r="D25" s="41" t="s">
        <v>1</v>
      </c>
      <c r="E25" s="12">
        <v>42549</v>
      </c>
      <c r="F25" s="12">
        <v>44660</v>
      </c>
      <c r="G25" s="72"/>
      <c r="H25" s="14">
        <f>DATE(YEAR(F25),MONTH(F25),DAY(F25)+1)</f>
        <v>44661</v>
      </c>
      <c r="I25" s="15">
        <f t="shared" ca="1" si="4"/>
        <v>0</v>
      </c>
      <c r="J25" s="16" t="str">
        <f t="shared" ca="1" si="0"/>
        <v>NOT DUE</v>
      </c>
      <c r="K25" s="30" t="s">
        <v>1425</v>
      </c>
      <c r="L25" s="19"/>
    </row>
    <row r="26" spans="1:12" ht="26.45" customHeight="1">
      <c r="A26" s="16" t="s">
        <v>3287</v>
      </c>
      <c r="B26" s="30" t="s">
        <v>1402</v>
      </c>
      <c r="C26" s="30" t="s">
        <v>1403</v>
      </c>
      <c r="D26" s="41" t="s">
        <v>1</v>
      </c>
      <c r="E26" s="12">
        <v>42549</v>
      </c>
      <c r="F26" s="12">
        <v>44660</v>
      </c>
      <c r="G26" s="72"/>
      <c r="H26" s="14">
        <f>DATE(YEAR(F26),MONTH(F26),DAY(F26)+1)</f>
        <v>44661</v>
      </c>
      <c r="I26" s="15">
        <f t="shared" ca="1" si="4"/>
        <v>0</v>
      </c>
      <c r="J26" s="16" t="str">
        <f t="shared" ca="1" si="0"/>
        <v>NOT DUE</v>
      </c>
      <c r="K26" s="30" t="s">
        <v>1425</v>
      </c>
      <c r="L26" s="19"/>
    </row>
    <row r="27" spans="1:12" ht="26.45" customHeight="1">
      <c r="A27" s="16" t="s">
        <v>3288</v>
      </c>
      <c r="B27" s="30" t="s">
        <v>1404</v>
      </c>
      <c r="C27" s="30" t="s">
        <v>1391</v>
      </c>
      <c r="D27" s="41" t="s">
        <v>1</v>
      </c>
      <c r="E27" s="12">
        <v>42549</v>
      </c>
      <c r="F27" s="12">
        <v>44660</v>
      </c>
      <c r="G27" s="72"/>
      <c r="H27" s="14">
        <f>DATE(YEAR(F27),MONTH(F27),DAY(F27)+1)</f>
        <v>44661</v>
      </c>
      <c r="I27" s="15">
        <f t="shared" ca="1" si="4"/>
        <v>0</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45342.808333333334</v>
      </c>
      <c r="I28" s="22">
        <f t="shared" ref="I28:I29" si="5">D28-($F$4-G28)</f>
        <v>16387.400000000001</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45342.808333333334</v>
      </c>
      <c r="I29" s="22">
        <f t="shared" si="5"/>
        <v>16387.400000000001</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78</v>
      </c>
      <c r="J30" s="16" t="str">
        <f t="shared" ca="1" si="0"/>
        <v>NOT DUE</v>
      </c>
      <c r="K30" s="30" t="s">
        <v>1426</v>
      </c>
      <c r="L30" s="145"/>
    </row>
    <row r="31" spans="1:12" ht="15" customHeight="1">
      <c r="A31" s="16" t="s">
        <v>3292</v>
      </c>
      <c r="B31" s="30" t="s">
        <v>1894</v>
      </c>
      <c r="C31" s="30"/>
      <c r="D31" s="41" t="s">
        <v>1</v>
      </c>
      <c r="E31" s="12">
        <v>42549</v>
      </c>
      <c r="F31" s="12">
        <v>44660</v>
      </c>
      <c r="G31" s="72"/>
      <c r="H31" s="14">
        <f>DATE(YEAR(F31),MONTH(F31),DAY(F31)+1)</f>
        <v>44661</v>
      </c>
      <c r="I31" s="15">
        <f t="shared" ca="1" si="4"/>
        <v>0</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278</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278</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278</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278</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278</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278</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5449</v>
      </c>
      <c r="D43" s="47" t="s">
        <v>4630</v>
      </c>
      <c r="E43" t="s">
        <v>5231</v>
      </c>
      <c r="H43" s="455" t="s">
        <v>5446</v>
      </c>
      <c r="I43" s="455"/>
      <c r="J43" s="455"/>
    </row>
    <row r="44" spans="1:12">
      <c r="E44" s="75" t="s">
        <v>5444</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3" zoomScaleNormal="100" workbookViewId="0">
      <selection activeCell="C47" sqref="C4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1904</v>
      </c>
      <c r="D3" s="378" t="s">
        <v>12</v>
      </c>
      <c r="E3" s="378"/>
      <c r="F3" s="4" t="s">
        <v>3268</v>
      </c>
    </row>
    <row r="4" spans="1:12" ht="18" customHeight="1">
      <c r="A4" s="377" t="s">
        <v>77</v>
      </c>
      <c r="B4" s="377"/>
      <c r="C4" s="36" t="s">
        <v>3780</v>
      </c>
      <c r="D4" s="378" t="s">
        <v>14</v>
      </c>
      <c r="E4" s="378"/>
      <c r="F4" s="5">
        <f>'Running Hours'!B34</f>
        <v>4247.8999999999996</v>
      </c>
    </row>
    <row r="5" spans="1:12" ht="18" customHeight="1">
      <c r="A5" s="377" t="s">
        <v>78</v>
      </c>
      <c r="B5" s="377"/>
      <c r="C5" s="37" t="s">
        <v>3777</v>
      </c>
      <c r="D5" s="44"/>
      <c r="E5" s="25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44816.337500000001</v>
      </c>
      <c r="I8" s="22">
        <f>D8-($F$4-G8)</f>
        <v>3752.1000000000004</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73</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44816.337500000001</v>
      </c>
      <c r="I10" s="22">
        <f t="shared" ref="I10:I19" si="2">D10-($F$4-G10)</f>
        <v>3752.1000000000004</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45316.337500000001</v>
      </c>
      <c r="I11" s="22">
        <f t="shared" si="2"/>
        <v>15752.1</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44816.337500000001</v>
      </c>
      <c r="I12" s="22">
        <f t="shared" si="2"/>
        <v>3752.1000000000004</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45316.337500000001</v>
      </c>
      <c r="I13" s="22">
        <f t="shared" si="2"/>
        <v>15752.1</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45316.337500000001</v>
      </c>
      <c r="I14" s="22">
        <f t="shared" si="2"/>
        <v>15752.1</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45316.337500000001</v>
      </c>
      <c r="I15" s="22">
        <f t="shared" si="2"/>
        <v>15752.1</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45316.337500000001</v>
      </c>
      <c r="I16" s="22">
        <f t="shared" si="2"/>
        <v>15752.1</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45316.337500000001</v>
      </c>
      <c r="I17" s="22">
        <f t="shared" si="2"/>
        <v>15752.1</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44816.337500000001</v>
      </c>
      <c r="I18" s="22">
        <f t="shared" si="2"/>
        <v>3752.1000000000004</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44816.337500000001</v>
      </c>
      <c r="I19" s="22">
        <f t="shared" si="2"/>
        <v>3752.1000000000004</v>
      </c>
      <c r="J19" s="16" t="str">
        <f t="shared" si="0"/>
        <v>NOT DUE</v>
      </c>
      <c r="K19" s="30"/>
      <c r="L19" s="19"/>
    </row>
    <row r="20" spans="1:12" ht="38.25">
      <c r="A20" s="16" t="s">
        <v>3311</v>
      </c>
      <c r="B20" s="30" t="s">
        <v>1390</v>
      </c>
      <c r="C20" s="30" t="s">
        <v>1391</v>
      </c>
      <c r="D20" s="41" t="s">
        <v>1</v>
      </c>
      <c r="E20" s="12">
        <v>42549</v>
      </c>
      <c r="F20" s="12">
        <v>44660</v>
      </c>
      <c r="G20" s="72"/>
      <c r="H20" s="14">
        <f>DATE(YEAR(F20),MONTH(F20),DAY(F20)+1)</f>
        <v>44661</v>
      </c>
      <c r="I20" s="15">
        <f t="shared" ref="I20:I37" ca="1" si="4">IF(ISBLANK(H20),"",H20-DATE(YEAR(NOW()),MONTH(NOW()),DAY(NOW())))</f>
        <v>0</v>
      </c>
      <c r="J20" s="16" t="str">
        <f t="shared" ca="1" si="0"/>
        <v>NOT DUE</v>
      </c>
      <c r="K20" s="30" t="s">
        <v>1420</v>
      </c>
      <c r="L20" s="19"/>
    </row>
    <row r="21" spans="1:12" ht="38.25">
      <c r="A21" s="16" t="s">
        <v>3312</v>
      </c>
      <c r="B21" s="30" t="s">
        <v>1392</v>
      </c>
      <c r="C21" s="30" t="s">
        <v>1393</v>
      </c>
      <c r="D21" s="41" t="s">
        <v>1</v>
      </c>
      <c r="E21" s="12">
        <v>42549</v>
      </c>
      <c r="F21" s="12">
        <v>44660</v>
      </c>
      <c r="G21" s="72"/>
      <c r="H21" s="14">
        <f>DATE(YEAR(F21),MONTH(F21),DAY(F21)+1)</f>
        <v>44661</v>
      </c>
      <c r="I21" s="15">
        <f t="shared" ca="1" si="4"/>
        <v>0</v>
      </c>
      <c r="J21" s="16" t="str">
        <f t="shared" ca="1" si="0"/>
        <v>NOT DUE</v>
      </c>
      <c r="K21" s="30" t="s">
        <v>1421</v>
      </c>
      <c r="L21" s="19"/>
    </row>
    <row r="22" spans="1:12" ht="38.25">
      <c r="A22" s="16" t="s">
        <v>3313</v>
      </c>
      <c r="B22" s="30" t="s">
        <v>1394</v>
      </c>
      <c r="C22" s="30" t="s">
        <v>1395</v>
      </c>
      <c r="D22" s="41" t="s">
        <v>1</v>
      </c>
      <c r="E22" s="12">
        <v>42549</v>
      </c>
      <c r="F22" s="12">
        <v>44660</v>
      </c>
      <c r="G22" s="72"/>
      <c r="H22" s="14">
        <f>DATE(YEAR(F22),MONTH(F22),DAY(F22)+1)</f>
        <v>44661</v>
      </c>
      <c r="I22" s="15">
        <f t="shared" ca="1" si="4"/>
        <v>0</v>
      </c>
      <c r="J22" s="16" t="str">
        <f t="shared" ca="1" si="0"/>
        <v>NOT DUE</v>
      </c>
      <c r="K22" s="30" t="s">
        <v>1422</v>
      </c>
      <c r="L22" s="19"/>
    </row>
    <row r="23" spans="1:12" ht="38.450000000000003" customHeight="1">
      <c r="A23" s="16" t="s">
        <v>3314</v>
      </c>
      <c r="B23" s="30" t="s">
        <v>1396</v>
      </c>
      <c r="C23" s="30" t="s">
        <v>1397</v>
      </c>
      <c r="D23" s="41" t="s">
        <v>4</v>
      </c>
      <c r="E23" s="12">
        <v>42549</v>
      </c>
      <c r="F23" s="12">
        <v>44637</v>
      </c>
      <c r="G23" s="72"/>
      <c r="H23" s="14">
        <f>EDATE(F23-1,1)</f>
        <v>44667</v>
      </c>
      <c r="I23" s="15">
        <f t="shared" ca="1" si="4"/>
        <v>6</v>
      </c>
      <c r="J23" s="16" t="str">
        <f t="shared" ca="1" si="0"/>
        <v>NOT DUE</v>
      </c>
      <c r="K23" s="30" t="s">
        <v>1423</v>
      </c>
      <c r="L23" s="19"/>
    </row>
    <row r="24" spans="1:12" ht="25.5">
      <c r="A24" s="16" t="s">
        <v>3315</v>
      </c>
      <c r="B24" s="30" t="s">
        <v>1398</v>
      </c>
      <c r="C24" s="30" t="s">
        <v>1399</v>
      </c>
      <c r="D24" s="41" t="s">
        <v>1</v>
      </c>
      <c r="E24" s="12">
        <v>42549</v>
      </c>
      <c r="F24" s="12">
        <v>44660</v>
      </c>
      <c r="G24" s="72"/>
      <c r="H24" s="14">
        <f>DATE(YEAR(F24),MONTH(F24),DAY(F24)+1)</f>
        <v>44661</v>
      </c>
      <c r="I24" s="15">
        <f t="shared" ca="1" si="4"/>
        <v>0</v>
      </c>
      <c r="J24" s="16" t="str">
        <f t="shared" ca="1" si="0"/>
        <v>NOT DUE</v>
      </c>
      <c r="K24" s="30" t="s">
        <v>1424</v>
      </c>
      <c r="L24" s="19"/>
    </row>
    <row r="25" spans="1:12" ht="26.45" customHeight="1">
      <c r="A25" s="16" t="s">
        <v>3316</v>
      </c>
      <c r="B25" s="30" t="s">
        <v>1400</v>
      </c>
      <c r="C25" s="30" t="s">
        <v>1401</v>
      </c>
      <c r="D25" s="41" t="s">
        <v>1</v>
      </c>
      <c r="E25" s="12">
        <v>42549</v>
      </c>
      <c r="F25" s="12">
        <v>44660</v>
      </c>
      <c r="G25" s="72"/>
      <c r="H25" s="14">
        <f>DATE(YEAR(F25),MONTH(F25),DAY(F25)+1)</f>
        <v>44661</v>
      </c>
      <c r="I25" s="15">
        <f t="shared" ca="1" si="4"/>
        <v>0</v>
      </c>
      <c r="J25" s="16" t="str">
        <f t="shared" ca="1" si="0"/>
        <v>NOT DUE</v>
      </c>
      <c r="K25" s="30" t="s">
        <v>1425</v>
      </c>
      <c r="L25" s="19"/>
    </row>
    <row r="26" spans="1:12" ht="26.45" customHeight="1">
      <c r="A26" s="16" t="s">
        <v>3317</v>
      </c>
      <c r="B26" s="30" t="s">
        <v>1402</v>
      </c>
      <c r="C26" s="30" t="s">
        <v>1403</v>
      </c>
      <c r="D26" s="41" t="s">
        <v>1</v>
      </c>
      <c r="E26" s="12">
        <v>42549</v>
      </c>
      <c r="F26" s="12">
        <v>44660</v>
      </c>
      <c r="G26" s="72"/>
      <c r="H26" s="14">
        <f>DATE(YEAR(F26),MONTH(F26),DAY(F26)+1)</f>
        <v>44661</v>
      </c>
      <c r="I26" s="15">
        <f t="shared" ca="1" si="4"/>
        <v>0</v>
      </c>
      <c r="J26" s="16" t="str">
        <f t="shared" ca="1" si="0"/>
        <v>NOT DUE</v>
      </c>
      <c r="K26" s="30" t="s">
        <v>1425</v>
      </c>
      <c r="L26" s="19"/>
    </row>
    <row r="27" spans="1:12" ht="26.45" customHeight="1">
      <c r="A27" s="16" t="s">
        <v>3318</v>
      </c>
      <c r="B27" s="30" t="s">
        <v>1404</v>
      </c>
      <c r="C27" s="30" t="s">
        <v>1391</v>
      </c>
      <c r="D27" s="41" t="s">
        <v>1</v>
      </c>
      <c r="E27" s="12">
        <v>42549</v>
      </c>
      <c r="F27" s="12">
        <v>44660</v>
      </c>
      <c r="G27" s="72"/>
      <c r="H27" s="14">
        <f>DATE(YEAR(F27),MONTH(F27),DAY(F27)+1)</f>
        <v>44661</v>
      </c>
      <c r="I27" s="15">
        <f t="shared" ca="1" si="4"/>
        <v>0</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45316.337500000001</v>
      </c>
      <c r="I28" s="22">
        <f t="shared" ref="I28:I29" si="5">D28-($F$4-G28)</f>
        <v>15752.1</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45316.337500000001</v>
      </c>
      <c r="I29" s="22">
        <f t="shared" si="5"/>
        <v>15752.1</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78</v>
      </c>
      <c r="J30" s="16" t="str">
        <f t="shared" ca="1" si="0"/>
        <v>NOT DUE</v>
      </c>
      <c r="K30" s="30" t="s">
        <v>1426</v>
      </c>
      <c r="L30" s="145"/>
    </row>
    <row r="31" spans="1:12" ht="15" customHeight="1">
      <c r="A31" s="16" t="s">
        <v>3322</v>
      </c>
      <c r="B31" s="30" t="s">
        <v>1894</v>
      </c>
      <c r="C31" s="30"/>
      <c r="D31" s="41" t="s">
        <v>1</v>
      </c>
      <c r="E31" s="12">
        <v>42549</v>
      </c>
      <c r="F31" s="12">
        <v>44660</v>
      </c>
      <c r="G31" s="72"/>
      <c r="H31" s="14">
        <f>DATE(YEAR(F31),MONTH(F31),DAY(F31)+1)</f>
        <v>44661</v>
      </c>
      <c r="I31" s="15">
        <f t="shared" ca="1" si="4"/>
        <v>0</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278</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278</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278</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278</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278</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278</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5449</v>
      </c>
      <c r="H42" s="455" t="s">
        <v>5446</v>
      </c>
      <c r="I42" s="455"/>
      <c r="J42" s="455"/>
    </row>
    <row r="43" spans="1:12">
      <c r="D43" s="47" t="s">
        <v>4630</v>
      </c>
      <c r="E43" t="s">
        <v>5231</v>
      </c>
    </row>
    <row r="44" spans="1:12">
      <c r="E44" s="75" t="s">
        <v>5444</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D53" sqref="D5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1906</v>
      </c>
      <c r="D3" s="378" t="s">
        <v>12</v>
      </c>
      <c r="E3" s="378"/>
      <c r="F3" s="4" t="s">
        <v>3203</v>
      </c>
    </row>
    <row r="4" spans="1:12" ht="18" customHeight="1">
      <c r="A4" s="377" t="s">
        <v>77</v>
      </c>
      <c r="B4" s="377"/>
      <c r="C4" s="36" t="s">
        <v>3781</v>
      </c>
      <c r="D4" s="378" t="s">
        <v>14</v>
      </c>
      <c r="E4" s="378"/>
      <c r="F4" s="5">
        <f>'Running Hours'!B13</f>
        <v>1113.5</v>
      </c>
    </row>
    <row r="5" spans="1:12" ht="18" customHeight="1">
      <c r="A5" s="377" t="s">
        <v>78</v>
      </c>
      <c r="B5" s="377"/>
      <c r="C5" s="37" t="s">
        <v>3777</v>
      </c>
      <c r="D5" s="44"/>
      <c r="E5" s="25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31</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44946.9375</v>
      </c>
      <c r="I9" s="22">
        <f>D9-($F$4-G9)</f>
        <v>6886.5</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73</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44946.9375</v>
      </c>
      <c r="I11" s="22">
        <f t="shared" ref="I11:I18" si="3">D11-($F$4-G11)</f>
        <v>6886.5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45446.9375</v>
      </c>
      <c r="I12" s="22">
        <f t="shared" si="3"/>
        <v>18886.5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44946.9375</v>
      </c>
      <c r="I13" s="22">
        <f t="shared" si="3"/>
        <v>6886.5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45446.9375</v>
      </c>
      <c r="I14" s="22">
        <f t="shared" si="3"/>
        <v>18886.5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44946.9375</v>
      </c>
      <c r="I15" s="22">
        <f t="shared" si="3"/>
        <v>6886.5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44946.9375</v>
      </c>
      <c r="I16" s="22">
        <f t="shared" si="3"/>
        <v>6886.5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44946.9375</v>
      </c>
      <c r="I17" s="22">
        <f t="shared" si="3"/>
        <v>6886.5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44946.9375</v>
      </c>
      <c r="I18" s="22">
        <f t="shared" si="3"/>
        <v>6886.5</v>
      </c>
      <c r="J18" s="16" t="str">
        <f t="shared" si="1"/>
        <v>NOT DUE</v>
      </c>
      <c r="K18" s="30"/>
      <c r="L18" s="19"/>
    </row>
    <row r="19" spans="1:12" ht="38.25">
      <c r="A19" s="16" t="s">
        <v>3215</v>
      </c>
      <c r="B19" s="30" t="s">
        <v>1390</v>
      </c>
      <c r="C19" s="30" t="s">
        <v>1391</v>
      </c>
      <c r="D19" s="41" t="s">
        <v>1</v>
      </c>
      <c r="E19" s="12">
        <v>42547</v>
      </c>
      <c r="F19" s="12">
        <v>44660</v>
      </c>
      <c r="G19" s="72"/>
      <c r="H19" s="14">
        <f>DATE(YEAR(F19),MONTH(F19),DAY(F19)+1)</f>
        <v>44661</v>
      </c>
      <c r="I19" s="15">
        <f t="shared" ref="I19:I40" ca="1" si="5">IF(ISBLANK(H19),"",H19-DATE(YEAR(NOW()),MONTH(NOW()),DAY(NOW())))</f>
        <v>0</v>
      </c>
      <c r="J19" s="16" t="str">
        <f t="shared" ca="1" si="1"/>
        <v>NOT DUE</v>
      </c>
      <c r="K19" s="30" t="s">
        <v>1420</v>
      </c>
      <c r="L19" s="19"/>
    </row>
    <row r="20" spans="1:12" ht="38.25">
      <c r="A20" s="16" t="s">
        <v>3216</v>
      </c>
      <c r="B20" s="30" t="s">
        <v>1392</v>
      </c>
      <c r="C20" s="30" t="s">
        <v>1393</v>
      </c>
      <c r="D20" s="41" t="s">
        <v>1</v>
      </c>
      <c r="E20" s="12">
        <v>42547</v>
      </c>
      <c r="F20" s="12">
        <v>44660</v>
      </c>
      <c r="G20" s="72"/>
      <c r="H20" s="14">
        <f>DATE(YEAR(F20),MONTH(F20),DAY(F20)+1)</f>
        <v>44661</v>
      </c>
      <c r="I20" s="15">
        <f t="shared" ca="1" si="5"/>
        <v>0</v>
      </c>
      <c r="J20" s="16" t="str">
        <f t="shared" ca="1" si="1"/>
        <v>NOT DUE</v>
      </c>
      <c r="K20" s="30" t="s">
        <v>1421</v>
      </c>
      <c r="L20" s="19"/>
    </row>
    <row r="21" spans="1:12" ht="38.25">
      <c r="A21" s="16" t="s">
        <v>3217</v>
      </c>
      <c r="B21" s="30" t="s">
        <v>1394</v>
      </c>
      <c r="C21" s="30" t="s">
        <v>1395</v>
      </c>
      <c r="D21" s="41" t="s">
        <v>1</v>
      </c>
      <c r="E21" s="12">
        <v>42547</v>
      </c>
      <c r="F21" s="12">
        <v>44660</v>
      </c>
      <c r="G21" s="72"/>
      <c r="H21" s="14">
        <f>DATE(YEAR(F21),MONTH(F21),DAY(F21)+1)</f>
        <v>44661</v>
      </c>
      <c r="I21" s="15">
        <f t="shared" ca="1" si="5"/>
        <v>0</v>
      </c>
      <c r="J21" s="16" t="str">
        <f t="shared" ca="1" si="1"/>
        <v>NOT DUE</v>
      </c>
      <c r="K21" s="30" t="s">
        <v>1422</v>
      </c>
      <c r="L21" s="19"/>
    </row>
    <row r="22" spans="1:12" ht="38.450000000000003" customHeight="1">
      <c r="A22" s="16" t="s">
        <v>3218</v>
      </c>
      <c r="B22" s="30" t="s">
        <v>1396</v>
      </c>
      <c r="C22" s="30" t="s">
        <v>1397</v>
      </c>
      <c r="D22" s="41" t="s">
        <v>4</v>
      </c>
      <c r="E22" s="12">
        <v>42547</v>
      </c>
      <c r="F22" s="12">
        <v>44639</v>
      </c>
      <c r="G22" s="72"/>
      <c r="H22" s="14">
        <f>EDATE(F22-1,1)</f>
        <v>44669</v>
      </c>
      <c r="I22" s="15">
        <f t="shared" ca="1" si="5"/>
        <v>8</v>
      </c>
      <c r="J22" s="16" t="str">
        <f t="shared" ca="1" si="1"/>
        <v>NOT DUE</v>
      </c>
      <c r="K22" s="30" t="s">
        <v>1423</v>
      </c>
      <c r="L22" s="19"/>
    </row>
    <row r="23" spans="1:12" ht="25.5">
      <c r="A23" s="16" t="s">
        <v>3219</v>
      </c>
      <c r="B23" s="30" t="s">
        <v>1398</v>
      </c>
      <c r="C23" s="30" t="s">
        <v>1399</v>
      </c>
      <c r="D23" s="41" t="s">
        <v>1</v>
      </c>
      <c r="E23" s="12">
        <v>42547</v>
      </c>
      <c r="F23" s="12">
        <v>44660</v>
      </c>
      <c r="G23" s="72"/>
      <c r="H23" s="14">
        <f>DATE(YEAR(F23),MONTH(F23),DAY(F23)+1)</f>
        <v>44661</v>
      </c>
      <c r="I23" s="15">
        <f t="shared" ca="1" si="5"/>
        <v>0</v>
      </c>
      <c r="J23" s="16" t="str">
        <f t="shared" ca="1" si="1"/>
        <v>NOT DUE</v>
      </c>
      <c r="K23" s="30" t="s">
        <v>1424</v>
      </c>
      <c r="L23" s="19"/>
    </row>
    <row r="24" spans="1:12" ht="26.45" customHeight="1">
      <c r="A24" s="16" t="s">
        <v>3220</v>
      </c>
      <c r="B24" s="30" t="s">
        <v>1400</v>
      </c>
      <c r="C24" s="30" t="s">
        <v>1401</v>
      </c>
      <c r="D24" s="41" t="s">
        <v>1</v>
      </c>
      <c r="E24" s="12">
        <v>42547</v>
      </c>
      <c r="F24" s="12">
        <v>44660</v>
      </c>
      <c r="G24" s="72"/>
      <c r="H24" s="14">
        <f>DATE(YEAR(F24),MONTH(F24),DAY(F24)+1)</f>
        <v>44661</v>
      </c>
      <c r="I24" s="15">
        <f t="shared" ca="1" si="5"/>
        <v>0</v>
      </c>
      <c r="J24" s="16" t="str">
        <f t="shared" ca="1" si="1"/>
        <v>NOT DUE</v>
      </c>
      <c r="K24" s="30" t="s">
        <v>1425</v>
      </c>
      <c r="L24" s="19"/>
    </row>
    <row r="25" spans="1:12" ht="26.45" customHeight="1">
      <c r="A25" s="16" t="s">
        <v>3221</v>
      </c>
      <c r="B25" s="30" t="s">
        <v>1402</v>
      </c>
      <c r="C25" s="30" t="s">
        <v>1403</v>
      </c>
      <c r="D25" s="41" t="s">
        <v>1</v>
      </c>
      <c r="E25" s="12">
        <v>42547</v>
      </c>
      <c r="F25" s="12">
        <v>44660</v>
      </c>
      <c r="G25" s="72"/>
      <c r="H25" s="14">
        <f>DATE(YEAR(F25),MONTH(F25),DAY(F25)+1)</f>
        <v>44661</v>
      </c>
      <c r="I25" s="15">
        <f t="shared" ca="1" si="5"/>
        <v>0</v>
      </c>
      <c r="J25" s="16" t="str">
        <f t="shared" ca="1" si="1"/>
        <v>NOT DUE</v>
      </c>
      <c r="K25" s="30" t="s">
        <v>1425</v>
      </c>
      <c r="L25" s="19"/>
    </row>
    <row r="26" spans="1:12" ht="26.45" customHeight="1">
      <c r="A26" s="16" t="s">
        <v>3222</v>
      </c>
      <c r="B26" s="30" t="s">
        <v>1404</v>
      </c>
      <c r="C26" s="30" t="s">
        <v>1391</v>
      </c>
      <c r="D26" s="41" t="s">
        <v>1</v>
      </c>
      <c r="E26" s="12">
        <v>42547</v>
      </c>
      <c r="F26" s="12">
        <v>44660</v>
      </c>
      <c r="G26" s="72"/>
      <c r="H26" s="14">
        <f>DATE(YEAR(F26),MONTH(F26),DAY(F26)+1)</f>
        <v>44661</v>
      </c>
      <c r="I26" s="15">
        <f t="shared" ca="1" si="5"/>
        <v>0</v>
      </c>
      <c r="J26" s="16" t="str">
        <f t="shared" ca="1" si="1"/>
        <v>NOT DUE</v>
      </c>
      <c r="K26" s="30" t="s">
        <v>1425</v>
      </c>
      <c r="L26" s="19"/>
    </row>
    <row r="27" spans="1:12" ht="26.45" customHeight="1">
      <c r="A27" s="16" t="s">
        <v>3223</v>
      </c>
      <c r="B27" s="30" t="s">
        <v>3886</v>
      </c>
      <c r="C27" s="30" t="s">
        <v>4857</v>
      </c>
      <c r="D27" s="41" t="s">
        <v>0</v>
      </c>
      <c r="E27" s="12">
        <v>42549</v>
      </c>
      <c r="F27" s="12">
        <v>44634</v>
      </c>
      <c r="G27" s="72"/>
      <c r="H27" s="14">
        <f>DATE(YEAR(F27),MONTH(F27)+3,DAY(F27)-1)</f>
        <v>44725</v>
      </c>
      <c r="I27" s="15">
        <f t="shared" ca="1" si="5"/>
        <v>64</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64</v>
      </c>
      <c r="J28" s="16" t="str">
        <f t="shared" ca="1" si="1"/>
        <v>NOT DUE</v>
      </c>
      <c r="K28" s="30" t="s">
        <v>1425</v>
      </c>
      <c r="L28" s="237"/>
    </row>
    <row r="29" spans="1:12" ht="25.5">
      <c r="A29" s="16" t="s">
        <v>3225</v>
      </c>
      <c r="B29" s="30" t="s">
        <v>1407</v>
      </c>
      <c r="C29" s="30"/>
      <c r="D29" s="41" t="s">
        <v>4</v>
      </c>
      <c r="E29" s="12">
        <v>42547</v>
      </c>
      <c r="F29" s="12">
        <v>44637</v>
      </c>
      <c r="G29" s="72"/>
      <c r="H29" s="14">
        <f>EDATE(F29-1,1)</f>
        <v>44667</v>
      </c>
      <c r="I29" s="15">
        <f t="shared" ca="1" si="5"/>
        <v>6</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45482.270833333336</v>
      </c>
      <c r="I30" s="22">
        <f t="shared" ref="I30:I31" si="6">D30-($F$4-G30)</f>
        <v>19734.5</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45482.270833333336</v>
      </c>
      <c r="I31" s="22">
        <f t="shared" si="6"/>
        <v>19734.5</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78</v>
      </c>
      <c r="J32" s="16" t="str">
        <f t="shared" ca="1" si="1"/>
        <v>NOT DUE</v>
      </c>
      <c r="K32" s="30" t="s">
        <v>1426</v>
      </c>
      <c r="L32" s="237"/>
    </row>
    <row r="33" spans="1:12" ht="15" customHeight="1">
      <c r="A33" s="16" t="s">
        <v>3229</v>
      </c>
      <c r="B33" s="30" t="s">
        <v>1894</v>
      </c>
      <c r="C33" s="30"/>
      <c r="D33" s="41" t="s">
        <v>1</v>
      </c>
      <c r="E33" s="12">
        <v>42547</v>
      </c>
      <c r="F33" s="12">
        <v>44660</v>
      </c>
      <c r="G33" s="72"/>
      <c r="H33" s="14">
        <f>DATE(YEAR(F33),MONTH(F33),DAY(F33)+1)</f>
        <v>44661</v>
      </c>
      <c r="I33" s="15">
        <f t="shared" ca="1" si="5"/>
        <v>0</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278</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278</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278</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278</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278</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278</v>
      </c>
      <c r="J39" s="16" t="str">
        <f t="shared" ca="1" si="1"/>
        <v>NOT DUE</v>
      </c>
      <c r="K39" s="30" t="s">
        <v>1428</v>
      </c>
      <c r="L39" s="19"/>
    </row>
    <row r="40" spans="1:12" ht="24" customHeight="1">
      <c r="A40" s="16" t="s">
        <v>4858</v>
      </c>
      <c r="B40" s="30" t="s">
        <v>3996</v>
      </c>
      <c r="C40" s="30" t="s">
        <v>3997</v>
      </c>
      <c r="D40" s="41" t="s">
        <v>4</v>
      </c>
      <c r="E40" s="12">
        <v>42547</v>
      </c>
      <c r="F40" s="12">
        <v>44637</v>
      </c>
      <c r="G40" s="72"/>
      <c r="H40" s="14">
        <f>EDATE(F40-1,1)</f>
        <v>44667</v>
      </c>
      <c r="I40" s="15">
        <f t="shared" ca="1" si="5"/>
        <v>6</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5231</v>
      </c>
      <c r="G45" t="s">
        <v>4631</v>
      </c>
    </row>
    <row r="46" spans="1:12">
      <c r="C46" s="367" t="s">
        <v>5449</v>
      </c>
      <c r="E46" s="75" t="s">
        <v>5444</v>
      </c>
      <c r="H46" s="455" t="s">
        <v>5446</v>
      </c>
      <c r="I46" s="455"/>
      <c r="J46" s="455"/>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5" zoomScaleNormal="100" workbookViewId="0">
      <selection activeCell="K43" sqref="K4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1907</v>
      </c>
      <c r="D3" s="378" t="s">
        <v>12</v>
      </c>
      <c r="E3" s="378"/>
      <c r="F3" s="4" t="s">
        <v>3235</v>
      </c>
    </row>
    <row r="4" spans="1:12" ht="18" customHeight="1">
      <c r="A4" s="377" t="s">
        <v>77</v>
      </c>
      <c r="B4" s="377"/>
      <c r="C4" s="36" t="s">
        <v>3781</v>
      </c>
      <c r="D4" s="378" t="s">
        <v>14</v>
      </c>
      <c r="E4" s="378"/>
      <c r="F4" s="5">
        <f>'Running Hours'!B14</f>
        <v>1447.5</v>
      </c>
    </row>
    <row r="5" spans="1:12" ht="18" customHeight="1">
      <c r="A5" s="377" t="s">
        <v>78</v>
      </c>
      <c r="B5" s="377"/>
      <c r="C5" s="37" t="s">
        <v>3777</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31</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44933.020833333336</v>
      </c>
      <c r="I9" s="22">
        <f>D9-($F$4-G9)</f>
        <v>6552.5</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73</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44933.020833333336</v>
      </c>
      <c r="I11" s="22">
        <f t="shared" ref="I11:I18" si="3">D11-($F$4-G11)</f>
        <v>6552.5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45433.020833333336</v>
      </c>
      <c r="I12" s="22">
        <f t="shared" si="3"/>
        <v>18552.5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44933.020833333336</v>
      </c>
      <c r="I13" s="22">
        <f t="shared" si="3"/>
        <v>6552.5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45433.020833333336</v>
      </c>
      <c r="I14" s="22">
        <f t="shared" si="3"/>
        <v>18552.5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44933.020833333336</v>
      </c>
      <c r="I15" s="22">
        <f t="shared" si="3"/>
        <v>6552.5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44933.020833333336</v>
      </c>
      <c r="I16" s="22">
        <f t="shared" si="3"/>
        <v>6552.5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44933.020833333336</v>
      </c>
      <c r="I17" s="22">
        <f t="shared" si="3"/>
        <v>6552.5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44933.020833333336</v>
      </c>
      <c r="I18" s="22">
        <f t="shared" si="3"/>
        <v>6552.5</v>
      </c>
      <c r="J18" s="16" t="str">
        <f t="shared" si="1"/>
        <v>NOT DUE</v>
      </c>
      <c r="K18" s="30"/>
      <c r="L18" s="19"/>
    </row>
    <row r="19" spans="1:12" ht="38.25">
      <c r="A19" s="16" t="s">
        <v>3247</v>
      </c>
      <c r="B19" s="30" t="s">
        <v>1390</v>
      </c>
      <c r="C19" s="30" t="s">
        <v>1391</v>
      </c>
      <c r="D19" s="41" t="s">
        <v>1</v>
      </c>
      <c r="E19" s="12">
        <v>42549</v>
      </c>
      <c r="F19" s="12">
        <v>44660</v>
      </c>
      <c r="G19" s="72"/>
      <c r="H19" s="14">
        <f>DATE(YEAR(F19),MONTH(F19),DAY(F19)+1)</f>
        <v>44661</v>
      </c>
      <c r="I19" s="15">
        <f t="shared" ref="I19:I40" ca="1" si="5">IF(ISBLANK(H19),"",H19-DATE(YEAR(NOW()),MONTH(NOW()),DAY(NOW())))</f>
        <v>0</v>
      </c>
      <c r="J19" s="16" t="str">
        <f t="shared" ca="1" si="1"/>
        <v>NOT DUE</v>
      </c>
      <c r="K19" s="30" t="s">
        <v>1420</v>
      </c>
      <c r="L19" s="19"/>
    </row>
    <row r="20" spans="1:12" ht="38.25">
      <c r="A20" s="16" t="s">
        <v>3248</v>
      </c>
      <c r="B20" s="30" t="s">
        <v>1392</v>
      </c>
      <c r="C20" s="30" t="s">
        <v>1393</v>
      </c>
      <c r="D20" s="41" t="s">
        <v>1</v>
      </c>
      <c r="E20" s="12">
        <v>42549</v>
      </c>
      <c r="F20" s="12">
        <v>44660</v>
      </c>
      <c r="G20" s="72"/>
      <c r="H20" s="14">
        <f>DATE(YEAR(F20),MONTH(F20),DAY(F20)+1)</f>
        <v>44661</v>
      </c>
      <c r="I20" s="15">
        <f t="shared" ca="1" si="5"/>
        <v>0</v>
      </c>
      <c r="J20" s="16" t="str">
        <f t="shared" ca="1" si="1"/>
        <v>NOT DUE</v>
      </c>
      <c r="K20" s="30" t="s">
        <v>1421</v>
      </c>
      <c r="L20" s="19"/>
    </row>
    <row r="21" spans="1:12" ht="38.25">
      <c r="A21" s="16" t="s">
        <v>3249</v>
      </c>
      <c r="B21" s="30" t="s">
        <v>1394</v>
      </c>
      <c r="C21" s="30" t="s">
        <v>1395</v>
      </c>
      <c r="D21" s="41" t="s">
        <v>1</v>
      </c>
      <c r="E21" s="12">
        <v>42549</v>
      </c>
      <c r="F21" s="12">
        <v>44660</v>
      </c>
      <c r="G21" s="72"/>
      <c r="H21" s="14">
        <f>DATE(YEAR(F21),MONTH(F21),DAY(F21)+1)</f>
        <v>44661</v>
      </c>
      <c r="I21" s="15">
        <f t="shared" ca="1" si="5"/>
        <v>0</v>
      </c>
      <c r="J21" s="16" t="str">
        <f t="shared" ca="1" si="1"/>
        <v>NOT DUE</v>
      </c>
      <c r="K21" s="30" t="s">
        <v>1422</v>
      </c>
      <c r="L21" s="19"/>
    </row>
    <row r="22" spans="1:12" ht="38.450000000000003" customHeight="1">
      <c r="A22" s="16" t="s">
        <v>3250</v>
      </c>
      <c r="B22" s="30" t="s">
        <v>1396</v>
      </c>
      <c r="C22" s="30" t="s">
        <v>1397</v>
      </c>
      <c r="D22" s="41" t="s">
        <v>4</v>
      </c>
      <c r="E22" s="12">
        <v>42549</v>
      </c>
      <c r="F22" s="12">
        <v>44639</v>
      </c>
      <c r="G22" s="72"/>
      <c r="H22" s="14">
        <f>EDATE(F22-1,1)</f>
        <v>44669</v>
      </c>
      <c r="I22" s="15">
        <f t="shared" ca="1" si="5"/>
        <v>8</v>
      </c>
      <c r="J22" s="16" t="str">
        <f t="shared" ca="1" si="1"/>
        <v>NOT DUE</v>
      </c>
      <c r="K22" s="30" t="s">
        <v>1423</v>
      </c>
      <c r="L22" s="237"/>
    </row>
    <row r="23" spans="1:12" ht="25.5">
      <c r="A23" s="16" t="s">
        <v>3251</v>
      </c>
      <c r="B23" s="30" t="s">
        <v>1398</v>
      </c>
      <c r="C23" s="30" t="s">
        <v>1399</v>
      </c>
      <c r="D23" s="41" t="s">
        <v>1</v>
      </c>
      <c r="E23" s="12">
        <v>42549</v>
      </c>
      <c r="F23" s="12">
        <v>44660</v>
      </c>
      <c r="G23" s="72"/>
      <c r="H23" s="14">
        <f>DATE(YEAR(F23),MONTH(F23),DAY(F23)+1)</f>
        <v>44661</v>
      </c>
      <c r="I23" s="15">
        <f t="shared" ca="1" si="5"/>
        <v>0</v>
      </c>
      <c r="J23" s="16" t="str">
        <f t="shared" ca="1" si="1"/>
        <v>NOT DUE</v>
      </c>
      <c r="K23" s="30" t="s">
        <v>1424</v>
      </c>
      <c r="L23" s="19"/>
    </row>
    <row r="24" spans="1:12" ht="26.45" customHeight="1">
      <c r="A24" s="16" t="s">
        <v>3252</v>
      </c>
      <c r="B24" s="30" t="s">
        <v>1400</v>
      </c>
      <c r="C24" s="30" t="s">
        <v>1401</v>
      </c>
      <c r="D24" s="41" t="s">
        <v>1</v>
      </c>
      <c r="E24" s="12">
        <v>42549</v>
      </c>
      <c r="F24" s="12">
        <v>44660</v>
      </c>
      <c r="G24" s="72"/>
      <c r="H24" s="14">
        <f>DATE(YEAR(F24),MONTH(F24),DAY(F24)+1)</f>
        <v>44661</v>
      </c>
      <c r="I24" s="15">
        <f t="shared" ca="1" si="5"/>
        <v>0</v>
      </c>
      <c r="J24" s="16" t="str">
        <f t="shared" ca="1" si="1"/>
        <v>NOT DUE</v>
      </c>
      <c r="K24" s="30" t="s">
        <v>1425</v>
      </c>
      <c r="L24" s="19"/>
    </row>
    <row r="25" spans="1:12" ht="26.45" customHeight="1">
      <c r="A25" s="16" t="s">
        <v>3253</v>
      </c>
      <c r="B25" s="30" t="s">
        <v>1402</v>
      </c>
      <c r="C25" s="30" t="s">
        <v>1403</v>
      </c>
      <c r="D25" s="41" t="s">
        <v>1</v>
      </c>
      <c r="E25" s="12">
        <v>42549</v>
      </c>
      <c r="F25" s="12">
        <v>44660</v>
      </c>
      <c r="G25" s="72"/>
      <c r="H25" s="14">
        <f>DATE(YEAR(F25),MONTH(F25),DAY(F25)+1)</f>
        <v>44661</v>
      </c>
      <c r="I25" s="15">
        <f t="shared" ca="1" si="5"/>
        <v>0</v>
      </c>
      <c r="J25" s="16" t="str">
        <f t="shared" ca="1" si="1"/>
        <v>NOT DUE</v>
      </c>
      <c r="K25" s="30" t="s">
        <v>1425</v>
      </c>
      <c r="L25" s="19"/>
    </row>
    <row r="26" spans="1:12" ht="26.45" customHeight="1">
      <c r="A26" s="16" t="s">
        <v>3254</v>
      </c>
      <c r="B26" s="30" t="s">
        <v>1404</v>
      </c>
      <c r="C26" s="30" t="s">
        <v>1391</v>
      </c>
      <c r="D26" s="41" t="s">
        <v>1</v>
      </c>
      <c r="E26" s="12">
        <v>42549</v>
      </c>
      <c r="F26" s="12">
        <v>44660</v>
      </c>
      <c r="G26" s="72"/>
      <c r="H26" s="14">
        <f>DATE(YEAR(F26),MONTH(F26),DAY(F26)+1)</f>
        <v>44661</v>
      </c>
      <c r="I26" s="15">
        <f t="shared" ca="1" si="5"/>
        <v>0</v>
      </c>
      <c r="J26" s="16" t="str">
        <f t="shared" ca="1" si="1"/>
        <v>NOT DUE</v>
      </c>
      <c r="K26" s="30" t="s">
        <v>1425</v>
      </c>
      <c r="L26" s="19"/>
    </row>
    <row r="27" spans="1:12" ht="26.45" customHeight="1">
      <c r="A27" s="16" t="s">
        <v>3255</v>
      </c>
      <c r="B27" s="30" t="s">
        <v>3886</v>
      </c>
      <c r="C27" s="30" t="s">
        <v>4857</v>
      </c>
      <c r="D27" s="41" t="s">
        <v>0</v>
      </c>
      <c r="E27" s="12">
        <v>42549</v>
      </c>
      <c r="F27" s="12">
        <v>44634</v>
      </c>
      <c r="G27" s="72"/>
      <c r="H27" s="14">
        <f>DATE(YEAR(F27),MONTH(F27)+3,DAY(F27)-1)</f>
        <v>44725</v>
      </c>
      <c r="I27" s="15">
        <f t="shared" ca="1" si="5"/>
        <v>64</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64</v>
      </c>
      <c r="J28" s="16" t="str">
        <f t="shared" ca="1" si="1"/>
        <v>NOT DUE</v>
      </c>
      <c r="K28" s="30" t="s">
        <v>1425</v>
      </c>
      <c r="L28" s="237"/>
    </row>
    <row r="29" spans="1:12" ht="25.5">
      <c r="A29" s="16" t="s">
        <v>3257</v>
      </c>
      <c r="B29" s="30" t="s">
        <v>1407</v>
      </c>
      <c r="C29" s="30"/>
      <c r="D29" s="41" t="s">
        <v>4</v>
      </c>
      <c r="E29" s="12">
        <v>42549</v>
      </c>
      <c r="F29" s="12">
        <v>44637</v>
      </c>
      <c r="G29" s="72"/>
      <c r="H29" s="14">
        <f>EDATE(F29-1,1)</f>
        <v>44667</v>
      </c>
      <c r="I29" s="15">
        <f t="shared" ca="1" si="5"/>
        <v>6</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45478.854166666664</v>
      </c>
      <c r="I30" s="22">
        <f t="shared" ref="I30:I31" si="6">D30-($F$4-G30)</f>
        <v>19652.5</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45478.854166666664</v>
      </c>
      <c r="I31" s="22">
        <f t="shared" si="6"/>
        <v>19652.5</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78</v>
      </c>
      <c r="J32" s="16" t="str">
        <f t="shared" ca="1" si="1"/>
        <v>NOT DUE</v>
      </c>
      <c r="K32" s="30" t="s">
        <v>1426</v>
      </c>
      <c r="L32" s="237"/>
    </row>
    <row r="33" spans="1:12" ht="15" customHeight="1">
      <c r="A33" s="16" t="s">
        <v>3261</v>
      </c>
      <c r="B33" s="30" t="s">
        <v>1894</v>
      </c>
      <c r="C33" s="30"/>
      <c r="D33" s="41" t="s">
        <v>1</v>
      </c>
      <c r="E33" s="12">
        <v>42549</v>
      </c>
      <c r="F33" s="12">
        <v>44660</v>
      </c>
      <c r="G33" s="72"/>
      <c r="H33" s="14">
        <f>DATE(YEAR(F33),MONTH(F33),DAY(F33)+1)</f>
        <v>44661</v>
      </c>
      <c r="I33" s="15">
        <f t="shared" ca="1" si="5"/>
        <v>0</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278</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278</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278</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278</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278</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278</v>
      </c>
      <c r="J39" s="16" t="str">
        <f t="shared" ca="1" si="1"/>
        <v>NOT DUE</v>
      </c>
      <c r="K39" s="30" t="s">
        <v>1428</v>
      </c>
      <c r="L39" s="19"/>
    </row>
    <row r="40" spans="1:12" ht="27" customHeight="1">
      <c r="A40" s="16" t="s">
        <v>4859</v>
      </c>
      <c r="B40" s="30" t="s">
        <v>3996</v>
      </c>
      <c r="C40" s="30" t="s">
        <v>3997</v>
      </c>
      <c r="D40" s="41" t="s">
        <v>4</v>
      </c>
      <c r="E40" s="12">
        <v>42549</v>
      </c>
      <c r="F40" s="12">
        <v>44637</v>
      </c>
      <c r="G40" s="72"/>
      <c r="H40" s="14">
        <f>EDATE(F40-1,1)</f>
        <v>44667</v>
      </c>
      <c r="I40" s="15">
        <f t="shared" ca="1" si="5"/>
        <v>6</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5231</v>
      </c>
      <c r="G45" t="s">
        <v>4631</v>
      </c>
    </row>
    <row r="46" spans="1:12">
      <c r="C46" s="367" t="s">
        <v>5449</v>
      </c>
      <c r="E46" s="75" t="s">
        <v>5444</v>
      </c>
      <c r="H46" s="455" t="s">
        <v>5446</v>
      </c>
      <c r="I46" s="455"/>
      <c r="J46" s="455"/>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C45" sqref="C4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1908</v>
      </c>
      <c r="D3" s="378" t="s">
        <v>12</v>
      </c>
      <c r="E3" s="378"/>
      <c r="F3" s="4" t="s">
        <v>2552</v>
      </c>
    </row>
    <row r="4" spans="1:12" ht="18" customHeight="1">
      <c r="A4" s="377" t="s">
        <v>77</v>
      </c>
      <c r="B4" s="377"/>
      <c r="C4" s="36" t="s">
        <v>3782</v>
      </c>
      <c r="D4" s="378" t="s">
        <v>14</v>
      </c>
      <c r="E4" s="378"/>
      <c r="F4" s="5">
        <f>'Running Hours'!B35</f>
        <v>4055.8</v>
      </c>
    </row>
    <row r="5" spans="1:12" ht="18" customHeight="1">
      <c r="A5" s="377" t="s">
        <v>78</v>
      </c>
      <c r="B5" s="377"/>
      <c r="C5" s="37" t="s">
        <v>3777</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44964.933333333334</v>
      </c>
      <c r="I8" s="22">
        <f>D8-($F$4-G8)</f>
        <v>7318.4</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73</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44964.933333333334</v>
      </c>
      <c r="I10" s="22">
        <f t="shared" ref="I10:I17" si="2">D10-($F$4-G10)</f>
        <v>7318.4</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45464.933333333334</v>
      </c>
      <c r="I11" s="22">
        <f t="shared" si="2"/>
        <v>19318.400000000001</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44964.933333333334</v>
      </c>
      <c r="I12" s="22">
        <f t="shared" si="2"/>
        <v>7318.4</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45464.933333333334</v>
      </c>
      <c r="I13" s="22">
        <f t="shared" si="2"/>
        <v>19318.400000000001</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44964.933333333334</v>
      </c>
      <c r="I14" s="22">
        <f t="shared" si="2"/>
        <v>7318.4</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44964.933333333334</v>
      </c>
      <c r="I15" s="22">
        <f t="shared" si="2"/>
        <v>7318.4</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44964.933333333334</v>
      </c>
      <c r="I16" s="22">
        <f t="shared" si="2"/>
        <v>7318.4</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44964.933333333334</v>
      </c>
      <c r="I17" s="22">
        <f t="shared" si="2"/>
        <v>7318.4</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44964.933333333334</v>
      </c>
      <c r="I18" s="22">
        <f>D18-($F$4-G18)</f>
        <v>7318.4</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44964.933333333334</v>
      </c>
      <c r="I19" s="22">
        <f>D19-($F$4-G19)</f>
        <v>7318.4</v>
      </c>
      <c r="J19" s="16" t="str">
        <f t="shared" si="0"/>
        <v>NOT DUE</v>
      </c>
      <c r="K19" s="30"/>
      <c r="L19" s="19"/>
    </row>
    <row r="20" spans="1:12" ht="38.25">
      <c r="A20" s="16" t="s">
        <v>3153</v>
      </c>
      <c r="B20" s="30" t="s">
        <v>1390</v>
      </c>
      <c r="C20" s="30" t="s">
        <v>1391</v>
      </c>
      <c r="D20" s="41" t="s">
        <v>1</v>
      </c>
      <c r="E20" s="12">
        <v>42549</v>
      </c>
      <c r="F20" s="12">
        <v>44660</v>
      </c>
      <c r="G20" s="72"/>
      <c r="H20" s="14">
        <f>DATE(YEAR(F20),MONTH(F20),DAY(F20)+1)</f>
        <v>44661</v>
      </c>
      <c r="I20" s="15">
        <f t="shared" ref="I20:I38" ca="1" si="4">IF(ISBLANK(H20),"",H20-DATE(YEAR(NOW()),MONTH(NOW()),DAY(NOW())))</f>
        <v>0</v>
      </c>
      <c r="J20" s="16" t="str">
        <f t="shared" ca="1" si="0"/>
        <v>NOT DUE</v>
      </c>
      <c r="K20" s="30" t="s">
        <v>1420</v>
      </c>
      <c r="L20" s="19"/>
    </row>
    <row r="21" spans="1:12" ht="38.25">
      <c r="A21" s="16" t="s">
        <v>3154</v>
      </c>
      <c r="B21" s="30" t="s">
        <v>1392</v>
      </c>
      <c r="C21" s="30" t="s">
        <v>1393</v>
      </c>
      <c r="D21" s="41" t="s">
        <v>1</v>
      </c>
      <c r="E21" s="12">
        <v>42549</v>
      </c>
      <c r="F21" s="12">
        <v>44660</v>
      </c>
      <c r="G21" s="72"/>
      <c r="H21" s="14">
        <f>DATE(YEAR(F21),MONTH(F21),DAY(F21)+1)</f>
        <v>44661</v>
      </c>
      <c r="I21" s="15">
        <f t="shared" ca="1" si="4"/>
        <v>0</v>
      </c>
      <c r="J21" s="16" t="str">
        <f t="shared" ca="1" si="0"/>
        <v>NOT DUE</v>
      </c>
      <c r="K21" s="30" t="s">
        <v>1421</v>
      </c>
      <c r="L21" s="19"/>
    </row>
    <row r="22" spans="1:12" ht="38.25">
      <c r="A22" s="16" t="s">
        <v>3155</v>
      </c>
      <c r="B22" s="30" t="s">
        <v>1394</v>
      </c>
      <c r="C22" s="30" t="s">
        <v>1395</v>
      </c>
      <c r="D22" s="41" t="s">
        <v>1</v>
      </c>
      <c r="E22" s="12">
        <v>42549</v>
      </c>
      <c r="F22" s="12">
        <v>44660</v>
      </c>
      <c r="G22" s="72"/>
      <c r="H22" s="14">
        <f>DATE(YEAR(F22),MONTH(F22),DAY(F22)+1)</f>
        <v>44661</v>
      </c>
      <c r="I22" s="15">
        <f t="shared" ca="1" si="4"/>
        <v>0</v>
      </c>
      <c r="J22" s="16" t="str">
        <f t="shared" ca="1" si="0"/>
        <v>NOT DUE</v>
      </c>
      <c r="K22" s="30" t="s">
        <v>1422</v>
      </c>
      <c r="L22" s="19"/>
    </row>
    <row r="23" spans="1:12" ht="38.450000000000003" customHeight="1">
      <c r="A23" s="16" t="s">
        <v>3156</v>
      </c>
      <c r="B23" s="30" t="s">
        <v>1396</v>
      </c>
      <c r="C23" s="30" t="s">
        <v>1397</v>
      </c>
      <c r="D23" s="41" t="s">
        <v>4</v>
      </c>
      <c r="E23" s="12">
        <v>42549</v>
      </c>
      <c r="F23" s="12">
        <v>44637</v>
      </c>
      <c r="G23" s="72"/>
      <c r="H23" s="14">
        <f>EDATE(F23-1,1)</f>
        <v>44667</v>
      </c>
      <c r="I23" s="15">
        <f t="shared" ca="1" si="4"/>
        <v>6</v>
      </c>
      <c r="J23" s="16" t="str">
        <f t="shared" ca="1" si="0"/>
        <v>NOT DUE</v>
      </c>
      <c r="K23" s="30" t="s">
        <v>1423</v>
      </c>
      <c r="L23" s="237"/>
    </row>
    <row r="24" spans="1:12" ht="25.5">
      <c r="A24" s="16" t="s">
        <v>3157</v>
      </c>
      <c r="B24" s="30" t="s">
        <v>1398</v>
      </c>
      <c r="C24" s="30" t="s">
        <v>1399</v>
      </c>
      <c r="D24" s="41" t="s">
        <v>1</v>
      </c>
      <c r="E24" s="12">
        <v>42549</v>
      </c>
      <c r="F24" s="12">
        <v>44660</v>
      </c>
      <c r="G24" s="72"/>
      <c r="H24" s="14">
        <f>DATE(YEAR(F24),MONTH(F24),DAY(F24)+1)</f>
        <v>44661</v>
      </c>
      <c r="I24" s="15">
        <f t="shared" ca="1" si="4"/>
        <v>0</v>
      </c>
      <c r="J24" s="16" t="str">
        <f t="shared" ca="1" si="0"/>
        <v>NOT DUE</v>
      </c>
      <c r="K24" s="30" t="s">
        <v>1424</v>
      </c>
      <c r="L24" s="19"/>
    </row>
    <row r="25" spans="1:12" ht="26.45" customHeight="1">
      <c r="A25" s="16" t="s">
        <v>3158</v>
      </c>
      <c r="B25" s="30" t="s">
        <v>1400</v>
      </c>
      <c r="C25" s="30" t="s">
        <v>1401</v>
      </c>
      <c r="D25" s="41" t="s">
        <v>1</v>
      </c>
      <c r="E25" s="12">
        <v>42549</v>
      </c>
      <c r="F25" s="12">
        <v>44660</v>
      </c>
      <c r="G25" s="72"/>
      <c r="H25" s="14">
        <f>DATE(YEAR(F25),MONTH(F25),DAY(F25)+1)</f>
        <v>44661</v>
      </c>
      <c r="I25" s="15">
        <f t="shared" ca="1" si="4"/>
        <v>0</v>
      </c>
      <c r="J25" s="16" t="str">
        <f t="shared" ca="1" si="0"/>
        <v>NOT DUE</v>
      </c>
      <c r="K25" s="30" t="s">
        <v>1425</v>
      </c>
      <c r="L25" s="19"/>
    </row>
    <row r="26" spans="1:12" ht="26.45" customHeight="1">
      <c r="A26" s="16" t="s">
        <v>3159</v>
      </c>
      <c r="B26" s="30" t="s">
        <v>1402</v>
      </c>
      <c r="C26" s="30" t="s">
        <v>1403</v>
      </c>
      <c r="D26" s="41" t="s">
        <v>1</v>
      </c>
      <c r="E26" s="12">
        <v>42549</v>
      </c>
      <c r="F26" s="12">
        <v>44660</v>
      </c>
      <c r="G26" s="72"/>
      <c r="H26" s="14">
        <f>DATE(YEAR(F26),MONTH(F26),DAY(F26)+1)</f>
        <v>44661</v>
      </c>
      <c r="I26" s="15">
        <f t="shared" ca="1" si="4"/>
        <v>0</v>
      </c>
      <c r="J26" s="16" t="str">
        <f t="shared" ca="1" si="0"/>
        <v>NOT DUE</v>
      </c>
      <c r="K26" s="30" t="s">
        <v>1425</v>
      </c>
      <c r="L26" s="19"/>
    </row>
    <row r="27" spans="1:12" ht="26.45" customHeight="1">
      <c r="A27" s="16" t="s">
        <v>3160</v>
      </c>
      <c r="B27" s="30" t="s">
        <v>1404</v>
      </c>
      <c r="C27" s="30" t="s">
        <v>1391</v>
      </c>
      <c r="D27" s="41" t="s">
        <v>1</v>
      </c>
      <c r="E27" s="12">
        <v>42549</v>
      </c>
      <c r="F27" s="12">
        <v>44660</v>
      </c>
      <c r="G27" s="72"/>
      <c r="H27" s="14">
        <f>DATE(YEAR(F27),MONTH(F27),DAY(F27)+1)</f>
        <v>44661</v>
      </c>
      <c r="I27" s="15">
        <f t="shared" ca="1" si="4"/>
        <v>0</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45466.5</v>
      </c>
      <c r="I28" s="22">
        <f t="shared" ref="I28:I29" si="5">D28-($F$4-G28)</f>
        <v>19356</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45466.5</v>
      </c>
      <c r="I29" s="22">
        <f t="shared" si="5"/>
        <v>19356</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78</v>
      </c>
      <c r="J30" s="16" t="str">
        <f t="shared" ca="1" si="0"/>
        <v>NOT DUE</v>
      </c>
      <c r="K30" s="30" t="s">
        <v>1426</v>
      </c>
      <c r="L30" s="237"/>
    </row>
    <row r="31" spans="1:12" ht="15" customHeight="1">
      <c r="A31" s="16" t="s">
        <v>3164</v>
      </c>
      <c r="B31" s="30" t="s">
        <v>1894</v>
      </c>
      <c r="C31" s="30"/>
      <c r="D31" s="41" t="s">
        <v>1</v>
      </c>
      <c r="E31" s="12">
        <v>42549</v>
      </c>
      <c r="F31" s="12">
        <v>44660</v>
      </c>
      <c r="G31" s="72"/>
      <c r="H31" s="14">
        <f>DATE(YEAR(F31),MONTH(F31),DAY(F31)+1)</f>
        <v>44661</v>
      </c>
      <c r="I31" s="15">
        <f t="shared" ca="1" si="4"/>
        <v>0</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278</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278</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278</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278</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278</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278</v>
      </c>
      <c r="J37" s="16" t="str">
        <f t="shared" ca="1" si="0"/>
        <v>NOT DUE</v>
      </c>
      <c r="K37" s="30" t="s">
        <v>1428</v>
      </c>
      <c r="L37" s="19"/>
    </row>
    <row r="38" spans="1:12" ht="24.75" customHeight="1">
      <c r="A38" s="16" t="s">
        <v>3171</v>
      </c>
      <c r="B38" s="30" t="s">
        <v>3996</v>
      </c>
      <c r="C38" s="30" t="s">
        <v>3997</v>
      </c>
      <c r="D38" s="41" t="s">
        <v>4</v>
      </c>
      <c r="E38" s="12">
        <v>42549</v>
      </c>
      <c r="F38" s="12">
        <v>44643</v>
      </c>
      <c r="G38" s="72"/>
      <c r="H38" s="14">
        <f>EDATE(F38-1,1)</f>
        <v>44673</v>
      </c>
      <c r="I38" s="15">
        <f t="shared" ca="1" si="4"/>
        <v>12</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5231</v>
      </c>
      <c r="G42" t="s">
        <v>4631</v>
      </c>
    </row>
    <row r="43" spans="1:12">
      <c r="C43" s="367" t="s">
        <v>5449</v>
      </c>
      <c r="E43" s="75" t="s">
        <v>5444</v>
      </c>
      <c r="H43" s="455" t="s">
        <v>5445</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opLeftCell="A5" zoomScaleNormal="100" workbookViewId="0">
      <selection activeCell="K198" sqref="K198"/>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7" t="s">
        <v>5</v>
      </c>
      <c r="B1" s="377"/>
      <c r="C1" s="34" t="s">
        <v>3725</v>
      </c>
      <c r="D1" s="378" t="s">
        <v>7</v>
      </c>
      <c r="E1" s="378"/>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7" t="s">
        <v>10</v>
      </c>
      <c r="B3" s="377"/>
      <c r="C3" s="36" t="s">
        <v>60</v>
      </c>
      <c r="D3" s="378" t="s">
        <v>12</v>
      </c>
      <c r="E3" s="378"/>
      <c r="F3" s="4" t="s">
        <v>61</v>
      </c>
      <c r="N3" s="43" t="s">
        <v>3718</v>
      </c>
      <c r="O3" s="43" t="s">
        <v>3721</v>
      </c>
      <c r="P3" s="43">
        <v>9599200</v>
      </c>
    </row>
    <row r="4" spans="1:16" ht="18" customHeight="1">
      <c r="A4" s="377" t="s">
        <v>77</v>
      </c>
      <c r="B4" s="377"/>
      <c r="C4" s="36" t="s">
        <v>79</v>
      </c>
      <c r="D4" s="378" t="s">
        <v>2437</v>
      </c>
      <c r="E4" s="378"/>
      <c r="F4" s="71">
        <f>'Running Hours'!B5</f>
        <v>33630.400000000001</v>
      </c>
      <c r="N4" s="43" t="s">
        <v>3724</v>
      </c>
      <c r="O4" s="43" t="s">
        <v>3808</v>
      </c>
      <c r="P4" s="43">
        <v>9731183</v>
      </c>
    </row>
    <row r="5" spans="1:16" ht="18" customHeight="1">
      <c r="A5" s="377" t="s">
        <v>78</v>
      </c>
      <c r="B5" s="377"/>
      <c r="C5" s="37" t="s">
        <v>3807</v>
      </c>
      <c r="D5" s="23"/>
      <c r="E5" s="23" t="str">
        <f>'Running Hours'!$C3</f>
        <v>Date updated:</v>
      </c>
      <c r="F5" s="147">
        <f>'Running Hours'!$D3</f>
        <v>44660</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44993.816666666666</v>
      </c>
      <c r="I8" s="22">
        <f t="shared" ref="I8:I19" si="0">D8-($F$4-G8)</f>
        <v>8011.5999999999985</v>
      </c>
      <c r="J8" s="16" t="str">
        <f t="shared" ref="J8:J39" si="1">IF(I8="","",IF(I8=0,"DUE",IF(I8&lt;0,"OVERDUE","NOT DUE")))</f>
        <v>NOT DUE</v>
      </c>
      <c r="K8" s="17"/>
      <c r="L8" s="296" t="s">
        <v>5219</v>
      </c>
    </row>
    <row r="9" spans="1:16" ht="23.25" customHeight="1">
      <c r="A9" s="16" t="s">
        <v>66</v>
      </c>
      <c r="B9" s="29" t="s">
        <v>71</v>
      </c>
      <c r="C9" s="29" t="s">
        <v>76</v>
      </c>
      <c r="D9" s="20">
        <v>12000</v>
      </c>
      <c r="E9" s="12">
        <v>42549</v>
      </c>
      <c r="F9" s="12">
        <v>44242</v>
      </c>
      <c r="G9" s="26">
        <v>28987</v>
      </c>
      <c r="H9" s="21">
        <f>IF(I9&lt;=12000,$F$5+(I9/24),"error")</f>
        <v>44966.525000000001</v>
      </c>
      <c r="I9" s="22">
        <f t="shared" si="0"/>
        <v>7356.5999999999985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44993.816666666666</v>
      </c>
      <c r="I10" s="22">
        <f t="shared" si="0"/>
        <v>8011.5999999999985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44993.816666666666</v>
      </c>
      <c r="I11" s="22">
        <f t="shared" si="0"/>
        <v>8011.5999999999985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44993.816666666666</v>
      </c>
      <c r="I12" s="22">
        <f t="shared" si="0"/>
        <v>8011.5999999999985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44993.816666666666</v>
      </c>
      <c r="I13" s="22">
        <f t="shared" si="0"/>
        <v>8011.5999999999985</v>
      </c>
      <c r="J13" s="16" t="str">
        <f t="shared" si="1"/>
        <v>NOT DUE</v>
      </c>
      <c r="K13" s="17"/>
      <c r="L13" s="296" t="s">
        <v>5219</v>
      </c>
    </row>
    <row r="14" spans="1:16" ht="24">
      <c r="A14" s="16" t="s">
        <v>80</v>
      </c>
      <c r="B14" s="29" t="s">
        <v>87</v>
      </c>
      <c r="C14" s="29" t="s">
        <v>111</v>
      </c>
      <c r="D14" s="20">
        <v>8000</v>
      </c>
      <c r="E14" s="12">
        <v>42549</v>
      </c>
      <c r="F14" s="229">
        <v>44316</v>
      </c>
      <c r="G14" s="230">
        <v>28591</v>
      </c>
      <c r="H14" s="21">
        <f>IF(I14&lt;=8000,$F$5+(I14/24),"error")</f>
        <v>44783.35833333333</v>
      </c>
      <c r="I14" s="22">
        <f t="shared" si="0"/>
        <v>2960.5999999999985</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44867.775000000001</v>
      </c>
      <c r="I15" s="22">
        <f t="shared" si="0"/>
        <v>4986.5999999999985</v>
      </c>
      <c r="J15" s="16" t="str">
        <f t="shared" si="1"/>
        <v>NOT DUE</v>
      </c>
      <c r="K15" s="17"/>
      <c r="L15" s="19" t="s">
        <v>3802</v>
      </c>
    </row>
    <row r="16" spans="1:16" ht="24">
      <c r="A16" s="16" t="s">
        <v>82</v>
      </c>
      <c r="B16" s="29" t="s">
        <v>89</v>
      </c>
      <c r="C16" s="29" t="s">
        <v>111</v>
      </c>
      <c r="D16" s="20">
        <v>8000</v>
      </c>
      <c r="E16" s="12">
        <v>42549</v>
      </c>
      <c r="F16" s="229">
        <v>44316</v>
      </c>
      <c r="G16" s="230">
        <v>28591</v>
      </c>
      <c r="H16" s="21">
        <f t="shared" si="3"/>
        <v>44783.35833333333</v>
      </c>
      <c r="I16" s="22">
        <f t="shared" si="0"/>
        <v>2960.5999999999985</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44867.775000000001</v>
      </c>
      <c r="I17" s="22">
        <f t="shared" si="0"/>
        <v>4986.5999999999985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44711.48333333333</v>
      </c>
      <c r="I18" s="22">
        <f t="shared" si="0"/>
        <v>1235.5999999999985</v>
      </c>
      <c r="J18" s="16" t="str">
        <f t="shared" si="1"/>
        <v>NOT DUE</v>
      </c>
      <c r="K18" s="17"/>
      <c r="L18" s="19" t="s">
        <v>3802</v>
      </c>
    </row>
    <row r="19" spans="1:12" ht="24">
      <c r="A19" s="16" t="s">
        <v>85</v>
      </c>
      <c r="B19" s="29" t="s">
        <v>92</v>
      </c>
      <c r="C19" s="29" t="s">
        <v>111</v>
      </c>
      <c r="D19" s="20">
        <v>8000</v>
      </c>
      <c r="E19" s="12">
        <v>42549</v>
      </c>
      <c r="F19" s="229">
        <v>44130</v>
      </c>
      <c r="G19" s="230">
        <v>25683</v>
      </c>
      <c r="H19" s="21">
        <f t="shared" si="3"/>
        <v>44662.191666666666</v>
      </c>
      <c r="I19" s="22">
        <f t="shared" si="0"/>
        <v>52.599999999998545</v>
      </c>
      <c r="J19" s="16" t="str">
        <f t="shared" si="1"/>
        <v>NOT DUE</v>
      </c>
      <c r="K19" s="17"/>
      <c r="L19" s="19" t="s">
        <v>3802</v>
      </c>
    </row>
    <row r="20" spans="1:12" ht="26.45" customHeight="1">
      <c r="A20" s="16" t="s">
        <v>93</v>
      </c>
      <c r="B20" s="29" t="s">
        <v>99</v>
      </c>
      <c r="C20" s="30" t="s">
        <v>112</v>
      </c>
      <c r="D20" s="11" t="s">
        <v>4</v>
      </c>
      <c r="E20" s="12">
        <v>42549</v>
      </c>
      <c r="F20" s="12">
        <v>44616</v>
      </c>
      <c r="G20" s="72"/>
      <c r="H20" s="14">
        <f t="shared" ref="H20:H25" si="4">EDATE(F20-1,1)</f>
        <v>44643</v>
      </c>
      <c r="I20" s="15">
        <f t="shared" ref="I20:I25" ca="1" si="5">IF(ISBLANK(H20),"",H20-DATE(YEAR(NOW()),MONTH(NOW()),DAY(NOW())))</f>
        <v>-18</v>
      </c>
      <c r="J20" s="16" t="str">
        <f t="shared" ca="1" si="1"/>
        <v>OVERDUE</v>
      </c>
      <c r="K20" s="32" t="s">
        <v>150</v>
      </c>
      <c r="L20" s="224" t="s">
        <v>5382</v>
      </c>
    </row>
    <row r="21" spans="1:12" ht="26.45" customHeight="1">
      <c r="A21" s="16" t="s">
        <v>94</v>
      </c>
      <c r="B21" s="29" t="s">
        <v>100</v>
      </c>
      <c r="C21" s="30" t="s">
        <v>112</v>
      </c>
      <c r="D21" s="11" t="s">
        <v>4</v>
      </c>
      <c r="E21" s="12">
        <v>42549</v>
      </c>
      <c r="F21" s="12">
        <v>44616</v>
      </c>
      <c r="G21" s="72"/>
      <c r="H21" s="14">
        <f t="shared" si="4"/>
        <v>44643</v>
      </c>
      <c r="I21" s="15">
        <f t="shared" ca="1" si="5"/>
        <v>-18</v>
      </c>
      <c r="J21" s="16" t="str">
        <f t="shared" ca="1" si="1"/>
        <v>OVERDUE</v>
      </c>
      <c r="K21" s="32" t="s">
        <v>150</v>
      </c>
      <c r="L21" s="224" t="s">
        <v>5382</v>
      </c>
    </row>
    <row r="22" spans="1:12" ht="26.45" customHeight="1">
      <c r="A22" s="16" t="s">
        <v>95</v>
      </c>
      <c r="B22" s="29" t="s">
        <v>101</v>
      </c>
      <c r="C22" s="30" t="s">
        <v>112</v>
      </c>
      <c r="D22" s="11" t="s">
        <v>4</v>
      </c>
      <c r="E22" s="12">
        <v>42549</v>
      </c>
      <c r="F22" s="12">
        <v>44616</v>
      </c>
      <c r="G22" s="72"/>
      <c r="H22" s="14">
        <f t="shared" si="4"/>
        <v>44643</v>
      </c>
      <c r="I22" s="15">
        <f t="shared" ca="1" si="5"/>
        <v>-18</v>
      </c>
      <c r="J22" s="16" t="str">
        <f t="shared" ca="1" si="1"/>
        <v>OVERDUE</v>
      </c>
      <c r="K22" s="32" t="s">
        <v>150</v>
      </c>
      <c r="L22" s="224" t="s">
        <v>5382</v>
      </c>
    </row>
    <row r="23" spans="1:12" ht="26.45" customHeight="1">
      <c r="A23" s="16" t="s">
        <v>96</v>
      </c>
      <c r="B23" s="29" t="s">
        <v>102</v>
      </c>
      <c r="C23" s="30" t="s">
        <v>112</v>
      </c>
      <c r="D23" s="11" t="s">
        <v>4</v>
      </c>
      <c r="E23" s="12">
        <v>42549</v>
      </c>
      <c r="F23" s="12">
        <v>44616</v>
      </c>
      <c r="G23" s="72"/>
      <c r="H23" s="14">
        <f t="shared" si="4"/>
        <v>44643</v>
      </c>
      <c r="I23" s="15">
        <f t="shared" ca="1" si="5"/>
        <v>-18</v>
      </c>
      <c r="J23" s="16" t="str">
        <f t="shared" ca="1" si="1"/>
        <v>OVERDUE</v>
      </c>
      <c r="K23" s="32" t="s">
        <v>150</v>
      </c>
      <c r="L23" s="224" t="s">
        <v>5382</v>
      </c>
    </row>
    <row r="24" spans="1:12" ht="26.45" customHeight="1">
      <c r="A24" s="16" t="s">
        <v>97</v>
      </c>
      <c r="B24" s="29" t="s">
        <v>103</v>
      </c>
      <c r="C24" s="30" t="s">
        <v>112</v>
      </c>
      <c r="D24" s="11" t="s">
        <v>4</v>
      </c>
      <c r="E24" s="12">
        <v>42549</v>
      </c>
      <c r="F24" s="12">
        <v>44616</v>
      </c>
      <c r="G24" s="72"/>
      <c r="H24" s="14">
        <f t="shared" si="4"/>
        <v>44643</v>
      </c>
      <c r="I24" s="15">
        <f t="shared" ca="1" si="5"/>
        <v>-18</v>
      </c>
      <c r="J24" s="16" t="str">
        <f t="shared" ca="1" si="1"/>
        <v>OVERDUE</v>
      </c>
      <c r="K24" s="32" t="s">
        <v>150</v>
      </c>
      <c r="L24" s="224" t="s">
        <v>5382</v>
      </c>
    </row>
    <row r="25" spans="1:12" ht="26.45" customHeight="1">
      <c r="A25" s="16" t="s">
        <v>98</v>
      </c>
      <c r="B25" s="29" t="s">
        <v>104</v>
      </c>
      <c r="C25" s="30" t="s">
        <v>112</v>
      </c>
      <c r="D25" s="11" t="s">
        <v>4</v>
      </c>
      <c r="E25" s="12">
        <v>42549</v>
      </c>
      <c r="F25" s="12">
        <v>44616</v>
      </c>
      <c r="G25" s="72"/>
      <c r="H25" s="14">
        <f t="shared" si="4"/>
        <v>44643</v>
      </c>
      <c r="I25" s="15">
        <f t="shared" ca="1" si="5"/>
        <v>-18</v>
      </c>
      <c r="J25" s="16" t="str">
        <f t="shared" ca="1" si="1"/>
        <v>OVERDUE</v>
      </c>
      <c r="K25" s="32" t="s">
        <v>150</v>
      </c>
      <c r="L25" s="224" t="s">
        <v>5382</v>
      </c>
    </row>
    <row r="26" spans="1:12" ht="18.75" customHeight="1">
      <c r="A26" s="16" t="s">
        <v>105</v>
      </c>
      <c r="B26" s="29" t="s">
        <v>113</v>
      </c>
      <c r="C26" s="29" t="s">
        <v>111</v>
      </c>
      <c r="D26" s="20">
        <v>12000</v>
      </c>
      <c r="E26" s="12">
        <v>42549</v>
      </c>
      <c r="F26" s="12">
        <v>44415</v>
      </c>
      <c r="G26" s="26">
        <v>29642</v>
      </c>
      <c r="H26" s="21">
        <f>IF(I26&lt;=12000,$F$5+(I26/24),"error")</f>
        <v>44993.816666666666</v>
      </c>
      <c r="I26" s="22">
        <f t="shared" ref="I26:I44" si="6">D26-($F$4-G26)</f>
        <v>8011.5999999999985</v>
      </c>
      <c r="J26" s="16" t="str">
        <f t="shared" si="1"/>
        <v>NOT DUE</v>
      </c>
      <c r="K26" s="19"/>
      <c r="L26" s="296" t="s">
        <v>5217</v>
      </c>
    </row>
    <row r="27" spans="1:12" ht="18.75" customHeight="1">
      <c r="A27" s="16" t="s">
        <v>106</v>
      </c>
      <c r="B27" s="29" t="s">
        <v>114</v>
      </c>
      <c r="C27" s="29" t="s">
        <v>111</v>
      </c>
      <c r="D27" s="20">
        <v>12000</v>
      </c>
      <c r="E27" s="12">
        <v>42549</v>
      </c>
      <c r="F27" s="12">
        <v>44242</v>
      </c>
      <c r="G27" s="26">
        <v>28987</v>
      </c>
      <c r="H27" s="21">
        <f t="shared" ref="H27:H31" si="7">IF(I27&lt;=12000,$F$5+(I27/24),"error")</f>
        <v>44966.525000000001</v>
      </c>
      <c r="I27" s="22">
        <f t="shared" si="6"/>
        <v>7356.5999999999985</v>
      </c>
      <c r="J27" s="16" t="str">
        <f t="shared" si="1"/>
        <v>NOT DUE</v>
      </c>
      <c r="K27" s="19"/>
      <c r="L27" s="17" t="s">
        <v>5217</v>
      </c>
    </row>
    <row r="28" spans="1:12" ht="18.75" customHeight="1">
      <c r="A28" s="16" t="s">
        <v>107</v>
      </c>
      <c r="B28" s="29" t="s">
        <v>115</v>
      </c>
      <c r="C28" s="29" t="s">
        <v>111</v>
      </c>
      <c r="D28" s="20">
        <v>12000</v>
      </c>
      <c r="E28" s="12">
        <v>42549</v>
      </c>
      <c r="F28" s="12">
        <v>44411</v>
      </c>
      <c r="G28" s="26">
        <v>29642</v>
      </c>
      <c r="H28" s="21">
        <f t="shared" si="7"/>
        <v>44993.816666666666</v>
      </c>
      <c r="I28" s="22">
        <f t="shared" si="6"/>
        <v>8011.5999999999985</v>
      </c>
      <c r="J28" s="16" t="str">
        <f t="shared" si="1"/>
        <v>NOT DUE</v>
      </c>
      <c r="K28" s="19"/>
      <c r="L28" s="17" t="s">
        <v>5217</v>
      </c>
    </row>
    <row r="29" spans="1:12" ht="36.75" customHeight="1">
      <c r="A29" s="16" t="s">
        <v>108</v>
      </c>
      <c r="B29" s="29" t="s">
        <v>116</v>
      </c>
      <c r="C29" s="29" t="s">
        <v>111</v>
      </c>
      <c r="D29" s="20">
        <v>12000</v>
      </c>
      <c r="E29" s="12">
        <v>42549</v>
      </c>
      <c r="F29" s="12">
        <v>44420</v>
      </c>
      <c r="G29" s="26">
        <v>29642</v>
      </c>
      <c r="H29" s="21">
        <f t="shared" si="7"/>
        <v>44993.816666666666</v>
      </c>
      <c r="I29" s="22">
        <f t="shared" si="6"/>
        <v>8011.5999999999985</v>
      </c>
      <c r="J29" s="16" t="str">
        <f t="shared" si="1"/>
        <v>NOT DUE</v>
      </c>
      <c r="K29" s="19"/>
      <c r="L29" s="17" t="s">
        <v>5217</v>
      </c>
    </row>
    <row r="30" spans="1:12" ht="18.75" customHeight="1">
      <c r="A30" s="16" t="s">
        <v>109</v>
      </c>
      <c r="B30" s="29" t="s">
        <v>117</v>
      </c>
      <c r="C30" s="29" t="s">
        <v>111</v>
      </c>
      <c r="D30" s="20">
        <v>12000</v>
      </c>
      <c r="E30" s="12">
        <v>42549</v>
      </c>
      <c r="F30" s="12">
        <v>44420</v>
      </c>
      <c r="G30" s="26">
        <v>29642</v>
      </c>
      <c r="H30" s="21">
        <f t="shared" si="7"/>
        <v>44993.816666666666</v>
      </c>
      <c r="I30" s="22">
        <f t="shared" si="6"/>
        <v>8011.5999999999985</v>
      </c>
      <c r="J30" s="16" t="str">
        <f t="shared" si="1"/>
        <v>NOT DUE</v>
      </c>
      <c r="K30" s="19"/>
      <c r="L30" s="17" t="s">
        <v>5217</v>
      </c>
    </row>
    <row r="31" spans="1:12" ht="18.75" customHeight="1">
      <c r="A31" s="16" t="s">
        <v>110</v>
      </c>
      <c r="B31" s="29" t="s">
        <v>118</v>
      </c>
      <c r="C31" s="29" t="s">
        <v>111</v>
      </c>
      <c r="D31" s="20">
        <v>12000</v>
      </c>
      <c r="E31" s="12">
        <v>42549</v>
      </c>
      <c r="F31" s="12">
        <v>44415</v>
      </c>
      <c r="G31" s="26">
        <v>29642</v>
      </c>
      <c r="H31" s="21">
        <f t="shared" si="7"/>
        <v>44993.816666666666</v>
      </c>
      <c r="I31" s="22">
        <f t="shared" si="6"/>
        <v>8011.5999999999985</v>
      </c>
      <c r="J31" s="16" t="str">
        <f t="shared" si="1"/>
        <v>NOT DUE</v>
      </c>
      <c r="K31" s="19"/>
      <c r="L31" s="17" t="s">
        <v>5217</v>
      </c>
    </row>
    <row r="32" spans="1:12" ht="18.75" customHeight="1">
      <c r="A32" s="16" t="s">
        <v>119</v>
      </c>
      <c r="B32" s="29" t="s">
        <v>125</v>
      </c>
      <c r="C32" s="29" t="s">
        <v>111</v>
      </c>
      <c r="D32" s="20">
        <v>24000</v>
      </c>
      <c r="E32" s="12">
        <v>42549</v>
      </c>
      <c r="F32" s="12">
        <v>44127</v>
      </c>
      <c r="G32" s="26">
        <v>25683</v>
      </c>
      <c r="H32" s="21">
        <f>IF(I32&lt;=24000,$F$5+(I32/24),"error")</f>
        <v>45328.85833333333</v>
      </c>
      <c r="I32" s="22">
        <f t="shared" si="6"/>
        <v>16052.599999999999</v>
      </c>
      <c r="J32" s="16" t="str">
        <f t="shared" si="1"/>
        <v>NOT DUE</v>
      </c>
      <c r="K32" s="19"/>
      <c r="L32" s="297" t="s">
        <v>5217</v>
      </c>
    </row>
    <row r="33" spans="1:12" ht="18.75" customHeight="1">
      <c r="A33" s="16" t="s">
        <v>120</v>
      </c>
      <c r="B33" s="29" t="s">
        <v>126</v>
      </c>
      <c r="C33" s="29" t="s">
        <v>111</v>
      </c>
      <c r="D33" s="20">
        <v>24000</v>
      </c>
      <c r="E33" s="12">
        <v>42549</v>
      </c>
      <c r="F33" s="12">
        <v>44362</v>
      </c>
      <c r="G33" s="26">
        <v>28987</v>
      </c>
      <c r="H33" s="21">
        <f t="shared" ref="H33:H36" si="8">IF(I33&lt;=24000,$F$5+(I33/24),"error")</f>
        <v>45466.525000000001</v>
      </c>
      <c r="I33" s="22">
        <f t="shared" si="6"/>
        <v>19356.599999999999</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45328.85833333333</v>
      </c>
      <c r="I34" s="22">
        <f t="shared" si="6"/>
        <v>16052.599999999999</v>
      </c>
      <c r="J34" s="16" t="str">
        <f t="shared" si="1"/>
        <v>NOT DUE</v>
      </c>
      <c r="K34" s="19"/>
      <c r="L34" s="297" t="s">
        <v>5218</v>
      </c>
    </row>
    <row r="35" spans="1:12" ht="18.75" customHeight="1">
      <c r="A35" s="16" t="s">
        <v>122</v>
      </c>
      <c r="B35" s="29" t="s">
        <v>128</v>
      </c>
      <c r="C35" s="29" t="s">
        <v>111</v>
      </c>
      <c r="D35" s="20">
        <v>24000</v>
      </c>
      <c r="E35" s="12">
        <v>42549</v>
      </c>
      <c r="F35" s="12">
        <v>44420</v>
      </c>
      <c r="G35" s="26">
        <v>29642</v>
      </c>
      <c r="H35" s="21">
        <f t="shared" si="8"/>
        <v>45493.816666666666</v>
      </c>
      <c r="I35" s="22">
        <f t="shared" si="6"/>
        <v>20011.599999999999</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45493.816666666666</v>
      </c>
      <c r="I36" s="22">
        <f t="shared" si="6"/>
        <v>20011.599999999999</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45392.98333333333</v>
      </c>
      <c r="I37" s="22">
        <f t="shared" si="6"/>
        <v>17591.599999999999</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44993.816666666666</v>
      </c>
      <c r="I38" s="22">
        <f t="shared" si="6"/>
        <v>8011.5999999999985</v>
      </c>
      <c r="J38" s="16" t="str">
        <f t="shared" si="1"/>
        <v>NOT DUE</v>
      </c>
      <c r="K38" s="19"/>
      <c r="L38" s="296" t="s">
        <v>5216</v>
      </c>
    </row>
    <row r="39" spans="1:12" ht="25.5">
      <c r="A39" s="16" t="s">
        <v>132</v>
      </c>
      <c r="B39" s="30" t="s">
        <v>138</v>
      </c>
      <c r="C39" s="30" t="s">
        <v>149</v>
      </c>
      <c r="D39" s="20">
        <v>12000</v>
      </c>
      <c r="E39" s="12">
        <v>42549</v>
      </c>
      <c r="F39" s="12">
        <v>44230</v>
      </c>
      <c r="G39" s="26">
        <v>27215</v>
      </c>
      <c r="H39" s="21">
        <f>IF(I39&lt;=12000,$F$5+(I39/24),"error")</f>
        <v>44892.691666666666</v>
      </c>
      <c r="I39" s="22">
        <f t="shared" si="6"/>
        <v>5584.5999999999985</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44993.816666666666</v>
      </c>
      <c r="I40" s="22">
        <f t="shared" si="6"/>
        <v>8011.5999999999985</v>
      </c>
      <c r="J40" s="16" t="str">
        <f t="shared" ref="J40:J71" si="9">IF(I40="","",IF(I40=0,"DUE",IF(I40&lt;0,"OVERDUE","NOT DUE")))</f>
        <v>NOT DUE</v>
      </c>
      <c r="K40" s="19"/>
      <c r="L40" s="296" t="s">
        <v>5216</v>
      </c>
    </row>
    <row r="41" spans="1:12" ht="38.25">
      <c r="A41" s="16" t="s">
        <v>134</v>
      </c>
      <c r="B41" s="30" t="s">
        <v>140</v>
      </c>
      <c r="C41" s="30" t="s">
        <v>149</v>
      </c>
      <c r="D41" s="20">
        <v>12000</v>
      </c>
      <c r="E41" s="12">
        <v>42549</v>
      </c>
      <c r="F41" s="12">
        <v>44420</v>
      </c>
      <c r="G41" s="26">
        <v>29642</v>
      </c>
      <c r="H41" s="21">
        <f t="shared" ref="H41:H42" si="10">IF(I41&lt;12000,$F$5+(I41/24),"error")</f>
        <v>44993.816666666666</v>
      </c>
      <c r="I41" s="22">
        <f t="shared" si="6"/>
        <v>8011.5999999999985</v>
      </c>
      <c r="J41" s="16" t="str">
        <f t="shared" si="9"/>
        <v>NOT DUE</v>
      </c>
      <c r="K41" s="19"/>
      <c r="L41" s="17" t="s">
        <v>4853</v>
      </c>
    </row>
    <row r="42" spans="1:12" ht="25.5">
      <c r="A42" s="16" t="s">
        <v>135</v>
      </c>
      <c r="B42" s="30" t="s">
        <v>141</v>
      </c>
      <c r="C42" s="30" t="s">
        <v>149</v>
      </c>
      <c r="D42" s="20">
        <v>12000</v>
      </c>
      <c r="E42" s="12">
        <v>42549</v>
      </c>
      <c r="F42" s="12">
        <v>44420</v>
      </c>
      <c r="G42" s="26">
        <v>29642</v>
      </c>
      <c r="H42" s="21">
        <f t="shared" si="10"/>
        <v>44993.816666666666</v>
      </c>
      <c r="I42" s="22">
        <f t="shared" si="6"/>
        <v>8011.5999999999985</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44993.816666666666</v>
      </c>
      <c r="I43" s="22">
        <f t="shared" si="6"/>
        <v>8011.5999999999985</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45993.816666666666</v>
      </c>
      <c r="I44" s="22">
        <f t="shared" si="6"/>
        <v>32011.599999999999</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45966.525000000001</v>
      </c>
      <c r="I45" s="22">
        <f t="shared" ref="I45:I49" si="12">D45-($F$4-G45)</f>
        <v>31356.6</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45993.816666666666</v>
      </c>
      <c r="I46" s="22">
        <f t="shared" si="12"/>
        <v>32011.599999999999</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45993.816666666666</v>
      </c>
      <c r="I47" s="22">
        <f t="shared" si="12"/>
        <v>32011.599999999999</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45993.816666666666</v>
      </c>
      <c r="I48" s="22">
        <f t="shared" si="12"/>
        <v>32011.599999999999</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45993.816666666666</v>
      </c>
      <c r="I49" s="22">
        <f t="shared" si="12"/>
        <v>32011.599999999999</v>
      </c>
      <c r="J49" s="16" t="str">
        <f t="shared" si="9"/>
        <v>NOT DUE</v>
      </c>
      <c r="K49" s="19"/>
      <c r="L49" s="19"/>
    </row>
    <row r="50" spans="1:12" ht="25.5">
      <c r="A50" s="16" t="s">
        <v>157</v>
      </c>
      <c r="B50" s="29" t="s">
        <v>151</v>
      </c>
      <c r="C50" s="30" t="s">
        <v>112</v>
      </c>
      <c r="D50" s="11" t="s">
        <v>4</v>
      </c>
      <c r="E50" s="12">
        <v>43432</v>
      </c>
      <c r="F50" s="12">
        <v>44616</v>
      </c>
      <c r="G50" s="72"/>
      <c r="H50" s="14">
        <f t="shared" ref="H50:H55" si="13">EDATE(F50-1,1)</f>
        <v>44643</v>
      </c>
      <c r="I50" s="15">
        <f t="shared" ref="I50:I55" ca="1" si="14">IF(ISBLANK(H50),"",H50-DATE(YEAR(NOW()),MONTH(NOW()),DAY(NOW())))</f>
        <v>-18</v>
      </c>
      <c r="J50" s="16" t="str">
        <f t="shared" ca="1" si="9"/>
        <v>OVERDUE</v>
      </c>
      <c r="K50" s="19"/>
      <c r="L50" s="19" t="s">
        <v>4837</v>
      </c>
    </row>
    <row r="51" spans="1:12" ht="25.5">
      <c r="A51" s="16" t="s">
        <v>158</v>
      </c>
      <c r="B51" s="29" t="s">
        <v>152</v>
      </c>
      <c r="C51" s="30" t="s">
        <v>112</v>
      </c>
      <c r="D51" s="11" t="s">
        <v>4</v>
      </c>
      <c r="E51" s="12">
        <v>43432</v>
      </c>
      <c r="F51" s="12">
        <v>44616</v>
      </c>
      <c r="G51" s="72"/>
      <c r="H51" s="14">
        <f t="shared" si="13"/>
        <v>44643</v>
      </c>
      <c r="I51" s="15">
        <f t="shared" ca="1" si="14"/>
        <v>-18</v>
      </c>
      <c r="J51" s="16" t="str">
        <f t="shared" ca="1" si="9"/>
        <v>OVERDUE</v>
      </c>
      <c r="K51" s="19"/>
      <c r="L51" s="19" t="s">
        <v>4837</v>
      </c>
    </row>
    <row r="52" spans="1:12" ht="25.5">
      <c r="A52" s="16" t="s">
        <v>159</v>
      </c>
      <c r="B52" s="29" t="s">
        <v>153</v>
      </c>
      <c r="C52" s="30" t="s">
        <v>112</v>
      </c>
      <c r="D52" s="11" t="s">
        <v>4</v>
      </c>
      <c r="E52" s="12">
        <v>43432</v>
      </c>
      <c r="F52" s="12">
        <v>44616</v>
      </c>
      <c r="G52" s="72"/>
      <c r="H52" s="14">
        <f t="shared" si="13"/>
        <v>44643</v>
      </c>
      <c r="I52" s="15">
        <f t="shared" ca="1" si="14"/>
        <v>-18</v>
      </c>
      <c r="J52" s="16" t="str">
        <f t="shared" ca="1" si="9"/>
        <v>OVERDUE</v>
      </c>
      <c r="K52" s="19"/>
      <c r="L52" s="19" t="s">
        <v>4837</v>
      </c>
    </row>
    <row r="53" spans="1:12" ht="25.5">
      <c r="A53" s="16" t="s">
        <v>160</v>
      </c>
      <c r="B53" s="29" t="s">
        <v>154</v>
      </c>
      <c r="C53" s="30" t="s">
        <v>112</v>
      </c>
      <c r="D53" s="11" t="s">
        <v>4</v>
      </c>
      <c r="E53" s="12">
        <v>43432</v>
      </c>
      <c r="F53" s="12">
        <v>44616</v>
      </c>
      <c r="G53" s="72"/>
      <c r="H53" s="14">
        <f t="shared" si="13"/>
        <v>44643</v>
      </c>
      <c r="I53" s="15">
        <f t="shared" ca="1" si="14"/>
        <v>-18</v>
      </c>
      <c r="J53" s="16" t="str">
        <f t="shared" ca="1" si="9"/>
        <v>OVERDUE</v>
      </c>
      <c r="K53" s="19"/>
      <c r="L53" s="19" t="s">
        <v>4837</v>
      </c>
    </row>
    <row r="54" spans="1:12" ht="25.5">
      <c r="A54" s="16" t="s">
        <v>161</v>
      </c>
      <c r="B54" s="29" t="s">
        <v>155</v>
      </c>
      <c r="C54" s="30" t="s">
        <v>112</v>
      </c>
      <c r="D54" s="11" t="s">
        <v>4</v>
      </c>
      <c r="E54" s="12">
        <v>43432</v>
      </c>
      <c r="F54" s="12">
        <v>44616</v>
      </c>
      <c r="G54" s="72"/>
      <c r="H54" s="14">
        <f t="shared" si="13"/>
        <v>44643</v>
      </c>
      <c r="I54" s="15">
        <f t="shared" ca="1" si="14"/>
        <v>-18</v>
      </c>
      <c r="J54" s="16" t="str">
        <f t="shared" ca="1" si="9"/>
        <v>OVERDUE</v>
      </c>
      <c r="K54" s="19"/>
      <c r="L54" s="19" t="s">
        <v>4837</v>
      </c>
    </row>
    <row r="55" spans="1:12" ht="25.5">
      <c r="A55" s="16" t="s">
        <v>162</v>
      </c>
      <c r="B55" s="29" t="s">
        <v>156</v>
      </c>
      <c r="C55" s="30" t="s">
        <v>112</v>
      </c>
      <c r="D55" s="11" t="s">
        <v>4</v>
      </c>
      <c r="E55" s="12">
        <v>43432</v>
      </c>
      <c r="F55" s="12">
        <v>44616</v>
      </c>
      <c r="G55" s="72"/>
      <c r="H55" s="14">
        <f t="shared" si="13"/>
        <v>44643</v>
      </c>
      <c r="I55" s="15">
        <f t="shared" ca="1" si="14"/>
        <v>-18</v>
      </c>
      <c r="J55" s="16" t="str">
        <f t="shared" ca="1" si="9"/>
        <v>OVERDUE</v>
      </c>
      <c r="K55" s="19"/>
      <c r="L55" s="19" t="s">
        <v>4837</v>
      </c>
    </row>
    <row r="56" spans="1:12" ht="18" customHeight="1">
      <c r="A56" s="16" t="s">
        <v>164</v>
      </c>
      <c r="B56" s="29" t="s">
        <v>151</v>
      </c>
      <c r="C56" s="28" t="s">
        <v>176</v>
      </c>
      <c r="D56" s="20">
        <v>12000</v>
      </c>
      <c r="E56" s="12">
        <v>42549</v>
      </c>
      <c r="F56" s="12">
        <v>44415</v>
      </c>
      <c r="G56" s="26">
        <v>29642</v>
      </c>
      <c r="H56" s="21">
        <f>IF(I56&lt;12000,$F$5+(I56/24),"error")</f>
        <v>44993.816666666666</v>
      </c>
      <c r="I56" s="22">
        <f t="shared" ref="I56:I87" si="15">D56-($F$4-G56)</f>
        <v>8011.5999999999985</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44966.525000000001</v>
      </c>
      <c r="I57" s="22">
        <f t="shared" si="15"/>
        <v>7356.5999999999985</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44993.816666666666</v>
      </c>
      <c r="I58" s="22">
        <f t="shared" si="15"/>
        <v>8011.5999999999985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44993.816666666666</v>
      </c>
      <c r="I59" s="22">
        <f t="shared" si="15"/>
        <v>8011.5999999999985</v>
      </c>
      <c r="J59" s="16" t="str">
        <f t="shared" si="9"/>
        <v>NOT DUE</v>
      </c>
      <c r="K59" s="19"/>
      <c r="L59" s="17" t="s">
        <v>4863</v>
      </c>
    </row>
    <row r="60" spans="1:12" ht="18" customHeight="1">
      <c r="A60" s="16" t="s">
        <v>168</v>
      </c>
      <c r="B60" s="29" t="s">
        <v>155</v>
      </c>
      <c r="C60" s="28" t="s">
        <v>176</v>
      </c>
      <c r="D60" s="20">
        <v>12000</v>
      </c>
      <c r="E60" s="12">
        <v>42549</v>
      </c>
      <c r="F60" s="12">
        <v>44420</v>
      </c>
      <c r="G60" s="26">
        <v>29642</v>
      </c>
      <c r="H60" s="21">
        <f t="shared" si="16"/>
        <v>44993.816666666666</v>
      </c>
      <c r="I60" s="22">
        <f t="shared" si="15"/>
        <v>8011.5999999999985</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44993.816666666666</v>
      </c>
      <c r="I61" s="22">
        <f t="shared" si="15"/>
        <v>8011.5999999999985</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45493.816666666666</v>
      </c>
      <c r="I62" s="22">
        <f t="shared" si="15"/>
        <v>20011.599999999999</v>
      </c>
      <c r="J62" s="16" t="str">
        <f t="shared" si="9"/>
        <v>NOT DUE</v>
      </c>
      <c r="K62" s="19"/>
      <c r="L62" s="19" t="s">
        <v>5377</v>
      </c>
    </row>
    <row r="63" spans="1:12" ht="25.5">
      <c r="A63" s="16" t="s">
        <v>171</v>
      </c>
      <c r="B63" s="30" t="s">
        <v>178</v>
      </c>
      <c r="C63" s="30" t="s">
        <v>189</v>
      </c>
      <c r="D63" s="20">
        <v>24000</v>
      </c>
      <c r="E63" s="12">
        <v>42549</v>
      </c>
      <c r="F63" s="12">
        <v>44362</v>
      </c>
      <c r="G63" s="26">
        <v>28987</v>
      </c>
      <c r="H63" s="21">
        <f t="shared" ref="H63:H67" si="17">IF(I63&lt;=24000,$F$5+(I63/24),"error")</f>
        <v>45466.525000000001</v>
      </c>
      <c r="I63" s="22">
        <f t="shared" si="15"/>
        <v>19356.599999999999</v>
      </c>
      <c r="J63" s="16" t="str">
        <f t="shared" si="9"/>
        <v>NOT DUE</v>
      </c>
      <c r="K63" s="19"/>
      <c r="L63" s="19" t="s">
        <v>5377</v>
      </c>
    </row>
    <row r="64" spans="1:12" ht="25.5">
      <c r="A64" s="16" t="s">
        <v>172</v>
      </c>
      <c r="B64" s="30" t="s">
        <v>179</v>
      </c>
      <c r="C64" s="30" t="s">
        <v>189</v>
      </c>
      <c r="D64" s="20">
        <v>24000</v>
      </c>
      <c r="E64" s="12">
        <v>42549</v>
      </c>
      <c r="F64" s="12">
        <v>44411</v>
      </c>
      <c r="G64" s="26">
        <v>29642</v>
      </c>
      <c r="H64" s="21">
        <f t="shared" si="17"/>
        <v>45493.816666666666</v>
      </c>
      <c r="I64" s="22">
        <f t="shared" si="15"/>
        <v>20011.599999999999</v>
      </c>
      <c r="J64" s="16" t="str">
        <f t="shared" si="9"/>
        <v>NOT DUE</v>
      </c>
      <c r="K64" s="19"/>
      <c r="L64" s="19" t="s">
        <v>5377</v>
      </c>
    </row>
    <row r="65" spans="1:12" ht="25.5">
      <c r="A65" s="16" t="s">
        <v>173</v>
      </c>
      <c r="B65" s="30" t="s">
        <v>180</v>
      </c>
      <c r="C65" s="30" t="s">
        <v>189</v>
      </c>
      <c r="D65" s="20">
        <v>24000</v>
      </c>
      <c r="E65" s="12">
        <v>42549</v>
      </c>
      <c r="F65" s="12">
        <v>44420</v>
      </c>
      <c r="G65" s="26">
        <v>29642</v>
      </c>
      <c r="H65" s="21">
        <f t="shared" si="17"/>
        <v>45493.816666666666</v>
      </c>
      <c r="I65" s="22">
        <f t="shared" si="15"/>
        <v>20011.599999999999</v>
      </c>
      <c r="J65" s="16" t="str">
        <f t="shared" si="9"/>
        <v>NOT DUE</v>
      </c>
      <c r="K65" s="19"/>
      <c r="L65" s="19" t="s">
        <v>5377</v>
      </c>
    </row>
    <row r="66" spans="1:12" ht="25.5">
      <c r="A66" s="16" t="s">
        <v>174</v>
      </c>
      <c r="B66" s="30" t="s">
        <v>181</v>
      </c>
      <c r="C66" s="30" t="s">
        <v>189</v>
      </c>
      <c r="D66" s="20">
        <v>24000</v>
      </c>
      <c r="E66" s="12">
        <v>42549</v>
      </c>
      <c r="F66" s="12">
        <v>44420</v>
      </c>
      <c r="G66" s="26">
        <v>29642</v>
      </c>
      <c r="H66" s="21">
        <f t="shared" si="17"/>
        <v>45493.816666666666</v>
      </c>
      <c r="I66" s="22">
        <f t="shared" si="15"/>
        <v>20011.599999999999</v>
      </c>
      <c r="J66" s="16" t="str">
        <f t="shared" si="9"/>
        <v>NOT DUE</v>
      </c>
      <c r="K66" s="19"/>
      <c r="L66" s="19" t="s">
        <v>5377</v>
      </c>
    </row>
    <row r="67" spans="1:12" ht="25.5">
      <c r="A67" s="16" t="s">
        <v>175</v>
      </c>
      <c r="B67" s="30" t="s">
        <v>182</v>
      </c>
      <c r="C67" s="30" t="s">
        <v>189</v>
      </c>
      <c r="D67" s="20">
        <v>24000</v>
      </c>
      <c r="E67" s="12">
        <v>42549</v>
      </c>
      <c r="F67" s="12">
        <v>44415</v>
      </c>
      <c r="G67" s="26">
        <v>29642</v>
      </c>
      <c r="H67" s="21">
        <f t="shared" si="17"/>
        <v>45493.816666666666</v>
      </c>
      <c r="I67" s="22">
        <f t="shared" si="15"/>
        <v>20011.599999999999</v>
      </c>
      <c r="J67" s="16" t="str">
        <f t="shared" si="9"/>
        <v>NOT DUE</v>
      </c>
      <c r="K67" s="19"/>
      <c r="L67" s="19" t="s">
        <v>5377</v>
      </c>
    </row>
    <row r="68" spans="1:12" ht="23.25" customHeight="1">
      <c r="A68" s="16" t="s">
        <v>183</v>
      </c>
      <c r="B68" s="29" t="s">
        <v>190</v>
      </c>
      <c r="C68" s="28" t="s">
        <v>192</v>
      </c>
      <c r="D68" s="20">
        <v>4000</v>
      </c>
      <c r="E68" s="12">
        <v>42549</v>
      </c>
      <c r="F68" s="12">
        <v>44785</v>
      </c>
      <c r="G68" s="26">
        <v>29642</v>
      </c>
      <c r="H68" s="21">
        <f>IF(I68&lt;=4000,$F$5+(I68/24),"error")</f>
        <v>44660.48333333333</v>
      </c>
      <c r="I68" s="22">
        <f t="shared" si="15"/>
        <v>11.599999999998545</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45783.35833333333</v>
      </c>
      <c r="I69" s="22">
        <f t="shared" si="15"/>
        <v>26960.6</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45783.35833333333</v>
      </c>
      <c r="I70" s="22">
        <f t="shared" si="15"/>
        <v>26960.6</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45783.35833333333</v>
      </c>
      <c r="I71" s="22">
        <f t="shared" si="15"/>
        <v>26960.6</v>
      </c>
      <c r="J71" s="16" t="str">
        <f t="shared" si="9"/>
        <v>NOT DUE</v>
      </c>
      <c r="K71" s="19"/>
      <c r="L71" s="19"/>
    </row>
    <row r="72" spans="1:12" ht="25.5">
      <c r="A72" s="16" t="s">
        <v>187</v>
      </c>
      <c r="B72" s="30" t="s">
        <v>2489</v>
      </c>
      <c r="C72" s="30" t="s">
        <v>206</v>
      </c>
      <c r="D72" s="20">
        <v>32000</v>
      </c>
      <c r="E72" s="12">
        <v>42549</v>
      </c>
      <c r="F72" s="12">
        <v>44315</v>
      </c>
      <c r="G72" s="26">
        <v>28591</v>
      </c>
      <c r="H72" s="21">
        <f t="shared" si="18"/>
        <v>45783.35833333333</v>
      </c>
      <c r="I72" s="22">
        <f t="shared" si="15"/>
        <v>26960.6</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45783.35833333333</v>
      </c>
      <c r="I73" s="22">
        <f t="shared" si="15"/>
        <v>26960.6</v>
      </c>
      <c r="J73" s="16" t="str">
        <f t="shared" si="19"/>
        <v>NOT DUE</v>
      </c>
      <c r="K73" s="19"/>
      <c r="L73" s="19"/>
    </row>
    <row r="74" spans="1:12" ht="25.5">
      <c r="A74" s="16" t="s">
        <v>191</v>
      </c>
      <c r="B74" s="30" t="s">
        <v>2491</v>
      </c>
      <c r="C74" s="30" t="s">
        <v>206</v>
      </c>
      <c r="D74" s="20">
        <v>32000</v>
      </c>
      <c r="E74" s="12">
        <v>42549</v>
      </c>
      <c r="F74" s="12">
        <v>44316</v>
      </c>
      <c r="G74" s="26">
        <v>28591</v>
      </c>
      <c r="H74" s="21">
        <f t="shared" si="18"/>
        <v>45783.35833333333</v>
      </c>
      <c r="I74" s="22">
        <f t="shared" si="15"/>
        <v>26960.6</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45783.35833333333</v>
      </c>
      <c r="I75" s="22">
        <f t="shared" si="15"/>
        <v>26960.6</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45783.35833333333</v>
      </c>
      <c r="I76" s="22">
        <f t="shared" si="15"/>
        <v>26960.6</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45783.35833333333</v>
      </c>
      <c r="I77" s="22">
        <f t="shared" si="15"/>
        <v>26960.6</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45783.35833333333</v>
      </c>
      <c r="I78" s="22">
        <f t="shared" si="15"/>
        <v>26960.6</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45783.35833333333</v>
      </c>
      <c r="I79" s="22">
        <f t="shared" si="15"/>
        <v>26960.6</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45783.35833333333</v>
      </c>
      <c r="I80" s="22">
        <f t="shared" si="15"/>
        <v>26960.6</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44783.35833333333</v>
      </c>
      <c r="I81" s="22">
        <f t="shared" si="15"/>
        <v>2960.5999999999985</v>
      </c>
      <c r="J81" s="16" t="str">
        <f t="shared" si="19"/>
        <v>NOT DUE</v>
      </c>
      <c r="K81" s="31" t="s">
        <v>213</v>
      </c>
      <c r="L81" s="19" t="s">
        <v>4842</v>
      </c>
    </row>
    <row r="82" spans="1:12" ht="27" customHeight="1">
      <c r="A82" s="16" t="s">
        <v>208</v>
      </c>
      <c r="B82" s="29" t="s">
        <v>215</v>
      </c>
      <c r="C82" s="28" t="s">
        <v>192</v>
      </c>
      <c r="D82" s="20">
        <v>8000</v>
      </c>
      <c r="E82" s="12">
        <v>42549</v>
      </c>
      <c r="F82" s="12">
        <v>44314</v>
      </c>
      <c r="G82" s="26">
        <v>28591</v>
      </c>
      <c r="H82" s="21">
        <f t="shared" ref="H82:H86" si="20">IF(I82&lt;=8000,$F$5+(I82/24),"error")</f>
        <v>44783.35833333333</v>
      </c>
      <c r="I82" s="22">
        <f t="shared" si="15"/>
        <v>2960.5999999999985</v>
      </c>
      <c r="J82" s="16" t="str">
        <f t="shared" si="19"/>
        <v>NOT DUE</v>
      </c>
      <c r="K82" s="31" t="s">
        <v>213</v>
      </c>
      <c r="L82" s="19" t="s">
        <v>4842</v>
      </c>
    </row>
    <row r="83" spans="1:12" ht="24.75" customHeight="1">
      <c r="A83" s="16" t="s">
        <v>209</v>
      </c>
      <c r="B83" s="29" t="s">
        <v>216</v>
      </c>
      <c r="C83" s="28" t="s">
        <v>192</v>
      </c>
      <c r="D83" s="20">
        <v>8000</v>
      </c>
      <c r="E83" s="12">
        <v>42549</v>
      </c>
      <c r="F83" s="12">
        <v>44315</v>
      </c>
      <c r="G83" s="26">
        <v>28591</v>
      </c>
      <c r="H83" s="21">
        <f t="shared" si="20"/>
        <v>44783.35833333333</v>
      </c>
      <c r="I83" s="22">
        <f t="shared" si="15"/>
        <v>2960.5999999999985</v>
      </c>
      <c r="J83" s="16" t="str">
        <f t="shared" si="19"/>
        <v>NOT DUE</v>
      </c>
      <c r="K83" s="31" t="s">
        <v>213</v>
      </c>
      <c r="L83" s="19" t="s">
        <v>4842</v>
      </c>
    </row>
    <row r="84" spans="1:12" ht="27.75" customHeight="1">
      <c r="A84" s="16" t="s">
        <v>210</v>
      </c>
      <c r="B84" s="29" t="s">
        <v>217</v>
      </c>
      <c r="C84" s="28" t="s">
        <v>192</v>
      </c>
      <c r="D84" s="20">
        <v>8000</v>
      </c>
      <c r="E84" s="12">
        <v>42549</v>
      </c>
      <c r="F84" s="12">
        <v>44315</v>
      </c>
      <c r="G84" s="26">
        <v>28591</v>
      </c>
      <c r="H84" s="21">
        <f t="shared" si="20"/>
        <v>44783.35833333333</v>
      </c>
      <c r="I84" s="22">
        <f t="shared" si="15"/>
        <v>2960.5999999999985</v>
      </c>
      <c r="J84" s="16" t="str">
        <f t="shared" si="19"/>
        <v>NOT DUE</v>
      </c>
      <c r="K84" s="31" t="s">
        <v>213</v>
      </c>
      <c r="L84" s="19" t="s">
        <v>4842</v>
      </c>
    </row>
    <row r="85" spans="1:12" ht="27" customHeight="1">
      <c r="A85" s="16" t="s">
        <v>211</v>
      </c>
      <c r="B85" s="29" t="s">
        <v>218</v>
      </c>
      <c r="C85" s="28" t="s">
        <v>192</v>
      </c>
      <c r="D85" s="20">
        <v>8000</v>
      </c>
      <c r="E85" s="12">
        <v>42549</v>
      </c>
      <c r="F85" s="12">
        <v>44316</v>
      </c>
      <c r="G85" s="26">
        <v>28591</v>
      </c>
      <c r="H85" s="21">
        <f t="shared" si="20"/>
        <v>44783.35833333333</v>
      </c>
      <c r="I85" s="22">
        <f t="shared" si="15"/>
        <v>2960.5999999999985</v>
      </c>
      <c r="J85" s="16" t="str">
        <f t="shared" si="19"/>
        <v>NOT DUE</v>
      </c>
      <c r="K85" s="31" t="s">
        <v>213</v>
      </c>
      <c r="L85" s="19" t="s">
        <v>4842</v>
      </c>
    </row>
    <row r="86" spans="1:12" ht="27.75" customHeight="1">
      <c r="A86" s="16" t="s">
        <v>212</v>
      </c>
      <c r="B86" s="29" t="s">
        <v>219</v>
      </c>
      <c r="C86" s="28" t="s">
        <v>192</v>
      </c>
      <c r="D86" s="20">
        <v>8000</v>
      </c>
      <c r="E86" s="12">
        <v>42549</v>
      </c>
      <c r="F86" s="12">
        <v>44316</v>
      </c>
      <c r="G86" s="26">
        <v>28591</v>
      </c>
      <c r="H86" s="21">
        <f t="shared" si="20"/>
        <v>44783.35833333333</v>
      </c>
      <c r="I86" s="22">
        <f t="shared" si="15"/>
        <v>2960.5999999999985</v>
      </c>
      <c r="J86" s="16" t="str">
        <f t="shared" si="19"/>
        <v>NOT DUE</v>
      </c>
      <c r="K86" s="31" t="s">
        <v>213</v>
      </c>
      <c r="L86" s="19" t="s">
        <v>4842</v>
      </c>
    </row>
    <row r="87" spans="1:12" ht="32.25" customHeight="1">
      <c r="A87" s="16" t="s">
        <v>220</v>
      </c>
      <c r="B87" s="29" t="s">
        <v>214</v>
      </c>
      <c r="C87" s="30" t="s">
        <v>86</v>
      </c>
      <c r="D87" s="20">
        <v>32000</v>
      </c>
      <c r="E87" s="12">
        <v>42549</v>
      </c>
      <c r="F87" s="12">
        <v>44418</v>
      </c>
      <c r="G87" s="26">
        <v>29642</v>
      </c>
      <c r="H87" s="21">
        <f>IF(I87&lt;=32000,$F$5+(I87/24),"error")</f>
        <v>45827.15</v>
      </c>
      <c r="I87" s="22">
        <f t="shared" si="15"/>
        <v>28011.599999999999</v>
      </c>
      <c r="J87" s="16" t="str">
        <f t="shared" si="19"/>
        <v>NOT DUE</v>
      </c>
      <c r="K87" s="31" t="s">
        <v>213</v>
      </c>
      <c r="L87" s="19" t="s">
        <v>5378</v>
      </c>
    </row>
    <row r="88" spans="1:12" ht="21.75" customHeight="1">
      <c r="A88" s="16" t="s">
        <v>221</v>
      </c>
      <c r="B88" s="29" t="s">
        <v>215</v>
      </c>
      <c r="C88" s="30" t="s">
        <v>86</v>
      </c>
      <c r="D88" s="20">
        <v>32000</v>
      </c>
      <c r="E88" s="12">
        <v>42549</v>
      </c>
      <c r="F88" s="12">
        <v>44418</v>
      </c>
      <c r="G88" s="26">
        <v>29642</v>
      </c>
      <c r="H88" s="21">
        <f t="shared" ref="H88:H91" si="21">IF(I88&lt;=32000,$F$5+(I88/24),"error")</f>
        <v>45827.15</v>
      </c>
      <c r="I88" s="22">
        <f t="shared" ref="I88:I110" si="22">D88-($F$4-G88)</f>
        <v>28011.599999999999</v>
      </c>
      <c r="J88" s="16" t="str">
        <f t="shared" si="19"/>
        <v>NOT DUE</v>
      </c>
      <c r="K88" s="31" t="s">
        <v>213</v>
      </c>
      <c r="L88" s="19" t="s">
        <v>5378</v>
      </c>
    </row>
    <row r="89" spans="1:12" ht="21.75" customHeight="1">
      <c r="A89" s="16" t="s">
        <v>222</v>
      </c>
      <c r="B89" s="29" t="s">
        <v>216</v>
      </c>
      <c r="C89" s="30" t="s">
        <v>86</v>
      </c>
      <c r="D89" s="20">
        <v>32000</v>
      </c>
      <c r="E89" s="12">
        <v>42549</v>
      </c>
      <c r="F89" s="12">
        <v>44418</v>
      </c>
      <c r="G89" s="26">
        <v>29642</v>
      </c>
      <c r="H89" s="21">
        <f t="shared" si="21"/>
        <v>45827.15</v>
      </c>
      <c r="I89" s="22">
        <f t="shared" si="22"/>
        <v>28011.599999999999</v>
      </c>
      <c r="J89" s="16" t="str">
        <f t="shared" si="19"/>
        <v>NOT DUE</v>
      </c>
      <c r="K89" s="31" t="s">
        <v>213</v>
      </c>
      <c r="L89" s="19" t="s">
        <v>5378</v>
      </c>
    </row>
    <row r="90" spans="1:12" ht="21.75" customHeight="1">
      <c r="A90" s="16" t="s">
        <v>223</v>
      </c>
      <c r="B90" s="29" t="s">
        <v>217</v>
      </c>
      <c r="C90" s="30" t="s">
        <v>86</v>
      </c>
      <c r="D90" s="20">
        <v>32000</v>
      </c>
      <c r="E90" s="12">
        <v>42549</v>
      </c>
      <c r="F90" s="12">
        <v>44418</v>
      </c>
      <c r="G90" s="26">
        <v>29642</v>
      </c>
      <c r="H90" s="21">
        <f>IF(I90&lt;=32000,$F$5+(I90/24),"error")</f>
        <v>45827.15</v>
      </c>
      <c r="I90" s="22">
        <f t="shared" si="22"/>
        <v>28011.599999999999</v>
      </c>
      <c r="J90" s="16" t="str">
        <f t="shared" si="19"/>
        <v>NOT DUE</v>
      </c>
      <c r="K90" s="31" t="s">
        <v>213</v>
      </c>
      <c r="L90" s="19" t="s">
        <v>5378</v>
      </c>
    </row>
    <row r="91" spans="1:12" ht="21.75" customHeight="1">
      <c r="A91" s="16" t="s">
        <v>224</v>
      </c>
      <c r="B91" s="29" t="s">
        <v>218</v>
      </c>
      <c r="C91" s="30" t="s">
        <v>86</v>
      </c>
      <c r="D91" s="20">
        <v>32000</v>
      </c>
      <c r="E91" s="12">
        <v>42549</v>
      </c>
      <c r="F91" s="12">
        <v>44418</v>
      </c>
      <c r="G91" s="26">
        <v>29642</v>
      </c>
      <c r="H91" s="21">
        <f t="shared" si="21"/>
        <v>45827.15</v>
      </c>
      <c r="I91" s="22">
        <f t="shared" si="22"/>
        <v>28011.599999999999</v>
      </c>
      <c r="J91" s="16" t="str">
        <f t="shared" si="19"/>
        <v>NOT DUE</v>
      </c>
      <c r="K91" s="31" t="s">
        <v>213</v>
      </c>
      <c r="L91" s="19" t="s">
        <v>5378</v>
      </c>
    </row>
    <row r="92" spans="1:12" ht="21.75" customHeight="1">
      <c r="A92" s="16" t="s">
        <v>225</v>
      </c>
      <c r="B92" s="29" t="s">
        <v>219</v>
      </c>
      <c r="C92" s="30" t="s">
        <v>86</v>
      </c>
      <c r="D92" s="20">
        <v>32000</v>
      </c>
      <c r="E92" s="12">
        <v>42549</v>
      </c>
      <c r="F92" s="12">
        <v>44418</v>
      </c>
      <c r="G92" s="26">
        <v>29642</v>
      </c>
      <c r="H92" s="21">
        <f>IF(I92&lt;=32000,$F$5+(I92/24),"error")</f>
        <v>45827.15</v>
      </c>
      <c r="I92" s="22">
        <f t="shared" si="22"/>
        <v>28011.599999999999</v>
      </c>
      <c r="J92" s="16" t="str">
        <f t="shared" si="19"/>
        <v>NOT DUE</v>
      </c>
      <c r="K92" s="31" t="s">
        <v>213</v>
      </c>
      <c r="L92" s="19" t="s">
        <v>5378</v>
      </c>
    </row>
    <row r="93" spans="1:12" ht="38.25" customHeight="1">
      <c r="A93" s="16" t="s">
        <v>226</v>
      </c>
      <c r="B93" s="30" t="s">
        <v>233</v>
      </c>
      <c r="C93" s="27" t="s">
        <v>232</v>
      </c>
      <c r="D93" s="20">
        <v>8000</v>
      </c>
      <c r="E93" s="12">
        <v>42549</v>
      </c>
      <c r="F93" s="12">
        <v>44208</v>
      </c>
      <c r="G93" s="26">
        <v>26866</v>
      </c>
      <c r="H93" s="21">
        <f>IF(I93&lt;=8000,$F$5+(I93/24),"error")</f>
        <v>44711.48333333333</v>
      </c>
      <c r="I93" s="22">
        <f t="shared" si="22"/>
        <v>1235.5999999999985</v>
      </c>
      <c r="J93" s="16" t="str">
        <f t="shared" si="19"/>
        <v>NOT DUE</v>
      </c>
      <c r="K93" s="31"/>
      <c r="L93" s="17" t="s">
        <v>5236</v>
      </c>
    </row>
    <row r="94" spans="1:12" ht="38.25">
      <c r="A94" s="16" t="s">
        <v>227</v>
      </c>
      <c r="B94" s="30" t="s">
        <v>234</v>
      </c>
      <c r="C94" s="27" t="s">
        <v>232</v>
      </c>
      <c r="D94" s="20">
        <v>8000</v>
      </c>
      <c r="E94" s="12">
        <v>42549</v>
      </c>
      <c r="F94" s="12">
        <v>44208</v>
      </c>
      <c r="G94" s="26">
        <v>26866</v>
      </c>
      <c r="H94" s="21">
        <f>IF(I94&lt;=8000,$F$5+(I94/24),"error")</f>
        <v>44711.48333333333</v>
      </c>
      <c r="I94" s="22">
        <f t="shared" si="22"/>
        <v>1235.5999999999985</v>
      </c>
      <c r="J94" s="16" t="str">
        <f t="shared" si="19"/>
        <v>NOT DUE</v>
      </c>
      <c r="K94" s="19"/>
      <c r="L94" s="17" t="s">
        <v>5236</v>
      </c>
    </row>
    <row r="95" spans="1:12" ht="38.25">
      <c r="A95" s="16" t="s">
        <v>228</v>
      </c>
      <c r="B95" s="30" t="s">
        <v>235</v>
      </c>
      <c r="C95" s="27" t="s">
        <v>232</v>
      </c>
      <c r="D95" s="20">
        <v>8000</v>
      </c>
      <c r="E95" s="12">
        <v>42549</v>
      </c>
      <c r="F95" s="12">
        <v>44208</v>
      </c>
      <c r="G95" s="26">
        <v>26866</v>
      </c>
      <c r="H95" s="21">
        <f t="shared" ref="H95:H97" si="23">IF(I95&lt;=8000,$F$5+(I95/24),"error")</f>
        <v>44711.48333333333</v>
      </c>
      <c r="I95" s="22">
        <f t="shared" si="22"/>
        <v>1235.5999999999985</v>
      </c>
      <c r="J95" s="16" t="str">
        <f t="shared" si="19"/>
        <v>NOT DUE</v>
      </c>
      <c r="K95" s="19"/>
      <c r="L95" s="17" t="s">
        <v>5236</v>
      </c>
    </row>
    <row r="96" spans="1:12" ht="38.25">
      <c r="A96" s="16" t="s">
        <v>229</v>
      </c>
      <c r="B96" s="30" t="s">
        <v>236</v>
      </c>
      <c r="C96" s="27" t="s">
        <v>232</v>
      </c>
      <c r="D96" s="20">
        <v>8000</v>
      </c>
      <c r="E96" s="12">
        <v>42549</v>
      </c>
      <c r="F96" s="12">
        <v>44208</v>
      </c>
      <c r="G96" s="26">
        <v>26866</v>
      </c>
      <c r="H96" s="21">
        <f t="shared" si="23"/>
        <v>44711.48333333333</v>
      </c>
      <c r="I96" s="22">
        <f t="shared" si="22"/>
        <v>1235.5999999999985</v>
      </c>
      <c r="J96" s="16" t="str">
        <f t="shared" si="19"/>
        <v>NOT DUE</v>
      </c>
      <c r="K96" s="19"/>
      <c r="L96" s="17" t="s">
        <v>5236</v>
      </c>
    </row>
    <row r="97" spans="1:12" ht="38.25">
      <c r="A97" s="16" t="s">
        <v>230</v>
      </c>
      <c r="B97" s="30" t="s">
        <v>237</v>
      </c>
      <c r="C97" s="27" t="s">
        <v>232</v>
      </c>
      <c r="D97" s="20">
        <v>8000</v>
      </c>
      <c r="E97" s="12">
        <v>42549</v>
      </c>
      <c r="F97" s="12">
        <v>44208</v>
      </c>
      <c r="G97" s="26">
        <v>26866</v>
      </c>
      <c r="H97" s="21">
        <f t="shared" si="23"/>
        <v>44711.48333333333</v>
      </c>
      <c r="I97" s="22">
        <f t="shared" si="22"/>
        <v>1235.5999999999985</v>
      </c>
      <c r="J97" s="16" t="str">
        <f t="shared" si="19"/>
        <v>NOT DUE</v>
      </c>
      <c r="K97" s="19"/>
      <c r="L97" s="17" t="s">
        <v>5236</v>
      </c>
    </row>
    <row r="98" spans="1:12" ht="38.25">
      <c r="A98" s="16" t="s">
        <v>231</v>
      </c>
      <c r="B98" s="30" t="s">
        <v>238</v>
      </c>
      <c r="C98" s="27" t="s">
        <v>232</v>
      </c>
      <c r="D98" s="20">
        <v>8000</v>
      </c>
      <c r="E98" s="12">
        <v>42549</v>
      </c>
      <c r="F98" s="12">
        <v>44208</v>
      </c>
      <c r="G98" s="26">
        <v>26866</v>
      </c>
      <c r="H98" s="21">
        <f>IF(I98&lt;=8000,$F$5+(I98/24),"error")</f>
        <v>44711.48333333333</v>
      </c>
      <c r="I98" s="22">
        <f t="shared" si="22"/>
        <v>1235.5999999999985</v>
      </c>
      <c r="J98" s="16" t="str">
        <f t="shared" si="19"/>
        <v>NOT DUE</v>
      </c>
      <c r="K98" s="19"/>
      <c r="L98" s="17" t="s">
        <v>5236</v>
      </c>
    </row>
    <row r="99" spans="1:12" ht="25.5">
      <c r="A99" s="16" t="s">
        <v>239</v>
      </c>
      <c r="B99" s="28" t="s">
        <v>2480</v>
      </c>
      <c r="C99" s="30" t="s">
        <v>206</v>
      </c>
      <c r="D99" s="20">
        <v>8000</v>
      </c>
      <c r="E99" s="12">
        <v>42549</v>
      </c>
      <c r="F99" s="12">
        <v>44329</v>
      </c>
      <c r="G99" s="26">
        <v>28591</v>
      </c>
      <c r="H99" s="21">
        <f>IF(I99&lt;=8000,$F$5+(I99/24),"error")</f>
        <v>44783.35833333333</v>
      </c>
      <c r="I99" s="22">
        <f t="shared" si="22"/>
        <v>2960.5999999999985</v>
      </c>
      <c r="J99" s="16" t="str">
        <f t="shared" si="19"/>
        <v>NOT DUE</v>
      </c>
      <c r="K99" s="19"/>
      <c r="L99" s="19" t="s">
        <v>4842</v>
      </c>
    </row>
    <row r="100" spans="1:12" ht="25.5">
      <c r="A100" s="16" t="s">
        <v>240</v>
      </c>
      <c r="B100" s="28" t="s">
        <v>2481</v>
      </c>
      <c r="C100" s="30" t="s">
        <v>206</v>
      </c>
      <c r="D100" s="20">
        <v>8000</v>
      </c>
      <c r="E100" s="12">
        <v>42549</v>
      </c>
      <c r="F100" s="12">
        <v>44329</v>
      </c>
      <c r="G100" s="26">
        <v>28591</v>
      </c>
      <c r="H100" s="21">
        <f t="shared" ref="H100:H103" si="24">IF(I100&lt;=8000,$F$5+(I100/24),"error")</f>
        <v>44783.35833333333</v>
      </c>
      <c r="I100" s="22">
        <f t="shared" si="22"/>
        <v>2960.5999999999985</v>
      </c>
      <c r="J100" s="16" t="str">
        <f t="shared" si="19"/>
        <v>NOT DUE</v>
      </c>
      <c r="K100" s="19"/>
      <c r="L100" s="19" t="s">
        <v>4842</v>
      </c>
    </row>
    <row r="101" spans="1:12" ht="25.5">
      <c r="A101" s="16" t="s">
        <v>241</v>
      </c>
      <c r="B101" s="28" t="s">
        <v>2482</v>
      </c>
      <c r="C101" s="30" t="s">
        <v>206</v>
      </c>
      <c r="D101" s="20">
        <v>8000</v>
      </c>
      <c r="E101" s="12">
        <v>42549</v>
      </c>
      <c r="F101" s="12">
        <v>44330</v>
      </c>
      <c r="G101" s="26">
        <v>28591</v>
      </c>
      <c r="H101" s="21">
        <f t="shared" si="24"/>
        <v>44783.35833333333</v>
      </c>
      <c r="I101" s="22">
        <f t="shared" si="22"/>
        <v>2960.5999999999985</v>
      </c>
      <c r="J101" s="16" t="str">
        <f t="shared" si="19"/>
        <v>NOT DUE</v>
      </c>
      <c r="K101" s="19"/>
      <c r="L101" s="19" t="s">
        <v>4842</v>
      </c>
    </row>
    <row r="102" spans="1:12" ht="25.5">
      <c r="A102" s="16" t="s">
        <v>242</v>
      </c>
      <c r="B102" s="28" t="s">
        <v>2483</v>
      </c>
      <c r="C102" s="30" t="s">
        <v>206</v>
      </c>
      <c r="D102" s="20">
        <v>8000</v>
      </c>
      <c r="E102" s="12">
        <v>42549</v>
      </c>
      <c r="F102" s="12">
        <v>44330</v>
      </c>
      <c r="G102" s="26">
        <v>28591</v>
      </c>
      <c r="H102" s="21">
        <f t="shared" si="24"/>
        <v>44783.35833333333</v>
      </c>
      <c r="I102" s="22">
        <f t="shared" si="22"/>
        <v>2960.5999999999985</v>
      </c>
      <c r="J102" s="16" t="str">
        <f t="shared" si="19"/>
        <v>NOT DUE</v>
      </c>
      <c r="K102" s="19"/>
      <c r="L102" s="19" t="s">
        <v>4842</v>
      </c>
    </row>
    <row r="103" spans="1:12" ht="25.5">
      <c r="A103" s="16" t="s">
        <v>243</v>
      </c>
      <c r="B103" s="28" t="s">
        <v>2484</v>
      </c>
      <c r="C103" s="30" t="s">
        <v>206</v>
      </c>
      <c r="D103" s="20">
        <v>8000</v>
      </c>
      <c r="E103" s="12">
        <v>42549</v>
      </c>
      <c r="F103" s="12">
        <v>44331</v>
      </c>
      <c r="G103" s="26">
        <v>28591</v>
      </c>
      <c r="H103" s="21">
        <f t="shared" si="24"/>
        <v>44783.35833333333</v>
      </c>
      <c r="I103" s="22">
        <f t="shared" si="22"/>
        <v>2960.5999999999985</v>
      </c>
      <c r="J103" s="16" t="str">
        <f t="shared" si="19"/>
        <v>NOT DUE</v>
      </c>
      <c r="K103" s="19"/>
      <c r="L103" s="19" t="s">
        <v>4842</v>
      </c>
    </row>
    <row r="104" spans="1:12" ht="25.5">
      <c r="A104" s="16" t="s">
        <v>244</v>
      </c>
      <c r="B104" s="28" t="s">
        <v>2485</v>
      </c>
      <c r="C104" s="30" t="s">
        <v>206</v>
      </c>
      <c r="D104" s="20">
        <v>8000</v>
      </c>
      <c r="E104" s="12">
        <v>42549</v>
      </c>
      <c r="F104" s="12">
        <v>44331</v>
      </c>
      <c r="G104" s="26">
        <v>28591</v>
      </c>
      <c r="H104" s="21">
        <f>IF(I104&lt;=8000,$F$5+(I104/24),"error")</f>
        <v>44783.35833333333</v>
      </c>
      <c r="I104" s="22">
        <f t="shared" si="22"/>
        <v>2960.5999999999985</v>
      </c>
      <c r="J104" s="16" t="str">
        <f t="shared" ref="J104:J130" si="25">IF(I104="","",IF(I104=0,"DUE",IF(I104&lt;0,"OVERDUE","NOT DUE")))</f>
        <v>NOT DUE</v>
      </c>
      <c r="K104" s="19"/>
      <c r="L104" s="19" t="s">
        <v>4842</v>
      </c>
    </row>
    <row r="105" spans="1:12" ht="33.75" customHeight="1">
      <c r="A105" s="16" t="s">
        <v>245</v>
      </c>
      <c r="B105" s="28" t="s">
        <v>2480</v>
      </c>
      <c r="C105" s="30" t="s">
        <v>86</v>
      </c>
      <c r="D105" s="20">
        <v>32000</v>
      </c>
      <c r="E105" s="12">
        <v>42549</v>
      </c>
      <c r="F105" s="12" t="s">
        <v>5298</v>
      </c>
      <c r="G105" s="26">
        <v>19038</v>
      </c>
      <c r="H105" s="21">
        <f>IF(I105&lt;=32000,$F$5+(I105/24),"error")</f>
        <v>45385.316666666666</v>
      </c>
      <c r="I105" s="22">
        <f t="shared" si="22"/>
        <v>17407.599999999999</v>
      </c>
      <c r="J105" s="16" t="str">
        <f t="shared" si="19"/>
        <v>NOT DUE</v>
      </c>
      <c r="K105" s="32" t="s">
        <v>213</v>
      </c>
      <c r="L105" s="19" t="s">
        <v>4864</v>
      </c>
    </row>
    <row r="106" spans="1:12" ht="33" customHeight="1">
      <c r="A106" s="16" t="s">
        <v>246</v>
      </c>
      <c r="B106" s="28" t="s">
        <v>2481</v>
      </c>
      <c r="C106" s="30" t="s">
        <v>86</v>
      </c>
      <c r="D106" s="20">
        <v>32000</v>
      </c>
      <c r="E106" s="12">
        <v>42549</v>
      </c>
      <c r="F106" s="12" t="s">
        <v>5299</v>
      </c>
      <c r="G106" s="26">
        <v>19038</v>
      </c>
      <c r="H106" s="21">
        <f>IF(I106&lt;=32000,$F$5+(I106/24),"error")</f>
        <v>45385.316666666666</v>
      </c>
      <c r="I106" s="22">
        <f t="shared" si="22"/>
        <v>17407.599999999999</v>
      </c>
      <c r="J106" s="16" t="str">
        <f t="shared" si="25"/>
        <v>NOT DUE</v>
      </c>
      <c r="K106" s="32" t="s">
        <v>213</v>
      </c>
      <c r="L106" s="19" t="s">
        <v>4864</v>
      </c>
    </row>
    <row r="107" spans="1:12" ht="18.75" customHeight="1">
      <c r="A107" s="16" t="s">
        <v>247</v>
      </c>
      <c r="B107" s="28" t="s">
        <v>2482</v>
      </c>
      <c r="C107" s="30" t="s">
        <v>86</v>
      </c>
      <c r="D107" s="20">
        <v>32000</v>
      </c>
      <c r="E107" s="12">
        <v>42549</v>
      </c>
      <c r="F107" s="12">
        <v>43599</v>
      </c>
      <c r="G107" s="26">
        <v>28591</v>
      </c>
      <c r="H107" s="21">
        <f t="shared" ref="H107:H116" si="26">IF(I107&lt;=32000,$F$5+(I107/24),"error")</f>
        <v>45783.35833333333</v>
      </c>
      <c r="I107" s="22">
        <f t="shared" si="22"/>
        <v>26960.6</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45783.35833333333</v>
      </c>
      <c r="I108" s="22">
        <f t="shared" si="22"/>
        <v>26960.6</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45783.35833333333</v>
      </c>
      <c r="I109" s="22">
        <f t="shared" si="22"/>
        <v>26960.6</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45783.35833333333</v>
      </c>
      <c r="I110" s="22">
        <f t="shared" si="22"/>
        <v>26960.6</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45783.35833333333</v>
      </c>
      <c r="I111" s="22">
        <f t="shared" ref="I111:I116" si="27">D111-($F$4-G111)</f>
        <v>26960.6</v>
      </c>
      <c r="J111" s="16" t="str">
        <f t="shared" si="25"/>
        <v>NOT DUE</v>
      </c>
      <c r="K111" s="19"/>
      <c r="L111" s="19" t="s">
        <v>4842</v>
      </c>
    </row>
    <row r="112" spans="1:12" ht="18" customHeight="1">
      <c r="A112" s="16" t="s">
        <v>252</v>
      </c>
      <c r="B112" s="29" t="s">
        <v>258</v>
      </c>
      <c r="C112" s="28" t="s">
        <v>269</v>
      </c>
      <c r="D112" s="20">
        <v>32000</v>
      </c>
      <c r="E112" s="12">
        <v>42549</v>
      </c>
      <c r="F112" s="12">
        <v>44329</v>
      </c>
      <c r="G112" s="26">
        <v>28591</v>
      </c>
      <c r="H112" s="21">
        <f t="shared" si="26"/>
        <v>45783.35833333333</v>
      </c>
      <c r="I112" s="22">
        <f t="shared" si="27"/>
        <v>26960.6</v>
      </c>
      <c r="J112" s="16" t="str">
        <f t="shared" si="25"/>
        <v>NOT DUE</v>
      </c>
      <c r="K112" s="19"/>
      <c r="L112" s="19" t="s">
        <v>4842</v>
      </c>
    </row>
    <row r="113" spans="1:12" ht="18" customHeight="1">
      <c r="A113" s="16" t="s">
        <v>253</v>
      </c>
      <c r="B113" s="29" t="s">
        <v>259</v>
      </c>
      <c r="C113" s="28" t="s">
        <v>269</v>
      </c>
      <c r="D113" s="20">
        <v>32000</v>
      </c>
      <c r="E113" s="12">
        <v>42549</v>
      </c>
      <c r="F113" s="12">
        <v>43599</v>
      </c>
      <c r="G113" s="26">
        <v>28591</v>
      </c>
      <c r="H113" s="21">
        <f t="shared" si="26"/>
        <v>45783.35833333333</v>
      </c>
      <c r="I113" s="22">
        <f t="shared" si="27"/>
        <v>26960.6</v>
      </c>
      <c r="J113" s="16" t="str">
        <f t="shared" si="25"/>
        <v>NOT DUE</v>
      </c>
      <c r="K113" s="19"/>
      <c r="L113" s="19" t="s">
        <v>4842</v>
      </c>
    </row>
    <row r="114" spans="1:12" ht="18" customHeight="1">
      <c r="A114" s="16" t="s">
        <v>254</v>
      </c>
      <c r="B114" s="29" t="s">
        <v>260</v>
      </c>
      <c r="C114" s="28" t="s">
        <v>269</v>
      </c>
      <c r="D114" s="20">
        <v>32000</v>
      </c>
      <c r="E114" s="12">
        <v>42549</v>
      </c>
      <c r="F114" s="12">
        <v>43599</v>
      </c>
      <c r="G114" s="26">
        <v>28591</v>
      </c>
      <c r="H114" s="21">
        <f>IF(I114&lt;=32000,$F$5+(I114/24),"error")</f>
        <v>45783.35833333333</v>
      </c>
      <c r="I114" s="22">
        <f t="shared" si="27"/>
        <v>26960.6</v>
      </c>
      <c r="J114" s="16" t="str">
        <f t="shared" si="25"/>
        <v>NOT DUE</v>
      </c>
      <c r="K114" s="19"/>
      <c r="L114" s="19" t="s">
        <v>4842</v>
      </c>
    </row>
    <row r="115" spans="1:12" ht="18" customHeight="1">
      <c r="A115" s="16" t="s">
        <v>255</v>
      </c>
      <c r="B115" s="29" t="s">
        <v>261</v>
      </c>
      <c r="C115" s="28" t="s">
        <v>269</v>
      </c>
      <c r="D115" s="20">
        <v>32000</v>
      </c>
      <c r="E115" s="12">
        <v>42549</v>
      </c>
      <c r="F115" s="12">
        <v>44331</v>
      </c>
      <c r="G115" s="26">
        <v>28591</v>
      </c>
      <c r="H115" s="21">
        <f>IF(I115&lt;=32000,$F$5+(I115/24),"error")</f>
        <v>45783.35833333333</v>
      </c>
      <c r="I115" s="22">
        <f t="shared" si="27"/>
        <v>26960.6</v>
      </c>
      <c r="J115" s="16" t="str">
        <f t="shared" si="25"/>
        <v>NOT DUE</v>
      </c>
      <c r="K115" s="19"/>
      <c r="L115" s="19" t="s">
        <v>4842</v>
      </c>
    </row>
    <row r="116" spans="1:12" ht="18" customHeight="1">
      <c r="A116" s="16" t="s">
        <v>256</v>
      </c>
      <c r="B116" s="210" t="s">
        <v>262</v>
      </c>
      <c r="C116" s="28" t="s">
        <v>269</v>
      </c>
      <c r="D116" s="20">
        <v>32000</v>
      </c>
      <c r="E116" s="12">
        <v>42549</v>
      </c>
      <c r="F116" s="12">
        <v>44331</v>
      </c>
      <c r="G116" s="26">
        <v>28591</v>
      </c>
      <c r="H116" s="21">
        <f t="shared" si="26"/>
        <v>45783.35833333333</v>
      </c>
      <c r="I116" s="22">
        <f t="shared" si="27"/>
        <v>26960.6</v>
      </c>
      <c r="J116" s="16" t="str">
        <f t="shared" si="25"/>
        <v>NOT DUE</v>
      </c>
      <c r="K116" s="19"/>
      <c r="L116" s="19" t="s">
        <v>4842</v>
      </c>
    </row>
    <row r="117" spans="1:12" ht="30" customHeight="1">
      <c r="A117" s="16" t="s">
        <v>263</v>
      </c>
      <c r="B117" s="212" t="s">
        <v>2479</v>
      </c>
      <c r="C117" s="211" t="s">
        <v>4751</v>
      </c>
      <c r="D117" s="214">
        <v>8000</v>
      </c>
      <c r="E117" s="12">
        <v>42549</v>
      </c>
      <c r="F117" s="12">
        <v>44319</v>
      </c>
      <c r="G117" s="26">
        <v>28591</v>
      </c>
      <c r="H117" s="21">
        <f>IF(I117&lt;=8000,$F$5+(I117/24),"error")</f>
        <v>44783.35833333333</v>
      </c>
      <c r="I117" s="22">
        <f t="shared" ref="I117:I130" si="28">D117-($F$4-G117)</f>
        <v>2960.5999999999985</v>
      </c>
      <c r="J117" s="16" t="str">
        <f t="shared" si="25"/>
        <v>NOT DUE</v>
      </c>
      <c r="K117" s="19"/>
      <c r="L117" s="19" t="s">
        <v>4842</v>
      </c>
    </row>
    <row r="118" spans="1:12" ht="29.25" customHeight="1">
      <c r="A118" s="16" t="s">
        <v>264</v>
      </c>
      <c r="B118" s="212" t="s">
        <v>2492</v>
      </c>
      <c r="C118" s="211" t="s">
        <v>4751</v>
      </c>
      <c r="D118" s="214">
        <v>8000</v>
      </c>
      <c r="E118" s="12">
        <v>42549</v>
      </c>
      <c r="F118" s="12">
        <v>44319</v>
      </c>
      <c r="G118" s="26">
        <v>28591</v>
      </c>
      <c r="H118" s="21">
        <f t="shared" ref="H118:H124" si="29">IF(I118&lt;=8000,$F$5+(I118/24),"error")</f>
        <v>44783.35833333333</v>
      </c>
      <c r="I118" s="22">
        <f t="shared" si="28"/>
        <v>2960.5999999999985</v>
      </c>
      <c r="J118" s="16" t="str">
        <f t="shared" si="25"/>
        <v>NOT DUE</v>
      </c>
      <c r="K118" s="19"/>
      <c r="L118" s="19" t="s">
        <v>4842</v>
      </c>
    </row>
    <row r="119" spans="1:12" ht="31.5" customHeight="1">
      <c r="A119" s="16" t="s">
        <v>265</v>
      </c>
      <c r="B119" s="212" t="s">
        <v>2493</v>
      </c>
      <c r="C119" s="211" t="s">
        <v>4751</v>
      </c>
      <c r="D119" s="214">
        <v>8000</v>
      </c>
      <c r="E119" s="12">
        <v>42549</v>
      </c>
      <c r="F119" s="12">
        <v>44320</v>
      </c>
      <c r="G119" s="26">
        <v>28591</v>
      </c>
      <c r="H119" s="21">
        <f t="shared" si="29"/>
        <v>44783.35833333333</v>
      </c>
      <c r="I119" s="22">
        <f t="shared" si="28"/>
        <v>2960.5999999999985</v>
      </c>
      <c r="J119" s="16" t="str">
        <f t="shared" si="25"/>
        <v>NOT DUE</v>
      </c>
      <c r="K119" s="19"/>
      <c r="L119" s="19" t="s">
        <v>4842</v>
      </c>
    </row>
    <row r="120" spans="1:12" ht="29.25" customHeight="1">
      <c r="A120" s="16" t="s">
        <v>266</v>
      </c>
      <c r="B120" s="212" t="s">
        <v>2494</v>
      </c>
      <c r="C120" s="211" t="s">
        <v>4751</v>
      </c>
      <c r="D120" s="214">
        <v>8000</v>
      </c>
      <c r="E120" s="12">
        <v>42549</v>
      </c>
      <c r="F120" s="12">
        <v>44320</v>
      </c>
      <c r="G120" s="26">
        <v>28591</v>
      </c>
      <c r="H120" s="21">
        <f t="shared" si="29"/>
        <v>44783.35833333333</v>
      </c>
      <c r="I120" s="22">
        <f t="shared" si="28"/>
        <v>2960.5999999999985</v>
      </c>
      <c r="J120" s="16" t="str">
        <f t="shared" si="25"/>
        <v>NOT DUE</v>
      </c>
      <c r="K120" s="19"/>
      <c r="L120" s="19" t="s">
        <v>4842</v>
      </c>
    </row>
    <row r="121" spans="1:12" ht="27.75" customHeight="1">
      <c r="A121" s="16" t="s">
        <v>267</v>
      </c>
      <c r="B121" s="212" t="s">
        <v>2495</v>
      </c>
      <c r="C121" s="211" t="s">
        <v>4751</v>
      </c>
      <c r="D121" s="214">
        <v>8000</v>
      </c>
      <c r="E121" s="12">
        <v>42549</v>
      </c>
      <c r="F121" s="12">
        <v>44321</v>
      </c>
      <c r="G121" s="26">
        <v>28591</v>
      </c>
      <c r="H121" s="21">
        <f t="shared" si="29"/>
        <v>44783.35833333333</v>
      </c>
      <c r="I121" s="22">
        <f t="shared" si="28"/>
        <v>2960.5999999999985</v>
      </c>
      <c r="J121" s="16" t="str">
        <f t="shared" si="25"/>
        <v>NOT DUE</v>
      </c>
      <c r="K121" s="19"/>
      <c r="L121" s="19" t="s">
        <v>4842</v>
      </c>
    </row>
    <row r="122" spans="1:12" ht="26.25" customHeight="1">
      <c r="A122" s="16" t="s">
        <v>268</v>
      </c>
      <c r="B122" s="212" t="s">
        <v>2496</v>
      </c>
      <c r="C122" s="211" t="s">
        <v>4751</v>
      </c>
      <c r="D122" s="214">
        <v>8000</v>
      </c>
      <c r="E122" s="12">
        <v>42549</v>
      </c>
      <c r="F122" s="12">
        <v>44321</v>
      </c>
      <c r="G122" s="26">
        <v>28591</v>
      </c>
      <c r="H122" s="21">
        <f t="shared" si="29"/>
        <v>44783.35833333333</v>
      </c>
      <c r="I122" s="22">
        <f t="shared" si="28"/>
        <v>2960.5999999999985</v>
      </c>
      <c r="J122" s="16" t="str">
        <f t="shared" si="25"/>
        <v>NOT DUE</v>
      </c>
      <c r="K122" s="19"/>
      <c r="L122" s="19" t="s">
        <v>4842</v>
      </c>
    </row>
    <row r="123" spans="1:12" ht="25.5" customHeight="1">
      <c r="A123" s="16" t="s">
        <v>276</v>
      </c>
      <c r="B123" s="212" t="s">
        <v>4574</v>
      </c>
      <c r="C123" s="211" t="s">
        <v>4751</v>
      </c>
      <c r="D123" s="214">
        <v>8000</v>
      </c>
      <c r="E123" s="12">
        <v>42549</v>
      </c>
      <c r="F123" s="12">
        <v>44322</v>
      </c>
      <c r="G123" s="26">
        <v>28591</v>
      </c>
      <c r="H123" s="21">
        <f t="shared" si="29"/>
        <v>44783.35833333333</v>
      </c>
      <c r="I123" s="22">
        <f t="shared" si="28"/>
        <v>2960.5999999999985</v>
      </c>
      <c r="J123" s="16" t="str">
        <f t="shared" si="25"/>
        <v>NOT DUE</v>
      </c>
      <c r="K123" s="19"/>
      <c r="L123" s="19" t="s">
        <v>4842</v>
      </c>
    </row>
    <row r="124" spans="1:12" ht="26.25" customHeight="1">
      <c r="A124" s="16" t="s">
        <v>277</v>
      </c>
      <c r="B124" s="212" t="s">
        <v>4575</v>
      </c>
      <c r="C124" s="211" t="s">
        <v>4751</v>
      </c>
      <c r="D124" s="214">
        <v>8000</v>
      </c>
      <c r="E124" s="12">
        <v>42549</v>
      </c>
      <c r="F124" s="12">
        <v>44322</v>
      </c>
      <c r="G124" s="26">
        <v>28591</v>
      </c>
      <c r="H124" s="21">
        <f t="shared" si="29"/>
        <v>44783.35833333333</v>
      </c>
      <c r="I124" s="22">
        <f t="shared" si="28"/>
        <v>2960.5999999999985</v>
      </c>
      <c r="J124" s="16" t="str">
        <f t="shared" si="25"/>
        <v>NOT DUE</v>
      </c>
      <c r="K124" s="19"/>
      <c r="L124" s="19" t="s">
        <v>4842</v>
      </c>
    </row>
    <row r="125" spans="1:12" ht="103.5" customHeight="1">
      <c r="A125" s="16" t="s">
        <v>278</v>
      </c>
      <c r="B125" s="211" t="s">
        <v>2479</v>
      </c>
      <c r="C125" s="211" t="s">
        <v>283</v>
      </c>
      <c r="D125" s="214">
        <v>32000</v>
      </c>
      <c r="E125" s="12">
        <v>42549</v>
      </c>
      <c r="F125" s="12">
        <v>44319</v>
      </c>
      <c r="G125" s="26">
        <v>28591</v>
      </c>
      <c r="H125" s="21">
        <f>IF(I125&lt;=32000,$F$5+(I125/24),"error")</f>
        <v>45783.35833333333</v>
      </c>
      <c r="I125" s="22">
        <f t="shared" si="28"/>
        <v>26960.6</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45783.35833333333</v>
      </c>
      <c r="I126" s="22">
        <f t="shared" si="28"/>
        <v>26960.6</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45783.35833333333</v>
      </c>
      <c r="I127" s="22">
        <f t="shared" si="28"/>
        <v>26960.6</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45783.35833333333</v>
      </c>
      <c r="I128" s="22">
        <f t="shared" si="28"/>
        <v>26960.6</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45783.35833333333</v>
      </c>
      <c r="I129" s="22">
        <f t="shared" si="28"/>
        <v>26960.6</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45783.35833333333</v>
      </c>
      <c r="I130" s="22">
        <f t="shared" si="28"/>
        <v>26960.6</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45783.35833333333</v>
      </c>
      <c r="I131" s="22">
        <f t="shared" ref="I131:I132" si="31">D131-($F$4-G131)</f>
        <v>26960.6</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45783.35833333333</v>
      </c>
      <c r="I132" s="22">
        <f t="shared" si="31"/>
        <v>26960.6</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45783.35833333333</v>
      </c>
      <c r="I133" s="22">
        <f t="shared" ref="I133:I140" si="33">D133-($F$4-G133)</f>
        <v>26960.6</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45783.35833333333</v>
      </c>
      <c r="I134" s="22">
        <f t="shared" si="33"/>
        <v>26960.6</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45783.35833333333</v>
      </c>
      <c r="I135" s="22">
        <f t="shared" si="33"/>
        <v>26960.6</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45783.35833333333</v>
      </c>
      <c r="I136" s="22">
        <f t="shared" si="33"/>
        <v>26960.6</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45783.35833333333</v>
      </c>
      <c r="I137" s="22">
        <f t="shared" si="33"/>
        <v>26960.6</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45783.35833333333</v>
      </c>
      <c r="I138" s="22">
        <f t="shared" si="33"/>
        <v>26960.6</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45783.35833333333</v>
      </c>
      <c r="I139" s="22">
        <f t="shared" si="33"/>
        <v>26960.6</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45783.35833333333</v>
      </c>
      <c r="I140" s="22">
        <f t="shared" si="33"/>
        <v>26960.6</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44783.35833333333</v>
      </c>
      <c r="I141" s="22">
        <f>D141-($F$4-G141)</f>
        <v>2960.5999999999985</v>
      </c>
      <c r="J141" s="16" t="str">
        <f t="shared" ref="J141:J158" si="36">IF(I141="","",IF(I141=0,"DUE",IF(I141&lt;0,"OVERDUE","NOT DUE")))</f>
        <v>NOT DUE</v>
      </c>
      <c r="K141" s="33" t="s">
        <v>294</v>
      </c>
      <c r="L141" s="218" t="s">
        <v>4842</v>
      </c>
    </row>
    <row r="142" spans="1:12" ht="26.25">
      <c r="A142" s="16" t="s">
        <v>309</v>
      </c>
      <c r="B142" s="25" t="s">
        <v>297</v>
      </c>
      <c r="C142" s="30" t="s">
        <v>299</v>
      </c>
      <c r="D142" s="11" t="s">
        <v>1</v>
      </c>
      <c r="E142" s="12">
        <v>42549</v>
      </c>
      <c r="F142" s="12">
        <v>44660</v>
      </c>
      <c r="G142" s="109"/>
      <c r="H142" s="14">
        <f>DATE(YEAR(F142),MONTH(F142),DAY(F142)+1)</f>
        <v>44661</v>
      </c>
      <c r="I142" s="15">
        <f ca="1">IF(ISBLANK(H142),"",H142-DATE(YEAR(NOW()),MONTH(NOW()),DAY(NOW())))</f>
        <v>0</v>
      </c>
      <c r="J142" s="16" t="str">
        <f t="shared" ca="1" si="36"/>
        <v>DUE</v>
      </c>
      <c r="K142" s="33"/>
      <c r="L142" s="19"/>
    </row>
    <row r="143" spans="1:12" ht="19.5" customHeight="1">
      <c r="A143" s="16" t="s">
        <v>310</v>
      </c>
      <c r="B143" s="24" t="s">
        <v>300</v>
      </c>
      <c r="C143" s="30" t="s">
        <v>299</v>
      </c>
      <c r="D143" s="20">
        <v>8000</v>
      </c>
      <c r="E143" s="12">
        <v>42549</v>
      </c>
      <c r="F143" s="12">
        <v>44138</v>
      </c>
      <c r="G143" s="26">
        <v>25776</v>
      </c>
      <c r="H143" s="217">
        <f>IF(I143&lt;=8000,$F$5+(I143/24),"error")</f>
        <v>44666.066666666666</v>
      </c>
      <c r="I143" s="22">
        <f t="shared" ref="I143:I158" si="37">D143-($F$4-G143)</f>
        <v>145.59999999999854</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7">
        <f>IF(I144&lt;=8000,$F$5+(I144/24),"error")</f>
        <v>44666.066666666666</v>
      </c>
      <c r="I144" s="22">
        <f t="shared" si="37"/>
        <v>145.59999999999854</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44797.9</v>
      </c>
      <c r="I145" s="22">
        <f t="shared" si="37"/>
        <v>3309.5999999999985</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7">
        <f>IF(I146&lt;=8000,$F$5+(I146/24),"error")</f>
        <v>44666.066666666666</v>
      </c>
      <c r="I146" s="22">
        <f t="shared" si="37"/>
        <v>145.59999999999854</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44797.9</v>
      </c>
      <c r="I147" s="22">
        <f t="shared" si="37"/>
        <v>3309.5999999999985</v>
      </c>
      <c r="J147" s="16" t="str">
        <f t="shared" si="36"/>
        <v>NOT DUE</v>
      </c>
      <c r="K147" s="32" t="s">
        <v>324</v>
      </c>
      <c r="L147" s="19" t="s">
        <v>4843</v>
      </c>
    </row>
    <row r="148" spans="1:12" ht="25.5">
      <c r="A148" s="16" t="s">
        <v>333</v>
      </c>
      <c r="B148" s="30" t="s">
        <v>306</v>
      </c>
      <c r="C148" s="30" t="s">
        <v>316</v>
      </c>
      <c r="D148" s="40">
        <v>6000</v>
      </c>
      <c r="E148" s="150">
        <v>42549</v>
      </c>
      <c r="F148" s="12">
        <v>44325</v>
      </c>
      <c r="G148" s="26">
        <v>28591</v>
      </c>
      <c r="H148" s="21">
        <f>IF(I148&lt;=6000,$F$5+(I148/24),"error")</f>
        <v>44700.025000000001</v>
      </c>
      <c r="I148" s="22">
        <f t="shared" si="37"/>
        <v>960.59999999999854</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45783.35833333333</v>
      </c>
      <c r="I149" s="22">
        <f t="shared" si="37"/>
        <v>26960.6</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45783.35833333333</v>
      </c>
      <c r="I150" s="22">
        <f t="shared" si="37"/>
        <v>26960.6</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45783.35833333333</v>
      </c>
      <c r="I151" s="22">
        <f t="shared" si="37"/>
        <v>26960.6</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45783.35833333333</v>
      </c>
      <c r="I152" s="22">
        <f t="shared" si="37"/>
        <v>26960.6</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44693.066666666666</v>
      </c>
      <c r="I153" s="22">
        <f t="shared" si="37"/>
        <v>793.59999999999854</v>
      </c>
      <c r="J153" s="16" t="str">
        <f t="shared" si="36"/>
        <v>NOT DUE</v>
      </c>
      <c r="K153" s="32"/>
      <c r="L153" s="19" t="s">
        <v>4865</v>
      </c>
    </row>
    <row r="154" spans="1:12" ht="18.75" customHeight="1">
      <c r="A154" s="16" t="s">
        <v>339</v>
      </c>
      <c r="B154" s="30" t="s">
        <v>327</v>
      </c>
      <c r="C154" s="30" t="s">
        <v>2447</v>
      </c>
      <c r="D154" s="40">
        <v>4000</v>
      </c>
      <c r="E154" s="150">
        <v>42549</v>
      </c>
      <c r="F154" s="12">
        <v>44457</v>
      </c>
      <c r="G154" s="26">
        <v>30424</v>
      </c>
      <c r="H154" s="21">
        <f t="shared" ref="H154:H160" si="39">IF(I154&lt;=4000,$F$5+(I154/24),"error")</f>
        <v>44693.066666666666</v>
      </c>
      <c r="I154" s="22">
        <f t="shared" si="37"/>
        <v>793.59999999999854</v>
      </c>
      <c r="J154" s="16" t="str">
        <f t="shared" si="36"/>
        <v>NOT DUE</v>
      </c>
      <c r="K154" s="32"/>
      <c r="L154" s="19" t="s">
        <v>4865</v>
      </c>
    </row>
    <row r="155" spans="1:12" ht="18.75" customHeight="1">
      <c r="A155" s="16" t="s">
        <v>340</v>
      </c>
      <c r="B155" s="30" t="s">
        <v>328</v>
      </c>
      <c r="C155" s="30" t="s">
        <v>2447</v>
      </c>
      <c r="D155" s="40">
        <v>4000</v>
      </c>
      <c r="E155" s="150">
        <v>42549</v>
      </c>
      <c r="F155" s="12">
        <v>44457</v>
      </c>
      <c r="G155" s="26">
        <v>30424</v>
      </c>
      <c r="H155" s="21">
        <f t="shared" si="39"/>
        <v>44693.066666666666</v>
      </c>
      <c r="I155" s="22">
        <f t="shared" si="37"/>
        <v>793.59999999999854</v>
      </c>
      <c r="J155" s="16" t="str">
        <f t="shared" si="36"/>
        <v>NOT DUE</v>
      </c>
      <c r="K155" s="32"/>
      <c r="L155" s="19" t="s">
        <v>4865</v>
      </c>
    </row>
    <row r="156" spans="1:12" ht="18.75" customHeight="1">
      <c r="A156" s="16" t="s">
        <v>341</v>
      </c>
      <c r="B156" s="30" t="s">
        <v>329</v>
      </c>
      <c r="C156" s="30" t="s">
        <v>2447</v>
      </c>
      <c r="D156" s="40">
        <v>4000</v>
      </c>
      <c r="E156" s="150">
        <v>42549</v>
      </c>
      <c r="F156" s="12">
        <v>44457</v>
      </c>
      <c r="G156" s="26">
        <v>30424</v>
      </c>
      <c r="H156" s="21">
        <f t="shared" si="39"/>
        <v>44693.066666666666</v>
      </c>
      <c r="I156" s="22">
        <f t="shared" si="37"/>
        <v>793.59999999999854</v>
      </c>
      <c r="J156" s="16" t="str">
        <f t="shared" si="36"/>
        <v>NOT DUE</v>
      </c>
      <c r="K156" s="32"/>
      <c r="L156" s="19" t="s">
        <v>4865</v>
      </c>
    </row>
    <row r="157" spans="1:12" ht="18.75" customHeight="1">
      <c r="A157" s="16" t="s">
        <v>342</v>
      </c>
      <c r="B157" s="30" t="s">
        <v>330</v>
      </c>
      <c r="C157" s="30" t="s">
        <v>2447</v>
      </c>
      <c r="D157" s="40">
        <v>4000</v>
      </c>
      <c r="E157" s="150">
        <v>42549</v>
      </c>
      <c r="F157" s="12">
        <v>44457</v>
      </c>
      <c r="G157" s="26">
        <v>30424</v>
      </c>
      <c r="H157" s="21">
        <f t="shared" si="39"/>
        <v>44693.066666666666</v>
      </c>
      <c r="I157" s="22">
        <f t="shared" si="37"/>
        <v>793.59999999999854</v>
      </c>
      <c r="J157" s="16" t="str">
        <f t="shared" si="36"/>
        <v>NOT DUE</v>
      </c>
      <c r="K157" s="32"/>
      <c r="L157" s="19" t="s">
        <v>4865</v>
      </c>
    </row>
    <row r="158" spans="1:12" ht="18.75" customHeight="1">
      <c r="A158" s="16" t="s">
        <v>343</v>
      </c>
      <c r="B158" s="30" t="s">
        <v>331</v>
      </c>
      <c r="C158" s="30" t="s">
        <v>2447</v>
      </c>
      <c r="D158" s="40">
        <v>4000</v>
      </c>
      <c r="E158" s="150">
        <v>42549</v>
      </c>
      <c r="F158" s="12">
        <v>44457</v>
      </c>
      <c r="G158" s="26">
        <v>30424</v>
      </c>
      <c r="H158" s="21">
        <f t="shared" si="39"/>
        <v>44693.066666666666</v>
      </c>
      <c r="I158" s="22">
        <f t="shared" si="37"/>
        <v>793.59999999999854</v>
      </c>
      <c r="J158" s="16" t="str">
        <f t="shared" si="36"/>
        <v>NOT DUE</v>
      </c>
      <c r="K158" s="32"/>
      <c r="L158" s="19" t="s">
        <v>4865</v>
      </c>
    </row>
    <row r="159" spans="1:12" ht="18.75" customHeight="1">
      <c r="A159" s="16" t="s">
        <v>344</v>
      </c>
      <c r="B159" s="30" t="s">
        <v>2444</v>
      </c>
      <c r="C159" s="30" t="s">
        <v>2447</v>
      </c>
      <c r="D159" s="40">
        <v>4000</v>
      </c>
      <c r="E159" s="150">
        <v>42549</v>
      </c>
      <c r="F159" s="12">
        <v>44457</v>
      </c>
      <c r="G159" s="26">
        <v>30424</v>
      </c>
      <c r="H159" s="21">
        <f t="shared" si="39"/>
        <v>44693.066666666666</v>
      </c>
      <c r="I159" s="22">
        <f t="shared" ref="I159:I161" si="40">D159-($F$4-G159)</f>
        <v>793.59999999999854</v>
      </c>
      <c r="J159" s="16" t="str">
        <f t="shared" ref="J159:J161" si="41">IF(I159="","",IF(I159=0,"DUE",IF(I159&lt;0,"OVERDUE","NOT DUE")))</f>
        <v>NOT DUE</v>
      </c>
      <c r="K159" s="32"/>
      <c r="L159" s="19" t="s">
        <v>4865</v>
      </c>
    </row>
    <row r="160" spans="1:12" ht="18.75" customHeight="1">
      <c r="A160" s="16" t="s">
        <v>359</v>
      </c>
      <c r="B160" s="30" t="s">
        <v>2445</v>
      </c>
      <c r="C160" s="30" t="s">
        <v>2447</v>
      </c>
      <c r="D160" s="40">
        <v>4000</v>
      </c>
      <c r="E160" s="150">
        <v>42549</v>
      </c>
      <c r="F160" s="12">
        <v>44457</v>
      </c>
      <c r="G160" s="26">
        <v>30424</v>
      </c>
      <c r="H160" s="21">
        <f t="shared" si="39"/>
        <v>44693.066666666666</v>
      </c>
      <c r="I160" s="22">
        <f t="shared" si="40"/>
        <v>793.59999999999854</v>
      </c>
      <c r="J160" s="16" t="str">
        <f t="shared" si="41"/>
        <v>NOT DUE</v>
      </c>
      <c r="K160" s="32"/>
      <c r="L160" s="19" t="s">
        <v>4865</v>
      </c>
    </row>
    <row r="161" spans="1:12" ht="18.75" customHeight="1">
      <c r="A161" s="16" t="s">
        <v>360</v>
      </c>
      <c r="B161" s="30" t="s">
        <v>2446</v>
      </c>
      <c r="C161" s="30" t="s">
        <v>2447</v>
      </c>
      <c r="D161" s="40">
        <v>4000</v>
      </c>
      <c r="E161" s="150">
        <v>42549</v>
      </c>
      <c r="F161" s="12">
        <v>44457</v>
      </c>
      <c r="G161" s="26">
        <v>30424</v>
      </c>
      <c r="H161" s="21">
        <f>IF(I161&lt;=4000,$F$5+(I161/24),"error")</f>
        <v>44693.066666666666</v>
      </c>
      <c r="I161" s="22">
        <f t="shared" si="40"/>
        <v>793.59999999999854</v>
      </c>
      <c r="J161" s="16" t="str">
        <f t="shared" si="41"/>
        <v>NOT DUE</v>
      </c>
      <c r="K161" s="32"/>
      <c r="L161" s="19" t="s">
        <v>4865</v>
      </c>
    </row>
    <row r="162" spans="1:12" ht="25.5">
      <c r="A162" s="16" t="s">
        <v>361</v>
      </c>
      <c r="B162" s="30" t="s">
        <v>326</v>
      </c>
      <c r="C162" s="30" t="s">
        <v>346</v>
      </c>
      <c r="D162" s="20">
        <v>32000</v>
      </c>
      <c r="E162" s="12">
        <v>42549</v>
      </c>
      <c r="F162" s="12">
        <v>44457</v>
      </c>
      <c r="G162" s="26">
        <v>30424</v>
      </c>
      <c r="H162" s="21">
        <f>IF(I162&lt;=32000,$F$5+(I162/24),"error")</f>
        <v>45859.73333333333</v>
      </c>
      <c r="I162" s="22">
        <f t="shared" ref="I162:I167" si="42">D162-($F$4-G162)</f>
        <v>28793.599999999999</v>
      </c>
      <c r="J162" s="16" t="str">
        <f t="shared" ref="J162:J193" si="43">IF(I162="","",IF(I162=0,"DUE",IF(I162&lt;0,"OVERDUE","NOT DUE")))</f>
        <v>NOT DUE</v>
      </c>
      <c r="K162" s="30" t="s">
        <v>347</v>
      </c>
      <c r="L162" s="19" t="s">
        <v>4865</v>
      </c>
    </row>
    <row r="163" spans="1:12" ht="25.5">
      <c r="A163" s="16" t="s">
        <v>362</v>
      </c>
      <c r="B163" s="30" t="s">
        <v>327</v>
      </c>
      <c r="C163" s="30" t="s">
        <v>346</v>
      </c>
      <c r="D163" s="20">
        <v>32000</v>
      </c>
      <c r="E163" s="12">
        <v>42549</v>
      </c>
      <c r="F163" s="12">
        <v>44457</v>
      </c>
      <c r="G163" s="26">
        <v>30424</v>
      </c>
      <c r="H163" s="21">
        <f t="shared" ref="H163:H167" si="44">IF(I163&lt;=32000,$F$5+(I163/24),"error")</f>
        <v>45859.73333333333</v>
      </c>
      <c r="I163" s="22">
        <f t="shared" si="42"/>
        <v>28793.599999999999</v>
      </c>
      <c r="J163" s="16" t="str">
        <f t="shared" si="43"/>
        <v>NOT DUE</v>
      </c>
      <c r="K163" s="30" t="s">
        <v>347</v>
      </c>
      <c r="L163" s="19" t="s">
        <v>4865</v>
      </c>
    </row>
    <row r="164" spans="1:12" ht="25.5">
      <c r="A164" s="16" t="s">
        <v>363</v>
      </c>
      <c r="B164" s="30" t="s">
        <v>328</v>
      </c>
      <c r="C164" s="30" t="s">
        <v>346</v>
      </c>
      <c r="D164" s="20">
        <v>32000</v>
      </c>
      <c r="E164" s="12">
        <v>42549</v>
      </c>
      <c r="F164" s="12">
        <v>44457</v>
      </c>
      <c r="G164" s="26">
        <v>30424</v>
      </c>
      <c r="H164" s="21">
        <f t="shared" si="44"/>
        <v>45859.73333333333</v>
      </c>
      <c r="I164" s="22">
        <f t="shared" si="42"/>
        <v>28793.599999999999</v>
      </c>
      <c r="J164" s="16" t="str">
        <f t="shared" si="43"/>
        <v>NOT DUE</v>
      </c>
      <c r="K164" s="30" t="s">
        <v>347</v>
      </c>
      <c r="L164" s="19" t="s">
        <v>4865</v>
      </c>
    </row>
    <row r="165" spans="1:12" ht="25.5">
      <c r="A165" s="16" t="s">
        <v>364</v>
      </c>
      <c r="B165" s="30" t="s">
        <v>329</v>
      </c>
      <c r="C165" s="30" t="s">
        <v>346</v>
      </c>
      <c r="D165" s="20">
        <v>32000</v>
      </c>
      <c r="E165" s="12">
        <v>42549</v>
      </c>
      <c r="F165" s="12">
        <v>44457</v>
      </c>
      <c r="G165" s="26">
        <v>30424</v>
      </c>
      <c r="H165" s="21">
        <f>IF(I165&lt;=32000,$F$5+(I165/24),"error")</f>
        <v>45859.73333333333</v>
      </c>
      <c r="I165" s="22">
        <f t="shared" si="42"/>
        <v>28793.599999999999</v>
      </c>
      <c r="J165" s="16" t="str">
        <f t="shared" si="43"/>
        <v>NOT DUE</v>
      </c>
      <c r="K165" s="30" t="s">
        <v>347</v>
      </c>
      <c r="L165" s="19" t="s">
        <v>4865</v>
      </c>
    </row>
    <row r="166" spans="1:12" ht="25.5">
      <c r="A166" s="16" t="s">
        <v>366</v>
      </c>
      <c r="B166" s="30" t="s">
        <v>330</v>
      </c>
      <c r="C166" s="30" t="s">
        <v>346</v>
      </c>
      <c r="D166" s="20">
        <v>32000</v>
      </c>
      <c r="E166" s="12">
        <v>42549</v>
      </c>
      <c r="F166" s="12">
        <v>44457</v>
      </c>
      <c r="G166" s="26">
        <v>30424</v>
      </c>
      <c r="H166" s="21">
        <f t="shared" si="44"/>
        <v>45859.73333333333</v>
      </c>
      <c r="I166" s="22">
        <f t="shared" si="42"/>
        <v>28793.599999999999</v>
      </c>
      <c r="J166" s="16" t="str">
        <f t="shared" si="43"/>
        <v>NOT DUE</v>
      </c>
      <c r="K166" s="30" t="s">
        <v>347</v>
      </c>
      <c r="L166" s="19" t="s">
        <v>4865</v>
      </c>
    </row>
    <row r="167" spans="1:12" ht="25.5">
      <c r="A167" s="16" t="s">
        <v>369</v>
      </c>
      <c r="B167" s="30" t="s">
        <v>331</v>
      </c>
      <c r="C167" s="30" t="s">
        <v>346</v>
      </c>
      <c r="D167" s="20">
        <v>32000</v>
      </c>
      <c r="E167" s="150">
        <v>42549</v>
      </c>
      <c r="F167" s="12">
        <v>44457</v>
      </c>
      <c r="G167" s="26">
        <v>30424</v>
      </c>
      <c r="H167" s="21">
        <f t="shared" si="44"/>
        <v>45859.73333333333</v>
      </c>
      <c r="I167" s="22">
        <f t="shared" si="42"/>
        <v>28793.599999999999</v>
      </c>
      <c r="J167" s="16" t="str">
        <f t="shared" si="43"/>
        <v>NOT DUE</v>
      </c>
      <c r="K167" s="30" t="s">
        <v>347</v>
      </c>
      <c r="L167" s="19" t="s">
        <v>4865</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45929.65</v>
      </c>
      <c r="I171" s="22">
        <f>D171-($F$4-G171)</f>
        <v>30471.599999999999</v>
      </c>
      <c r="J171" s="16" t="str">
        <f t="shared" si="43"/>
        <v>NOT DUE</v>
      </c>
      <c r="K171" s="30" t="s">
        <v>347</v>
      </c>
      <c r="L171" s="19" t="s">
        <v>5300</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5301</v>
      </c>
    </row>
    <row r="173" spans="1:12" ht="27" customHeight="1">
      <c r="A173" s="16" t="s">
        <v>386</v>
      </c>
      <c r="B173" s="211" t="s">
        <v>367</v>
      </c>
      <c r="C173" s="30" t="s">
        <v>371</v>
      </c>
      <c r="D173" s="20">
        <v>8000</v>
      </c>
      <c r="E173" s="150">
        <v>42549</v>
      </c>
      <c r="F173" s="12">
        <v>44407</v>
      </c>
      <c r="G173" s="26">
        <v>29652</v>
      </c>
      <c r="H173" s="21">
        <f>IF(I173&lt;=8000,$F$5+(I173/24),"error")</f>
        <v>44827.566666666666</v>
      </c>
      <c r="I173" s="22">
        <f>D173-($F$4-G173)</f>
        <v>4021.5999999999985</v>
      </c>
      <c r="J173" s="16" t="str">
        <f t="shared" si="43"/>
        <v>NOT DUE</v>
      </c>
      <c r="K173" s="30" t="s">
        <v>358</v>
      </c>
      <c r="L173" s="19" t="s">
        <v>5302</v>
      </c>
    </row>
    <row r="174" spans="1:12" ht="27.75" customHeight="1">
      <c r="A174" s="16" t="s">
        <v>403</v>
      </c>
      <c r="B174" s="211" t="s">
        <v>368</v>
      </c>
      <c r="C174" s="30" t="s">
        <v>371</v>
      </c>
      <c r="D174" s="20">
        <v>8000</v>
      </c>
      <c r="E174" s="150">
        <v>42549</v>
      </c>
      <c r="F174" s="12">
        <v>44407</v>
      </c>
      <c r="G174" s="26">
        <v>29652</v>
      </c>
      <c r="H174" s="21">
        <f t="shared" ref="H174:H175" si="46">IF(I174&lt;=8000,$F$5+(I174/24),"error")</f>
        <v>44827.566666666666</v>
      </c>
      <c r="I174" s="22">
        <f>D174-($F$4-G174)</f>
        <v>4021.5999999999985</v>
      </c>
      <c r="J174" s="16" t="str">
        <f t="shared" si="43"/>
        <v>NOT DUE</v>
      </c>
      <c r="K174" s="30" t="s">
        <v>358</v>
      </c>
      <c r="L174" s="19" t="s">
        <v>5302</v>
      </c>
    </row>
    <row r="175" spans="1:12" ht="25.5" customHeight="1">
      <c r="A175" s="16" t="s">
        <v>404</v>
      </c>
      <c r="B175" s="211" t="s">
        <v>372</v>
      </c>
      <c r="C175" s="30" t="s">
        <v>371</v>
      </c>
      <c r="D175" s="20">
        <v>8000</v>
      </c>
      <c r="E175" s="150">
        <v>42549</v>
      </c>
      <c r="F175" s="12">
        <v>44407</v>
      </c>
      <c r="G175" s="26">
        <v>29652</v>
      </c>
      <c r="H175" s="21">
        <f t="shared" si="46"/>
        <v>44827.566666666666</v>
      </c>
      <c r="I175" s="22">
        <f>D175-($F$4-G175)</f>
        <v>4021.5999999999985</v>
      </c>
      <c r="J175" s="16" t="str">
        <f t="shared" si="43"/>
        <v>NOT DUE</v>
      </c>
      <c r="K175" s="30" t="s">
        <v>358</v>
      </c>
      <c r="L175" s="19" t="s">
        <v>5303</v>
      </c>
    </row>
    <row r="176" spans="1:12" ht="26.45" customHeight="1">
      <c r="A176" s="16" t="s">
        <v>405</v>
      </c>
      <c r="B176" s="211" t="s">
        <v>373</v>
      </c>
      <c r="C176" s="30" t="s">
        <v>371</v>
      </c>
      <c r="D176" s="20">
        <v>8000</v>
      </c>
      <c r="E176" s="150">
        <v>42549</v>
      </c>
      <c r="F176" s="12">
        <v>44407</v>
      </c>
      <c r="G176" s="26">
        <v>29652</v>
      </c>
      <c r="H176" s="21">
        <f>IF(I176&lt;=8000,$F$5+(I176/24),"error")</f>
        <v>44827.566666666666</v>
      </c>
      <c r="I176" s="22">
        <f>D176-($F$4-G176)</f>
        <v>4021.5999999999985</v>
      </c>
      <c r="J176" s="16" t="str">
        <f t="shared" si="43"/>
        <v>NOT DUE</v>
      </c>
      <c r="K176" s="30" t="s">
        <v>358</v>
      </c>
      <c r="L176" s="19" t="s">
        <v>5303</v>
      </c>
    </row>
    <row r="177" spans="1:12" ht="26.45" customHeight="1">
      <c r="A177" s="16" t="s">
        <v>406</v>
      </c>
      <c r="B177" s="30" t="s">
        <v>376</v>
      </c>
      <c r="C177" s="30" t="s">
        <v>377</v>
      </c>
      <c r="D177" s="20">
        <v>5000</v>
      </c>
      <c r="E177" s="150">
        <v>42549</v>
      </c>
      <c r="F177" s="12">
        <v>44420</v>
      </c>
      <c r="G177" s="26">
        <v>29652</v>
      </c>
      <c r="H177" s="21">
        <f>IF(I177&lt;=8000,$F$5+(I177/24),"error")</f>
        <v>44702.566666666666</v>
      </c>
      <c r="I177" s="22">
        <f>D177-($F$4-G177)</f>
        <v>1021.5999999999985</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123</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375</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44827.566666666666</v>
      </c>
      <c r="I180" s="22">
        <f>D180-($F$4-G180)</f>
        <v>4021.5999999999985</v>
      </c>
      <c r="J180" s="16" t="str">
        <f t="shared" si="43"/>
        <v>NOT DUE</v>
      </c>
      <c r="K180" s="30" t="s">
        <v>358</v>
      </c>
      <c r="L180" s="19" t="s">
        <v>5304</v>
      </c>
    </row>
    <row r="181" spans="1:12" ht="26.45" customHeight="1">
      <c r="A181" s="16" t="s">
        <v>410</v>
      </c>
      <c r="B181" s="30" t="s">
        <v>388</v>
      </c>
      <c r="C181" s="30" t="s">
        <v>371</v>
      </c>
      <c r="D181" s="20">
        <v>16000</v>
      </c>
      <c r="E181" s="150">
        <v>42549</v>
      </c>
      <c r="F181" s="12">
        <v>44420</v>
      </c>
      <c r="G181" s="26">
        <v>29652</v>
      </c>
      <c r="H181" s="21">
        <f>IF(I181&lt;=16000,$F$5+(I181/24),"error")</f>
        <v>45160.9</v>
      </c>
      <c r="I181" s="22">
        <f>D181-($F$4-G181)</f>
        <v>12021.599999999999</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44838.816666666666</v>
      </c>
      <c r="I182" s="22">
        <f>D182-($F$4-G182)</f>
        <v>4291.5999999999985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285</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137</v>
      </c>
      <c r="J184" s="16" t="str">
        <f t="shared" ca="1" si="43"/>
        <v>NOT DUE</v>
      </c>
      <c r="K184" s="32"/>
      <c r="L184" s="19"/>
    </row>
    <row r="185" spans="1:12" ht="25.5">
      <c r="A185" s="16" t="s">
        <v>421</v>
      </c>
      <c r="B185" s="211" t="s">
        <v>394</v>
      </c>
      <c r="C185" s="30" t="s">
        <v>390</v>
      </c>
      <c r="D185" s="20">
        <v>500</v>
      </c>
      <c r="E185" s="150">
        <v>42549</v>
      </c>
      <c r="F185" s="12">
        <v>44654</v>
      </c>
      <c r="G185" s="26">
        <v>33535</v>
      </c>
      <c r="H185" s="21">
        <f>IF(I185&lt;=500,$F$5+(I185/24),"error")</f>
        <v>44676.85833333333</v>
      </c>
      <c r="I185" s="22">
        <f>D185-($F$4-G185)</f>
        <v>404.59999999999854</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683</v>
      </c>
      <c r="J186" s="16" t="str">
        <f t="shared" ca="1" si="43"/>
        <v>NOT DUE</v>
      </c>
      <c r="K186" s="32"/>
      <c r="L186" s="19"/>
    </row>
    <row r="187" spans="1:12">
      <c r="A187" s="16" t="s">
        <v>425</v>
      </c>
      <c r="B187" s="30" t="s">
        <v>397</v>
      </c>
      <c r="C187" s="30" t="s">
        <v>398</v>
      </c>
      <c r="D187" s="11" t="s">
        <v>381</v>
      </c>
      <c r="E187" s="150">
        <v>42549</v>
      </c>
      <c r="F187" s="12">
        <v>44615</v>
      </c>
      <c r="G187" s="109"/>
      <c r="H187" s="14">
        <f>DATE(YEAR(F187)+1,MONTH(F187),DAY(F187)-1)</f>
        <v>44979</v>
      </c>
      <c r="I187" s="15">
        <f t="shared" ca="1" si="48"/>
        <v>318</v>
      </c>
      <c r="J187" s="16" t="str">
        <f t="shared" ca="1" si="43"/>
        <v>NOT DUE</v>
      </c>
      <c r="K187" s="32"/>
      <c r="L187" s="19"/>
    </row>
    <row r="188" spans="1:12">
      <c r="A188" s="16" t="s">
        <v>429</v>
      </c>
      <c r="B188" s="30" t="s">
        <v>399</v>
      </c>
      <c r="C188" s="30" t="s">
        <v>400</v>
      </c>
      <c r="D188" s="11" t="s">
        <v>3</v>
      </c>
      <c r="E188" s="150">
        <v>42549</v>
      </c>
      <c r="F188" s="12">
        <v>44615</v>
      </c>
      <c r="G188" s="109"/>
      <c r="H188" s="14">
        <f>DATE(YEAR(F188),MONTH(F188)+6,DAY(F188)-1)</f>
        <v>44795</v>
      </c>
      <c r="I188" s="15">
        <f t="shared" ca="1" si="48"/>
        <v>134</v>
      </c>
      <c r="J188" s="16" t="str">
        <f t="shared" ca="1" si="43"/>
        <v>NOT DUE</v>
      </c>
      <c r="K188" s="32"/>
      <c r="L188" s="19"/>
    </row>
    <row r="189" spans="1:12" ht="38.25">
      <c r="A189" s="16" t="s">
        <v>430</v>
      </c>
      <c r="B189" s="212" t="s">
        <v>412</v>
      </c>
      <c r="C189" s="156" t="s">
        <v>413</v>
      </c>
      <c r="D189" s="158" t="s">
        <v>4</v>
      </c>
      <c r="E189" s="150">
        <v>42549</v>
      </c>
      <c r="F189" s="12">
        <v>44636</v>
      </c>
      <c r="G189" s="26">
        <v>32102</v>
      </c>
      <c r="H189" s="14">
        <f>EDATE(F189-1,1)</f>
        <v>44666</v>
      </c>
      <c r="I189" s="15">
        <f t="shared" ca="1" si="48"/>
        <v>5</v>
      </c>
      <c r="J189" s="16" t="str">
        <f t="shared" ca="1" si="43"/>
        <v>NOT DUE</v>
      </c>
      <c r="K189" s="32"/>
      <c r="L189" s="19" t="s">
        <v>4844</v>
      </c>
    </row>
    <row r="190" spans="1:12" ht="25.5">
      <c r="A190" s="16" t="s">
        <v>435</v>
      </c>
      <c r="B190" s="156" t="s">
        <v>414</v>
      </c>
      <c r="C190" s="156" t="s">
        <v>415</v>
      </c>
      <c r="D190" s="158" t="s">
        <v>0</v>
      </c>
      <c r="E190" s="150">
        <v>42549</v>
      </c>
      <c r="F190" s="12">
        <v>44641</v>
      </c>
      <c r="G190" s="26">
        <v>31662</v>
      </c>
      <c r="H190" s="14">
        <f>DATE(YEAR(F190),MONTH(F190)+3,DAY(F190)-1)</f>
        <v>44732</v>
      </c>
      <c r="I190" s="15">
        <f t="shared" ca="1" si="48"/>
        <v>71</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25</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44988.4</v>
      </c>
      <c r="I192" s="22">
        <f>D192-($F$4-G192)</f>
        <v>7881.5999999999985</v>
      </c>
      <c r="J192" s="16" t="str">
        <f t="shared" si="43"/>
        <v>NOT DUE</v>
      </c>
      <c r="K192" s="30" t="s">
        <v>318</v>
      </c>
      <c r="L192" s="19" t="s">
        <v>5427</v>
      </c>
    </row>
    <row r="193" spans="1:16" ht="26.45" customHeight="1">
      <c r="A193" s="16" t="s">
        <v>446</v>
      </c>
      <c r="B193" s="30" t="s">
        <v>423</v>
      </c>
      <c r="C193" s="30" t="s">
        <v>299</v>
      </c>
      <c r="D193" s="20">
        <v>8000</v>
      </c>
      <c r="E193" s="150">
        <v>42549</v>
      </c>
      <c r="F193" s="12">
        <v>44658</v>
      </c>
      <c r="G193" s="26">
        <v>33512</v>
      </c>
      <c r="H193" s="21">
        <f>IF(I193&lt;=8000,$F$5+(I193/24),"error")</f>
        <v>44988.4</v>
      </c>
      <c r="I193" s="22">
        <f>D193-($F$4-G193)</f>
        <v>7881.5999999999985</v>
      </c>
      <c r="J193" s="16" t="str">
        <f t="shared" si="43"/>
        <v>NOT DUE</v>
      </c>
      <c r="K193" s="30" t="s">
        <v>318</v>
      </c>
      <c r="L193" s="19" t="s">
        <v>5427</v>
      </c>
    </row>
    <row r="194" spans="1:16" ht="15" customHeight="1">
      <c r="A194" s="16" t="s">
        <v>447</v>
      </c>
      <c r="B194" s="30" t="s">
        <v>426</v>
      </c>
      <c r="C194" s="30" t="s">
        <v>427</v>
      </c>
      <c r="D194" s="11" t="s">
        <v>1</v>
      </c>
      <c r="E194" s="150">
        <v>42549</v>
      </c>
      <c r="F194" s="12">
        <v>44660</v>
      </c>
      <c r="G194" s="26">
        <v>32886</v>
      </c>
      <c r="H194" s="14">
        <f>DATE(YEAR(F194),MONTH(F194),DAY(F194)+1)</f>
        <v>44661</v>
      </c>
      <c r="I194" s="15">
        <f ca="1">IF(ISBLANK(H194),"",H194-DATE(YEAR(NOW()),MONTH(NOW()),DAY(NOW())))</f>
        <v>0</v>
      </c>
      <c r="J194" s="16" t="str">
        <f t="shared" ref="J194:J231" ca="1" si="49">IF(I194="","",IF(I194=0,"DUE",IF(I194&lt;0,"OVERDUE","NOT DUE")))</f>
        <v>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44878.15</v>
      </c>
      <c r="I195" s="22">
        <f>D195-($F$4-G195)</f>
        <v>5235.5999999999985</v>
      </c>
      <c r="J195" s="16" t="str">
        <f t="shared" si="49"/>
        <v>NOT DUE</v>
      </c>
      <c r="K195" s="32"/>
      <c r="L195" s="19"/>
    </row>
    <row r="196" spans="1:16" ht="26.45" customHeight="1">
      <c r="A196" s="16" t="s">
        <v>449</v>
      </c>
      <c r="B196" s="211" t="s">
        <v>431</v>
      </c>
      <c r="C196" s="30" t="s">
        <v>299</v>
      </c>
      <c r="D196" s="39" t="s">
        <v>434</v>
      </c>
      <c r="E196" s="150">
        <v>42549</v>
      </c>
      <c r="F196" s="12">
        <v>44660</v>
      </c>
      <c r="G196" s="109"/>
      <c r="H196" s="14">
        <f>DATE(YEAR(F196),MONTH(F196),DAY(F196)+1)</f>
        <v>44661</v>
      </c>
      <c r="I196" s="15">
        <f ca="1">IF(ISBLANK(H196),"",H196-DATE(YEAR(NOW()),MONTH(NOW()),DAY(NOW())))</f>
        <v>0</v>
      </c>
      <c r="J196" s="16" t="str">
        <f t="shared" ca="1" si="49"/>
        <v>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45827.15</v>
      </c>
      <c r="I197" s="15">
        <f>D197-($F$4-G197)</f>
        <v>28011.599999999999</v>
      </c>
      <c r="J197" s="16" t="str">
        <f t="shared" si="49"/>
        <v>NOT DUE</v>
      </c>
      <c r="K197" s="30"/>
      <c r="L197" s="19"/>
    </row>
    <row r="198" spans="1:16" ht="25.5">
      <c r="A198" s="16" t="s">
        <v>451</v>
      </c>
      <c r="B198" s="30" t="s">
        <v>4819</v>
      </c>
      <c r="C198" s="30" t="s">
        <v>437</v>
      </c>
      <c r="D198" s="20">
        <v>8000</v>
      </c>
      <c r="E198" s="150">
        <v>42549</v>
      </c>
      <c r="F198" s="12">
        <v>44126</v>
      </c>
      <c r="G198" s="26">
        <v>25683</v>
      </c>
      <c r="H198" s="21">
        <f>IF(I198&lt;=8000,$F$5+(I198/24),"error")</f>
        <v>44662.191666666666</v>
      </c>
      <c r="I198" s="22">
        <f>D198-($F$4-G198)</f>
        <v>52.599999999998545</v>
      </c>
      <c r="J198" s="16" t="str">
        <f t="shared" si="49"/>
        <v>NOT DUE</v>
      </c>
      <c r="K198" s="30"/>
      <c r="L198" s="19"/>
      <c r="N198" s="225"/>
      <c r="O198" s="225"/>
      <c r="P198" s="225"/>
    </row>
    <row r="199" spans="1:16" ht="25.5">
      <c r="A199" s="16" t="s">
        <v>452</v>
      </c>
      <c r="B199" s="30" t="s">
        <v>4820</v>
      </c>
      <c r="C199" s="30" t="s">
        <v>437</v>
      </c>
      <c r="D199" s="20">
        <v>8000</v>
      </c>
      <c r="E199" s="150">
        <v>42549</v>
      </c>
      <c r="F199" s="12">
        <v>44615</v>
      </c>
      <c r="G199" s="26">
        <v>32886</v>
      </c>
      <c r="H199" s="21">
        <f t="shared" ref="H199:H202" si="51">IF(I199&lt;=8000,$F$5+(I199/24),"error")</f>
        <v>44962.316666666666</v>
      </c>
      <c r="I199" s="22">
        <f t="shared" ref="I199:I203" si="52">D199-($F$4-G199)</f>
        <v>7255.5999999999985</v>
      </c>
      <c r="J199" s="16" t="str">
        <f t="shared" si="49"/>
        <v>NOT DUE</v>
      </c>
      <c r="K199" s="30"/>
      <c r="L199" s="19"/>
      <c r="N199" s="225"/>
      <c r="O199" s="225"/>
      <c r="P199" s="225"/>
    </row>
    <row r="200" spans="1:16" ht="25.5">
      <c r="A200" s="16" t="s">
        <v>453</v>
      </c>
      <c r="B200" s="30" t="s">
        <v>4821</v>
      </c>
      <c r="C200" s="30" t="s">
        <v>437</v>
      </c>
      <c r="D200" s="20">
        <v>8000</v>
      </c>
      <c r="E200" s="150">
        <v>42549</v>
      </c>
      <c r="F200" s="12">
        <v>44130</v>
      </c>
      <c r="G200" s="26">
        <v>25683</v>
      </c>
      <c r="H200" s="21">
        <f t="shared" si="51"/>
        <v>44662.191666666666</v>
      </c>
      <c r="I200" s="22">
        <f t="shared" si="52"/>
        <v>52.599999999998545</v>
      </c>
      <c r="J200" s="16" t="str">
        <f t="shared" si="49"/>
        <v>NOT DUE</v>
      </c>
      <c r="K200" s="30"/>
      <c r="L200" s="19"/>
      <c r="N200" s="225"/>
      <c r="O200" s="225"/>
      <c r="P200" s="225"/>
    </row>
    <row r="201" spans="1:16" ht="25.5">
      <c r="A201" s="16" t="s">
        <v>454</v>
      </c>
      <c r="B201" s="30" t="s">
        <v>4822</v>
      </c>
      <c r="C201" s="30" t="s">
        <v>437</v>
      </c>
      <c r="D201" s="20">
        <v>8000</v>
      </c>
      <c r="E201" s="150">
        <v>42549</v>
      </c>
      <c r="F201" s="12">
        <v>44256</v>
      </c>
      <c r="G201" s="26">
        <v>27767</v>
      </c>
      <c r="H201" s="21">
        <f t="shared" si="51"/>
        <v>44749.025000000001</v>
      </c>
      <c r="I201" s="22">
        <f t="shared" si="52"/>
        <v>2136.5999999999985</v>
      </c>
      <c r="J201" s="16" t="str">
        <f t="shared" si="49"/>
        <v>NOT DUE</v>
      </c>
      <c r="K201" s="30"/>
      <c r="L201" s="19"/>
      <c r="N201" s="225"/>
      <c r="O201" s="225"/>
      <c r="P201" s="225"/>
    </row>
    <row r="202" spans="1:16" ht="25.5">
      <c r="A202" s="16" t="s">
        <v>455</v>
      </c>
      <c r="B202" s="30" t="s">
        <v>4823</v>
      </c>
      <c r="C202" s="30" t="s">
        <v>437</v>
      </c>
      <c r="D202" s="20">
        <v>8000</v>
      </c>
      <c r="E202" s="150">
        <v>42549</v>
      </c>
      <c r="F202" s="12">
        <v>44529</v>
      </c>
      <c r="G202" s="26">
        <v>31384</v>
      </c>
      <c r="H202" s="21">
        <f t="shared" si="51"/>
        <v>44899.73333333333</v>
      </c>
      <c r="I202" s="22">
        <f t="shared" si="52"/>
        <v>5753.5999999999985</v>
      </c>
      <c r="J202" s="16" t="str">
        <f t="shared" si="49"/>
        <v>NOT DUE</v>
      </c>
      <c r="K202" s="30"/>
      <c r="L202" s="19"/>
      <c r="N202" s="225"/>
      <c r="O202" s="225"/>
      <c r="P202" s="225"/>
    </row>
    <row r="203" spans="1:16" ht="25.5">
      <c r="A203" s="16" t="s">
        <v>456</v>
      </c>
      <c r="B203" s="30" t="s">
        <v>4824</v>
      </c>
      <c r="C203" s="30" t="s">
        <v>437</v>
      </c>
      <c r="D203" s="20">
        <v>8000</v>
      </c>
      <c r="E203" s="150">
        <v>42549</v>
      </c>
      <c r="F203" s="12">
        <v>44126</v>
      </c>
      <c r="G203" s="26">
        <v>25683</v>
      </c>
      <c r="H203" s="21">
        <f>IF(I203&lt;=8000,$F$5+(I203/24),"error")</f>
        <v>44662.191666666666</v>
      </c>
      <c r="I203" s="22">
        <f t="shared" si="52"/>
        <v>52.599999999998545</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44743.816666666666</v>
      </c>
      <c r="I204" s="22">
        <f t="shared" ref="I204:I233" si="53">D204-($F$4-G204)</f>
        <v>2011.5999999999985</v>
      </c>
      <c r="J204" s="16" t="str">
        <f t="shared" si="49"/>
        <v>NOT DUE</v>
      </c>
      <c r="K204" s="30" t="s">
        <v>444</v>
      </c>
      <c r="L204" s="19" t="s">
        <v>5295</v>
      </c>
    </row>
    <row r="205" spans="1:16" ht="25.5">
      <c r="A205" s="16" t="s">
        <v>465</v>
      </c>
      <c r="B205" s="30" t="s">
        <v>439</v>
      </c>
      <c r="C205" s="30" t="s">
        <v>437</v>
      </c>
      <c r="D205" s="20">
        <v>6000</v>
      </c>
      <c r="E205" s="150">
        <v>42549</v>
      </c>
      <c r="F205" s="12">
        <v>44420</v>
      </c>
      <c r="G205" s="26">
        <v>29642</v>
      </c>
      <c r="H205" s="21">
        <f t="shared" ref="H205:H207" si="54">IF(I205&lt;=6000,$F$5+(I205/24),"error")</f>
        <v>44743.816666666666</v>
      </c>
      <c r="I205" s="22">
        <f t="shared" si="53"/>
        <v>2011.5999999999985</v>
      </c>
      <c r="J205" s="16" t="str">
        <f t="shared" si="49"/>
        <v>NOT DUE</v>
      </c>
      <c r="K205" s="30" t="s">
        <v>444</v>
      </c>
      <c r="L205" s="19" t="s">
        <v>5295</v>
      </c>
    </row>
    <row r="206" spans="1:16" ht="25.5">
      <c r="A206" s="16" t="s">
        <v>466</v>
      </c>
      <c r="B206" s="30" t="s">
        <v>440</v>
      </c>
      <c r="C206" s="30" t="s">
        <v>437</v>
      </c>
      <c r="D206" s="20">
        <v>6000</v>
      </c>
      <c r="E206" s="150">
        <v>42549</v>
      </c>
      <c r="F206" s="12">
        <v>44420</v>
      </c>
      <c r="G206" s="26">
        <v>29642</v>
      </c>
      <c r="H206" s="21">
        <f t="shared" si="54"/>
        <v>44743.816666666666</v>
      </c>
      <c r="I206" s="22">
        <f t="shared" si="53"/>
        <v>2011.5999999999985</v>
      </c>
      <c r="J206" s="16" t="str">
        <f t="shared" si="49"/>
        <v>NOT DUE</v>
      </c>
      <c r="K206" s="30" t="s">
        <v>444</v>
      </c>
      <c r="L206" s="19" t="s">
        <v>5295</v>
      </c>
    </row>
    <row r="207" spans="1:16" ht="25.5">
      <c r="A207" s="16" t="s">
        <v>467</v>
      </c>
      <c r="B207" s="30" t="s">
        <v>441</v>
      </c>
      <c r="C207" s="30" t="s">
        <v>437</v>
      </c>
      <c r="D207" s="20">
        <v>6000</v>
      </c>
      <c r="E207" s="150">
        <v>42549</v>
      </c>
      <c r="F207" s="12">
        <v>44653</v>
      </c>
      <c r="G207" s="26">
        <v>33511</v>
      </c>
      <c r="H207" s="21">
        <f t="shared" si="54"/>
        <v>44905.025000000001</v>
      </c>
      <c r="I207" s="22">
        <f t="shared" si="53"/>
        <v>5880.5999999999985</v>
      </c>
      <c r="J207" s="16" t="str">
        <f t="shared" si="49"/>
        <v>NOT DUE</v>
      </c>
      <c r="K207" s="30" t="s">
        <v>444</v>
      </c>
      <c r="L207" s="19" t="s">
        <v>5295</v>
      </c>
    </row>
    <row r="208" spans="1:16" ht="25.5">
      <c r="A208" s="16" t="s">
        <v>468</v>
      </c>
      <c r="B208" s="30" t="s">
        <v>442</v>
      </c>
      <c r="C208" s="30" t="s">
        <v>437</v>
      </c>
      <c r="D208" s="20">
        <v>6000</v>
      </c>
      <c r="E208" s="150">
        <v>42549</v>
      </c>
      <c r="F208" s="12">
        <v>44420</v>
      </c>
      <c r="G208" s="26">
        <v>29642</v>
      </c>
      <c r="H208" s="21">
        <f>IF(I208&lt;=6000,$F$5+(I208/24),"error")</f>
        <v>44743.816666666666</v>
      </c>
      <c r="I208" s="22">
        <f t="shared" si="53"/>
        <v>2011.5999999999985</v>
      </c>
      <c r="J208" s="16" t="str">
        <f t="shared" si="49"/>
        <v>NOT DUE</v>
      </c>
      <c r="K208" s="30" t="s">
        <v>444</v>
      </c>
      <c r="L208" s="19" t="s">
        <v>5295</v>
      </c>
    </row>
    <row r="209" spans="1:12" ht="25.5">
      <c r="A209" s="16" t="s">
        <v>469</v>
      </c>
      <c r="B209" s="30" t="s">
        <v>443</v>
      </c>
      <c r="C209" s="30" t="s">
        <v>437</v>
      </c>
      <c r="D209" s="20">
        <v>6000</v>
      </c>
      <c r="E209" s="150">
        <v>42549</v>
      </c>
      <c r="F209" s="12">
        <v>44420</v>
      </c>
      <c r="G209" s="26">
        <v>29642</v>
      </c>
      <c r="H209" s="21">
        <f>IF(I209&lt;=6000,$F$5+(I209/24),"error")</f>
        <v>44743.816666666666</v>
      </c>
      <c r="I209" s="22">
        <f t="shared" si="53"/>
        <v>2011.5999999999985</v>
      </c>
      <c r="J209" s="16" t="str">
        <f t="shared" si="49"/>
        <v>NOT DUE</v>
      </c>
      <c r="K209" s="30" t="s">
        <v>444</v>
      </c>
      <c r="L209" s="19" t="s">
        <v>5295</v>
      </c>
    </row>
    <row r="210" spans="1:12" ht="25.5">
      <c r="A210" s="16" t="s">
        <v>470</v>
      </c>
      <c r="B210" s="30" t="s">
        <v>457</v>
      </c>
      <c r="C210" s="30" t="s">
        <v>86</v>
      </c>
      <c r="D210" s="20">
        <v>32000</v>
      </c>
      <c r="E210" s="150">
        <v>42549</v>
      </c>
      <c r="F210" s="12">
        <v>44420</v>
      </c>
      <c r="G210" s="26">
        <v>29642</v>
      </c>
      <c r="H210" s="21">
        <f>IF(I210&lt;=32000,$F$5+(I210/24),"error")</f>
        <v>45827.15</v>
      </c>
      <c r="I210" s="22">
        <f t="shared" si="53"/>
        <v>28011.599999999999</v>
      </c>
      <c r="J210" s="16" t="str">
        <f t="shared" si="49"/>
        <v>NOT DUE</v>
      </c>
      <c r="K210" s="32"/>
      <c r="L210" s="19" t="s">
        <v>5295</v>
      </c>
    </row>
    <row r="211" spans="1:12" ht="25.5">
      <c r="A211" s="16" t="s">
        <v>477</v>
      </c>
      <c r="B211" s="30" t="s">
        <v>458</v>
      </c>
      <c r="C211" s="30" t="s">
        <v>86</v>
      </c>
      <c r="D211" s="20">
        <v>32000</v>
      </c>
      <c r="E211" s="150">
        <v>42549</v>
      </c>
      <c r="F211" s="12">
        <v>44420</v>
      </c>
      <c r="G211" s="26">
        <v>29642</v>
      </c>
      <c r="H211" s="21">
        <f t="shared" ref="H211:H213" si="55">IF(I211&lt;=32000,$F$5+(I211/24),"error")</f>
        <v>45827.15</v>
      </c>
      <c r="I211" s="22">
        <f t="shared" si="53"/>
        <v>28011.599999999999</v>
      </c>
      <c r="J211" s="16" t="str">
        <f t="shared" si="49"/>
        <v>NOT DUE</v>
      </c>
      <c r="K211" s="32"/>
      <c r="L211" s="19" t="s">
        <v>5295</v>
      </c>
    </row>
    <row r="212" spans="1:12" ht="25.5">
      <c r="A212" s="16" t="s">
        <v>478</v>
      </c>
      <c r="B212" s="30" t="s">
        <v>459</v>
      </c>
      <c r="C212" s="30" t="s">
        <v>86</v>
      </c>
      <c r="D212" s="20">
        <v>32000</v>
      </c>
      <c r="E212" s="150">
        <v>42549</v>
      </c>
      <c r="F212" s="12">
        <v>44420</v>
      </c>
      <c r="G212" s="26">
        <v>29642</v>
      </c>
      <c r="H212" s="21">
        <f t="shared" si="55"/>
        <v>45827.15</v>
      </c>
      <c r="I212" s="22">
        <f t="shared" si="53"/>
        <v>28011.599999999999</v>
      </c>
      <c r="J212" s="16" t="str">
        <f t="shared" si="49"/>
        <v>NOT DUE</v>
      </c>
      <c r="K212" s="32"/>
      <c r="L212" s="19" t="s">
        <v>5295</v>
      </c>
    </row>
    <row r="213" spans="1:12" ht="25.5">
      <c r="A213" s="16" t="s">
        <v>479</v>
      </c>
      <c r="B213" s="30" t="s">
        <v>460</v>
      </c>
      <c r="C213" s="30" t="s">
        <v>86</v>
      </c>
      <c r="D213" s="20">
        <v>32000</v>
      </c>
      <c r="E213" s="150">
        <v>42549</v>
      </c>
      <c r="F213" s="12">
        <v>44420</v>
      </c>
      <c r="G213" s="26">
        <v>29642</v>
      </c>
      <c r="H213" s="21">
        <f t="shared" si="55"/>
        <v>45827.15</v>
      </c>
      <c r="I213" s="22">
        <f t="shared" si="53"/>
        <v>28011.599999999999</v>
      </c>
      <c r="J213" s="16" t="str">
        <f t="shared" si="49"/>
        <v>NOT DUE</v>
      </c>
      <c r="K213" s="32"/>
      <c r="L213" s="19" t="s">
        <v>5295</v>
      </c>
    </row>
    <row r="214" spans="1:12" ht="25.5">
      <c r="A214" s="16" t="s">
        <v>480</v>
      </c>
      <c r="B214" s="30" t="s">
        <v>461</v>
      </c>
      <c r="C214" s="30" t="s">
        <v>86</v>
      </c>
      <c r="D214" s="20">
        <v>32000</v>
      </c>
      <c r="E214" s="150">
        <v>42549</v>
      </c>
      <c r="F214" s="12">
        <v>44420</v>
      </c>
      <c r="G214" s="26">
        <v>29642</v>
      </c>
      <c r="H214" s="21">
        <f>IF(I214&lt;=32000,$F$5+(I214/24),"error")</f>
        <v>45827.15</v>
      </c>
      <c r="I214" s="22">
        <f t="shared" si="53"/>
        <v>28011.599999999999</v>
      </c>
      <c r="J214" s="16" t="str">
        <f t="shared" si="49"/>
        <v>NOT DUE</v>
      </c>
      <c r="K214" s="32"/>
      <c r="L214" s="19" t="s">
        <v>5295</v>
      </c>
    </row>
    <row r="215" spans="1:12" ht="25.5">
      <c r="A215" s="16" t="s">
        <v>481</v>
      </c>
      <c r="B215" s="30" t="s">
        <v>462</v>
      </c>
      <c r="C215" s="30" t="s">
        <v>86</v>
      </c>
      <c r="D215" s="20">
        <v>32000</v>
      </c>
      <c r="E215" s="150">
        <v>42549</v>
      </c>
      <c r="F215" s="12">
        <v>44420</v>
      </c>
      <c r="G215" s="26">
        <v>29642</v>
      </c>
      <c r="H215" s="21">
        <f>IF(I215&lt;=32000,$F$5+(I215/24),"error")</f>
        <v>45827.15</v>
      </c>
      <c r="I215" s="22">
        <f t="shared" si="53"/>
        <v>28011.599999999999</v>
      </c>
      <c r="J215" s="16" t="str">
        <f t="shared" si="49"/>
        <v>NOT DUE</v>
      </c>
      <c r="K215" s="32"/>
      <c r="L215" s="19" t="s">
        <v>5295</v>
      </c>
    </row>
    <row r="216" spans="1:12" ht="25.5">
      <c r="A216" s="16" t="s">
        <v>483</v>
      </c>
      <c r="B216" s="30" t="s">
        <v>471</v>
      </c>
      <c r="C216" s="30" t="s">
        <v>463</v>
      </c>
      <c r="D216" s="20">
        <v>8000</v>
      </c>
      <c r="E216" s="150">
        <v>42549</v>
      </c>
      <c r="F216" s="12">
        <v>44420</v>
      </c>
      <c r="G216" s="26">
        <v>29642</v>
      </c>
      <c r="H216" s="21">
        <f>IF(I216&lt;=8000,$F$5+(I216/24),"error")</f>
        <v>44827.15</v>
      </c>
      <c r="I216" s="22">
        <f t="shared" si="53"/>
        <v>4011.5999999999985</v>
      </c>
      <c r="J216" s="16" t="str">
        <f t="shared" si="49"/>
        <v>NOT DUE</v>
      </c>
      <c r="K216" s="32"/>
      <c r="L216" s="19" t="s">
        <v>5295</v>
      </c>
    </row>
    <row r="217" spans="1:12" ht="25.5">
      <c r="A217" s="16" t="s">
        <v>484</v>
      </c>
      <c r="B217" s="30" t="s">
        <v>472</v>
      </c>
      <c r="C217" s="30" t="s">
        <v>463</v>
      </c>
      <c r="D217" s="20">
        <v>8000</v>
      </c>
      <c r="E217" s="150">
        <v>42549</v>
      </c>
      <c r="F217" s="12">
        <v>44420</v>
      </c>
      <c r="G217" s="26">
        <v>29642</v>
      </c>
      <c r="H217" s="21">
        <f t="shared" ref="H217:H219" si="56">IF(I217&lt;=8000,$F$5+(I217/24),"error")</f>
        <v>44827.15</v>
      </c>
      <c r="I217" s="22">
        <f t="shared" si="53"/>
        <v>4011.5999999999985</v>
      </c>
      <c r="J217" s="16" t="str">
        <f t="shared" si="49"/>
        <v>NOT DUE</v>
      </c>
      <c r="K217" s="32"/>
      <c r="L217" s="19" t="s">
        <v>5295</v>
      </c>
    </row>
    <row r="218" spans="1:12" ht="25.5">
      <c r="A218" s="16" t="s">
        <v>485</v>
      </c>
      <c r="B218" s="30" t="s">
        <v>473</v>
      </c>
      <c r="C218" s="30" t="s">
        <v>463</v>
      </c>
      <c r="D218" s="20">
        <v>8000</v>
      </c>
      <c r="E218" s="150">
        <v>42549</v>
      </c>
      <c r="F218" s="12">
        <v>44420</v>
      </c>
      <c r="G218" s="26">
        <v>29642</v>
      </c>
      <c r="H218" s="21">
        <f t="shared" si="56"/>
        <v>44827.15</v>
      </c>
      <c r="I218" s="22">
        <f t="shared" si="53"/>
        <v>4011.5999999999985</v>
      </c>
      <c r="J218" s="16" t="str">
        <f t="shared" si="49"/>
        <v>NOT DUE</v>
      </c>
      <c r="K218" s="32"/>
      <c r="L218" s="19" t="s">
        <v>5295</v>
      </c>
    </row>
    <row r="219" spans="1:12" ht="25.5">
      <c r="A219" s="16" t="s">
        <v>486</v>
      </c>
      <c r="B219" s="30" t="s">
        <v>474</v>
      </c>
      <c r="C219" s="30" t="s">
        <v>463</v>
      </c>
      <c r="D219" s="20">
        <v>8000</v>
      </c>
      <c r="E219" s="150">
        <v>42549</v>
      </c>
      <c r="F219" s="12">
        <v>44420</v>
      </c>
      <c r="G219" s="26">
        <v>29642</v>
      </c>
      <c r="H219" s="21">
        <f t="shared" si="56"/>
        <v>44827.15</v>
      </c>
      <c r="I219" s="22">
        <f t="shared" si="53"/>
        <v>4011.5999999999985</v>
      </c>
      <c r="J219" s="16" t="str">
        <f t="shared" si="49"/>
        <v>NOT DUE</v>
      </c>
      <c r="K219" s="32"/>
      <c r="L219" s="19" t="s">
        <v>5295</v>
      </c>
    </row>
    <row r="220" spans="1:12" ht="25.5">
      <c r="A220" s="16" t="s">
        <v>487</v>
      </c>
      <c r="B220" s="30" t="s">
        <v>475</v>
      </c>
      <c r="C220" s="30" t="s">
        <v>463</v>
      </c>
      <c r="D220" s="20">
        <v>8000</v>
      </c>
      <c r="E220" s="150">
        <v>42549</v>
      </c>
      <c r="F220" s="12">
        <v>44420</v>
      </c>
      <c r="G220" s="26">
        <v>29642</v>
      </c>
      <c r="H220" s="21">
        <f>IF(I220&lt;=8000,$F$5+(I220/24),"error")</f>
        <v>44827.15</v>
      </c>
      <c r="I220" s="22">
        <f t="shared" si="53"/>
        <v>4011.5999999999985</v>
      </c>
      <c r="J220" s="16" t="str">
        <f t="shared" si="49"/>
        <v>NOT DUE</v>
      </c>
      <c r="K220" s="32"/>
      <c r="L220" s="19" t="s">
        <v>5295</v>
      </c>
    </row>
    <row r="221" spans="1:12" ht="25.5">
      <c r="A221" s="16" t="s">
        <v>488</v>
      </c>
      <c r="B221" s="30" t="s">
        <v>476</v>
      </c>
      <c r="C221" s="30" t="s">
        <v>463</v>
      </c>
      <c r="D221" s="20">
        <v>8000</v>
      </c>
      <c r="E221" s="150">
        <v>42549</v>
      </c>
      <c r="F221" s="12">
        <v>44420</v>
      </c>
      <c r="G221" s="26">
        <v>29642</v>
      </c>
      <c r="H221" s="21">
        <f>IF(I221&lt;=8000,$F$5+(I221/24),"error")</f>
        <v>44827.15</v>
      </c>
      <c r="I221" s="22">
        <f t="shared" si="53"/>
        <v>4011.5999999999985</v>
      </c>
      <c r="J221" s="16" t="str">
        <f t="shared" si="49"/>
        <v>NOT DUE</v>
      </c>
      <c r="K221" s="32"/>
      <c r="L221" s="19" t="s">
        <v>5295</v>
      </c>
    </row>
    <row r="222" spans="1:12">
      <c r="A222" s="16" t="s">
        <v>489</v>
      </c>
      <c r="B222" s="30" t="s">
        <v>2448</v>
      </c>
      <c r="C222" s="30" t="s">
        <v>482</v>
      </c>
      <c r="D222" s="40">
        <v>4000</v>
      </c>
      <c r="E222" s="150">
        <v>42549</v>
      </c>
      <c r="F222" s="12">
        <v>44578</v>
      </c>
      <c r="G222" s="26">
        <v>32102</v>
      </c>
      <c r="H222" s="21">
        <f>IF(I222&lt;=4000,$F$5+(I222/24),"error")</f>
        <v>44762.98333333333</v>
      </c>
      <c r="I222" s="22">
        <f t="shared" si="53"/>
        <v>2471.5999999999985</v>
      </c>
      <c r="J222" s="16" t="str">
        <f t="shared" si="49"/>
        <v>NOT DUE</v>
      </c>
      <c r="K222" s="32"/>
      <c r="L222" s="19" t="s">
        <v>5295</v>
      </c>
    </row>
    <row r="223" spans="1:12">
      <c r="A223" s="16" t="s">
        <v>490</v>
      </c>
      <c r="B223" s="30" t="s">
        <v>2449</v>
      </c>
      <c r="C223" s="30" t="s">
        <v>482</v>
      </c>
      <c r="D223" s="40">
        <v>4000</v>
      </c>
      <c r="E223" s="150">
        <v>42549</v>
      </c>
      <c r="F223" s="12">
        <v>44578</v>
      </c>
      <c r="G223" s="26">
        <v>32102</v>
      </c>
      <c r="H223" s="21">
        <f t="shared" ref="H223:H224" si="57">IF(I223&lt;=4000,$F$5+(I223/24),"error")</f>
        <v>44762.98333333333</v>
      </c>
      <c r="I223" s="22">
        <f t="shared" si="53"/>
        <v>2471.5999999999985</v>
      </c>
      <c r="J223" s="16" t="str">
        <f t="shared" si="49"/>
        <v>NOT DUE</v>
      </c>
      <c r="K223" s="32"/>
      <c r="L223" s="19" t="s">
        <v>5295</v>
      </c>
    </row>
    <row r="224" spans="1:12">
      <c r="A224" s="16" t="s">
        <v>491</v>
      </c>
      <c r="B224" s="30" t="s">
        <v>2450</v>
      </c>
      <c r="C224" s="30" t="s">
        <v>482</v>
      </c>
      <c r="D224" s="40">
        <v>4000</v>
      </c>
      <c r="E224" s="150">
        <v>42549</v>
      </c>
      <c r="F224" s="12">
        <v>44622</v>
      </c>
      <c r="G224" s="26">
        <v>32940</v>
      </c>
      <c r="H224" s="21">
        <f t="shared" si="57"/>
        <v>44797.9</v>
      </c>
      <c r="I224" s="22">
        <f t="shared" si="53"/>
        <v>3309.5999999999985</v>
      </c>
      <c r="J224" s="16" t="str">
        <f t="shared" si="49"/>
        <v>NOT DUE</v>
      </c>
      <c r="K224" s="32"/>
      <c r="L224" s="19" t="s">
        <v>5295</v>
      </c>
    </row>
    <row r="225" spans="1:12">
      <c r="A225" s="16" t="s">
        <v>492</v>
      </c>
      <c r="B225" s="30" t="s">
        <v>2451</v>
      </c>
      <c r="C225" s="30" t="s">
        <v>482</v>
      </c>
      <c r="D225" s="40">
        <v>4000</v>
      </c>
      <c r="E225" s="150">
        <v>42549</v>
      </c>
      <c r="F225" s="12">
        <v>44622</v>
      </c>
      <c r="G225" s="26">
        <v>32940</v>
      </c>
      <c r="H225" s="21">
        <f>IF(I225&lt;=4000,$F$5+(I225/24),"error")</f>
        <v>44797.9</v>
      </c>
      <c r="I225" s="22">
        <f t="shared" si="53"/>
        <v>3309.5999999999985</v>
      </c>
      <c r="J225" s="16" t="str">
        <f t="shared" si="49"/>
        <v>NOT DUE</v>
      </c>
      <c r="K225" s="32"/>
      <c r="L225" s="19" t="s">
        <v>5295</v>
      </c>
    </row>
    <row r="226" spans="1:12">
      <c r="A226" s="16" t="s">
        <v>493</v>
      </c>
      <c r="B226" s="30" t="s">
        <v>2452</v>
      </c>
      <c r="C226" s="30" t="s">
        <v>482</v>
      </c>
      <c r="D226" s="40">
        <v>4000</v>
      </c>
      <c r="E226" s="150">
        <v>42549</v>
      </c>
      <c r="F226" s="12">
        <v>44546</v>
      </c>
      <c r="G226" s="26">
        <v>31661</v>
      </c>
      <c r="H226" s="21">
        <f>IF(I226&lt;=4000,$F$5+(I226/24),"error")</f>
        <v>44744.60833333333</v>
      </c>
      <c r="I226" s="22">
        <f t="shared" si="53"/>
        <v>2030.5999999999985</v>
      </c>
      <c r="J226" s="16" t="str">
        <f t="shared" si="49"/>
        <v>NOT DUE</v>
      </c>
      <c r="K226" s="32"/>
      <c r="L226" s="19" t="s">
        <v>5295</v>
      </c>
    </row>
    <row r="227" spans="1:12">
      <c r="A227" s="16" t="s">
        <v>494</v>
      </c>
      <c r="B227" s="30" t="s">
        <v>2453</v>
      </c>
      <c r="C227" s="30" t="s">
        <v>482</v>
      </c>
      <c r="D227" s="40">
        <v>4000</v>
      </c>
      <c r="E227" s="150">
        <v>42549</v>
      </c>
      <c r="F227" s="12">
        <v>44622</v>
      </c>
      <c r="G227" s="26">
        <v>32940</v>
      </c>
      <c r="H227" s="21">
        <f>IF(I227&lt;=4000,$F$5+(I227/24),"error")</f>
        <v>44797.9</v>
      </c>
      <c r="I227" s="22">
        <f t="shared" si="53"/>
        <v>3309.5999999999985</v>
      </c>
      <c r="J227" s="16" t="str">
        <f t="shared" si="49"/>
        <v>NOT DUE</v>
      </c>
      <c r="K227" s="32"/>
      <c r="L227" s="19" t="s">
        <v>5295</v>
      </c>
    </row>
    <row r="228" spans="1:12">
      <c r="A228" s="16" t="s">
        <v>496</v>
      </c>
      <c r="B228" s="30" t="s">
        <v>2448</v>
      </c>
      <c r="C228" s="30" t="s">
        <v>495</v>
      </c>
      <c r="D228" s="20">
        <v>8000</v>
      </c>
      <c r="E228" s="150">
        <v>42549</v>
      </c>
      <c r="F228" s="12">
        <v>44577</v>
      </c>
      <c r="G228" s="26">
        <v>32102</v>
      </c>
      <c r="H228" s="21">
        <f>IF(I228&lt;=8000,$F$5+(I228/24),"error")</f>
        <v>44929.65</v>
      </c>
      <c r="I228" s="22">
        <f t="shared" si="53"/>
        <v>6471.5999999999985</v>
      </c>
      <c r="J228" s="16" t="str">
        <f t="shared" si="49"/>
        <v>NOT DUE</v>
      </c>
      <c r="K228" s="32"/>
      <c r="L228" s="19" t="s">
        <v>5295</v>
      </c>
    </row>
    <row r="229" spans="1:12">
      <c r="A229" s="16" t="s">
        <v>497</v>
      </c>
      <c r="B229" s="30" t="s">
        <v>2449</v>
      </c>
      <c r="C229" s="30" t="s">
        <v>495</v>
      </c>
      <c r="D229" s="20">
        <v>8000</v>
      </c>
      <c r="E229" s="150">
        <v>42549</v>
      </c>
      <c r="F229" s="12">
        <v>44577</v>
      </c>
      <c r="G229" s="26">
        <v>32102</v>
      </c>
      <c r="H229" s="21">
        <f t="shared" ref="H229:H233" si="58">IF(I229&lt;=8000,$F$5+(I229/24),"error")</f>
        <v>44929.65</v>
      </c>
      <c r="I229" s="22">
        <f t="shared" si="53"/>
        <v>6471.5999999999985</v>
      </c>
      <c r="J229" s="16" t="str">
        <f t="shared" si="49"/>
        <v>NOT DUE</v>
      </c>
      <c r="K229" s="32"/>
      <c r="L229" s="19" t="s">
        <v>5295</v>
      </c>
    </row>
    <row r="230" spans="1:12">
      <c r="A230" s="16" t="s">
        <v>498</v>
      </c>
      <c r="B230" s="30" t="s">
        <v>2450</v>
      </c>
      <c r="C230" s="30" t="s">
        <v>495</v>
      </c>
      <c r="D230" s="20">
        <v>8000</v>
      </c>
      <c r="E230" s="150">
        <v>42549</v>
      </c>
      <c r="F230" s="12">
        <v>44622</v>
      </c>
      <c r="G230" s="26">
        <v>32940</v>
      </c>
      <c r="H230" s="21">
        <f t="shared" si="58"/>
        <v>44964.566666666666</v>
      </c>
      <c r="I230" s="22">
        <f t="shared" si="53"/>
        <v>7309.5999999999985</v>
      </c>
      <c r="J230" s="16" t="str">
        <f t="shared" si="49"/>
        <v>NOT DUE</v>
      </c>
      <c r="K230" s="32"/>
      <c r="L230" s="19" t="s">
        <v>5295</v>
      </c>
    </row>
    <row r="231" spans="1:12">
      <c r="A231" s="16" t="s">
        <v>499</v>
      </c>
      <c r="B231" s="30" t="s">
        <v>2451</v>
      </c>
      <c r="C231" s="30" t="s">
        <v>495</v>
      </c>
      <c r="D231" s="20">
        <v>8000</v>
      </c>
      <c r="E231" s="150">
        <v>42549</v>
      </c>
      <c r="F231" s="12">
        <v>44622</v>
      </c>
      <c r="G231" s="26">
        <v>32940</v>
      </c>
      <c r="H231" s="21">
        <f t="shared" si="58"/>
        <v>44964.566666666666</v>
      </c>
      <c r="I231" s="22">
        <f t="shared" si="53"/>
        <v>7309.5999999999985</v>
      </c>
      <c r="J231" s="16" t="str">
        <f t="shared" si="49"/>
        <v>NOT DUE</v>
      </c>
      <c r="K231" s="32"/>
      <c r="L231" s="19" t="s">
        <v>5295</v>
      </c>
    </row>
    <row r="232" spans="1:12">
      <c r="A232" s="16" t="s">
        <v>500</v>
      </c>
      <c r="B232" s="30" t="s">
        <v>2452</v>
      </c>
      <c r="C232" s="30" t="s">
        <v>495</v>
      </c>
      <c r="D232" s="20">
        <v>8000</v>
      </c>
      <c r="E232" s="150">
        <v>42549</v>
      </c>
      <c r="F232" s="12">
        <v>44546</v>
      </c>
      <c r="G232" s="26">
        <v>31661</v>
      </c>
      <c r="H232" s="21">
        <f t="shared" si="58"/>
        <v>44911.275000000001</v>
      </c>
      <c r="I232" s="22">
        <f t="shared" si="53"/>
        <v>6030.5999999999985</v>
      </c>
      <c r="J232" s="16" t="str">
        <f t="shared" ref="J232:J270" si="59">IF(I232="","",IF(I232=0,"DUE",IF(I232&lt;0,"OVERDUE","NOT DUE")))</f>
        <v>NOT DUE</v>
      </c>
      <c r="K232" s="32"/>
      <c r="L232" s="19" t="s">
        <v>5295</v>
      </c>
    </row>
    <row r="233" spans="1:12">
      <c r="A233" s="16" t="s">
        <v>501</v>
      </c>
      <c r="B233" s="30" t="s">
        <v>2453</v>
      </c>
      <c r="C233" s="30" t="s">
        <v>495</v>
      </c>
      <c r="D233" s="20">
        <v>8000</v>
      </c>
      <c r="E233" s="150">
        <v>42549</v>
      </c>
      <c r="F233" s="12">
        <v>44622</v>
      </c>
      <c r="G233" s="26">
        <v>32940</v>
      </c>
      <c r="H233" s="21">
        <f t="shared" si="58"/>
        <v>44964.566666666666</v>
      </c>
      <c r="I233" s="22">
        <f t="shared" si="53"/>
        <v>7309.5999999999985</v>
      </c>
      <c r="J233" s="16" t="str">
        <f t="shared" si="59"/>
        <v>NOT DUE</v>
      </c>
      <c r="K233" s="32"/>
      <c r="L233" s="19" t="s">
        <v>5295</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5295</v>
      </c>
    </row>
    <row r="235" spans="1:12" ht="25.5">
      <c r="A235" s="16" t="s">
        <v>507</v>
      </c>
      <c r="B235" s="30" t="s">
        <v>4577</v>
      </c>
      <c r="C235" s="30" t="s">
        <v>509</v>
      </c>
      <c r="D235" s="20">
        <v>8000</v>
      </c>
      <c r="E235" s="150">
        <v>42549</v>
      </c>
      <c r="F235" s="12">
        <v>44419</v>
      </c>
      <c r="G235" s="26">
        <v>29642</v>
      </c>
      <c r="H235" s="14"/>
      <c r="I235" s="15"/>
      <c r="J235" s="16"/>
      <c r="K235" s="32"/>
      <c r="L235" s="19" t="s">
        <v>5295</v>
      </c>
    </row>
    <row r="236" spans="1:12" ht="25.5">
      <c r="A236" s="16" t="s">
        <v>508</v>
      </c>
      <c r="B236" s="30" t="s">
        <v>4578</v>
      </c>
      <c r="C236" s="30" t="s">
        <v>509</v>
      </c>
      <c r="D236" s="20">
        <v>8000</v>
      </c>
      <c r="E236" s="150">
        <v>42549</v>
      </c>
      <c r="F236" s="12">
        <v>44419</v>
      </c>
      <c r="G236" s="26">
        <v>29642</v>
      </c>
      <c r="H236" s="14"/>
      <c r="I236" s="15"/>
      <c r="J236" s="16"/>
      <c r="K236" s="32"/>
      <c r="L236" s="19" t="s">
        <v>5295</v>
      </c>
    </row>
    <row r="237" spans="1:12" ht="25.5">
      <c r="A237" s="16" t="s">
        <v>510</v>
      </c>
      <c r="B237" s="30" t="s">
        <v>4579</v>
      </c>
      <c r="C237" s="30" t="s">
        <v>509</v>
      </c>
      <c r="D237" s="20">
        <v>8000</v>
      </c>
      <c r="E237" s="150">
        <v>42549</v>
      </c>
      <c r="F237" s="12">
        <v>44419</v>
      </c>
      <c r="G237" s="26">
        <v>29642</v>
      </c>
      <c r="H237" s="14"/>
      <c r="I237" s="15"/>
      <c r="J237" s="16"/>
      <c r="K237" s="32" t="s">
        <v>5368</v>
      </c>
      <c r="L237" s="19" t="s">
        <v>5295</v>
      </c>
    </row>
    <row r="238" spans="1:12" ht="25.5">
      <c r="A238" s="16" t="s">
        <v>511</v>
      </c>
      <c r="B238" s="30" t="s">
        <v>4580</v>
      </c>
      <c r="C238" s="30" t="s">
        <v>509</v>
      </c>
      <c r="D238" s="20">
        <v>8000</v>
      </c>
      <c r="E238" s="150">
        <v>42549</v>
      </c>
      <c r="F238" s="12">
        <v>44419</v>
      </c>
      <c r="G238" s="26">
        <v>29642</v>
      </c>
      <c r="H238" s="14"/>
      <c r="I238" s="15"/>
      <c r="J238" s="16"/>
      <c r="K238" s="32" t="s">
        <v>5383</v>
      </c>
      <c r="L238" s="19" t="s">
        <v>5295</v>
      </c>
    </row>
    <row r="239" spans="1:12" ht="25.5">
      <c r="A239" s="16" t="s">
        <v>512</v>
      </c>
      <c r="B239" s="30" t="s">
        <v>4581</v>
      </c>
      <c r="C239" s="30" t="s">
        <v>509</v>
      </c>
      <c r="D239" s="20">
        <v>8000</v>
      </c>
      <c r="E239" s="150">
        <v>42549</v>
      </c>
      <c r="F239" s="12">
        <v>44419</v>
      </c>
      <c r="G239" s="26">
        <v>29642</v>
      </c>
      <c r="H239" s="14"/>
      <c r="I239" s="15"/>
      <c r="J239" s="16"/>
      <c r="K239" s="32"/>
      <c r="L239" s="19" t="s">
        <v>5295</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5295</v>
      </c>
    </row>
    <row r="241" spans="1:12" ht="25.5">
      <c r="A241" s="16" t="s">
        <v>522</v>
      </c>
      <c r="B241" s="211" t="s">
        <v>4583</v>
      </c>
      <c r="C241" s="30" t="s">
        <v>509</v>
      </c>
      <c r="D241" s="20">
        <v>8000</v>
      </c>
      <c r="E241" s="150">
        <v>42549</v>
      </c>
      <c r="F241" s="12">
        <v>44419</v>
      </c>
      <c r="G241" s="26">
        <v>29642</v>
      </c>
      <c r="H241" s="14"/>
      <c r="I241" s="15"/>
      <c r="J241" s="16"/>
      <c r="K241" s="32"/>
      <c r="L241" s="19" t="s">
        <v>5295</v>
      </c>
    </row>
    <row r="242" spans="1:12" ht="25.5">
      <c r="A242" s="16" t="s">
        <v>523</v>
      </c>
      <c r="B242" s="211" t="s">
        <v>4584</v>
      </c>
      <c r="C242" s="30" t="s">
        <v>509</v>
      </c>
      <c r="D242" s="20">
        <v>8000</v>
      </c>
      <c r="E242" s="150">
        <v>42549</v>
      </c>
      <c r="F242" s="12">
        <v>44419</v>
      </c>
      <c r="G242" s="26">
        <v>29642</v>
      </c>
      <c r="H242" s="14"/>
      <c r="I242" s="15"/>
      <c r="J242" s="16"/>
      <c r="K242" s="32"/>
      <c r="L242" s="19" t="s">
        <v>5295</v>
      </c>
    </row>
    <row r="243" spans="1:12" ht="25.5">
      <c r="A243" s="16" t="s">
        <v>524</v>
      </c>
      <c r="B243" s="211" t="s">
        <v>4585</v>
      </c>
      <c r="C243" s="30" t="s">
        <v>509</v>
      </c>
      <c r="D243" s="20">
        <v>8000</v>
      </c>
      <c r="E243" s="150">
        <v>42549</v>
      </c>
      <c r="F243" s="12">
        <v>44419</v>
      </c>
      <c r="G243" s="26">
        <v>29642</v>
      </c>
      <c r="H243" s="14"/>
      <c r="I243" s="15"/>
      <c r="J243" s="16"/>
      <c r="K243" s="32"/>
      <c r="L243" s="19" t="s">
        <v>5295</v>
      </c>
    </row>
    <row r="244" spans="1:12" ht="25.5">
      <c r="A244" s="16" t="s">
        <v>525</v>
      </c>
      <c r="B244" s="211" t="s">
        <v>4586</v>
      </c>
      <c r="C244" s="30" t="s">
        <v>509</v>
      </c>
      <c r="D244" s="20">
        <v>8000</v>
      </c>
      <c r="E244" s="150">
        <v>42549</v>
      </c>
      <c r="F244" s="12">
        <v>44419</v>
      </c>
      <c r="G244" s="26">
        <v>29642</v>
      </c>
      <c r="H244" s="14"/>
      <c r="I244" s="15"/>
      <c r="J244" s="16"/>
      <c r="K244" s="32"/>
      <c r="L244" s="19" t="s">
        <v>5295</v>
      </c>
    </row>
    <row r="245" spans="1:12" ht="25.5">
      <c r="A245" s="16" t="s">
        <v>526</v>
      </c>
      <c r="B245" s="211" t="s">
        <v>4587</v>
      </c>
      <c r="C245" s="30" t="s">
        <v>509</v>
      </c>
      <c r="D245" s="20">
        <v>8000</v>
      </c>
      <c r="E245" s="150">
        <v>42549</v>
      </c>
      <c r="F245" s="12">
        <v>44419</v>
      </c>
      <c r="G245" s="26">
        <v>29642</v>
      </c>
      <c r="H245" s="14"/>
      <c r="I245" s="15"/>
      <c r="J245" s="16"/>
      <c r="K245" s="32"/>
      <c r="L245" s="19" t="s">
        <v>5295</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5295</v>
      </c>
    </row>
    <row r="247" spans="1:12" ht="25.5">
      <c r="A247" s="16" t="s">
        <v>543</v>
      </c>
      <c r="B247" s="211" t="s">
        <v>4589</v>
      </c>
      <c r="C247" s="30" t="s">
        <v>509</v>
      </c>
      <c r="D247" s="20">
        <v>8000</v>
      </c>
      <c r="E247" s="150">
        <v>42549</v>
      </c>
      <c r="F247" s="12">
        <v>44419</v>
      </c>
      <c r="G247" s="26">
        <v>29642</v>
      </c>
      <c r="H247" s="14"/>
      <c r="I247" s="15"/>
      <c r="J247" s="16"/>
      <c r="K247" s="32"/>
      <c r="L247" s="19" t="s">
        <v>5295</v>
      </c>
    </row>
    <row r="248" spans="1:12" ht="25.5">
      <c r="A248" s="16" t="s">
        <v>544</v>
      </c>
      <c r="B248" s="211" t="s">
        <v>4590</v>
      </c>
      <c r="C248" s="30" t="s">
        <v>509</v>
      </c>
      <c r="D248" s="20">
        <v>8000</v>
      </c>
      <c r="E248" s="150">
        <v>42549</v>
      </c>
      <c r="F248" s="12">
        <v>44419</v>
      </c>
      <c r="G248" s="26">
        <v>29642</v>
      </c>
      <c r="H248" s="14"/>
      <c r="I248" s="15"/>
      <c r="J248" s="16"/>
      <c r="K248" s="32"/>
      <c r="L248" s="19" t="s">
        <v>5295</v>
      </c>
    </row>
    <row r="249" spans="1:12" ht="25.5">
      <c r="A249" s="16" t="s">
        <v>545</v>
      </c>
      <c r="B249" s="211" t="s">
        <v>4591</v>
      </c>
      <c r="C249" s="30" t="s">
        <v>509</v>
      </c>
      <c r="D249" s="20">
        <v>8000</v>
      </c>
      <c r="E249" s="150">
        <v>42549</v>
      </c>
      <c r="F249" s="12">
        <v>44419</v>
      </c>
      <c r="G249" s="26">
        <v>29642</v>
      </c>
      <c r="H249" s="14"/>
      <c r="I249" s="15"/>
      <c r="J249" s="16"/>
      <c r="K249" s="32"/>
      <c r="L249" s="19" t="s">
        <v>5295</v>
      </c>
    </row>
    <row r="250" spans="1:12" ht="25.5">
      <c r="A250" s="16" t="s">
        <v>546</v>
      </c>
      <c r="B250" s="211" t="s">
        <v>4592</v>
      </c>
      <c r="C250" s="30" t="s">
        <v>509</v>
      </c>
      <c r="D250" s="20">
        <v>8000</v>
      </c>
      <c r="E250" s="150">
        <v>42549</v>
      </c>
      <c r="F250" s="12">
        <v>44419</v>
      </c>
      <c r="G250" s="26">
        <v>29642</v>
      </c>
      <c r="H250" s="14"/>
      <c r="I250" s="15"/>
      <c r="J250" s="16"/>
      <c r="K250" s="32"/>
      <c r="L250" s="19" t="s">
        <v>5295</v>
      </c>
    </row>
    <row r="251" spans="1:12" ht="25.5">
      <c r="A251" s="16" t="s">
        <v>547</v>
      </c>
      <c r="B251" s="211" t="s">
        <v>4593</v>
      </c>
      <c r="C251" s="30" t="s">
        <v>509</v>
      </c>
      <c r="D251" s="20">
        <v>8000</v>
      </c>
      <c r="E251" s="150">
        <v>42549</v>
      </c>
      <c r="F251" s="12">
        <v>44419</v>
      </c>
      <c r="G251" s="26">
        <v>29642</v>
      </c>
      <c r="H251" s="14"/>
      <c r="I251" s="15"/>
      <c r="J251" s="16"/>
      <c r="K251" s="32"/>
      <c r="L251" s="19" t="s">
        <v>5295</v>
      </c>
    </row>
    <row r="252" spans="1:12" ht="25.5">
      <c r="A252" s="16" t="s">
        <v>548</v>
      </c>
      <c r="B252" s="211" t="s">
        <v>4594</v>
      </c>
      <c r="C252" s="30" t="s">
        <v>505</v>
      </c>
      <c r="D252" s="20">
        <v>8000</v>
      </c>
      <c r="E252" s="150">
        <v>42549</v>
      </c>
      <c r="F252" s="12">
        <v>44419</v>
      </c>
      <c r="G252" s="26">
        <v>29642</v>
      </c>
      <c r="H252" s="21">
        <f>IF(I252&lt;=8000,$F$5+(I252/24),"error")</f>
        <v>44827.15</v>
      </c>
      <c r="I252" s="22">
        <f>D252-($F$4-G252)</f>
        <v>4011.5999999999985</v>
      </c>
      <c r="J252" s="16" t="str">
        <f t="shared" si="59"/>
        <v>NOT DUE</v>
      </c>
      <c r="K252" s="32"/>
      <c r="L252" s="19" t="s">
        <v>5295</v>
      </c>
    </row>
    <row r="253" spans="1:12" ht="25.5">
      <c r="A253" s="16" t="s">
        <v>549</v>
      </c>
      <c r="B253" s="211" t="s">
        <v>4595</v>
      </c>
      <c r="C253" s="30" t="s">
        <v>505</v>
      </c>
      <c r="D253" s="20">
        <v>8000</v>
      </c>
      <c r="E253" s="150">
        <v>42549</v>
      </c>
      <c r="F253" s="12">
        <v>44419</v>
      </c>
      <c r="G253" s="26">
        <v>29642</v>
      </c>
      <c r="H253" s="21">
        <f t="shared" ref="H253:H257" si="60">IF(I253&lt;=8000,$F$5+(I253/24),"error")</f>
        <v>44827.15</v>
      </c>
      <c r="I253" s="22">
        <f t="shared" ref="I253:I257" si="61">D253-($F$4-G253)</f>
        <v>4011.5999999999985</v>
      </c>
      <c r="J253" s="16" t="str">
        <f t="shared" ref="J253:J257" si="62">IF(I253="","",IF(I253=0,"DUE",IF(I253&lt;0,"OVERDUE","NOT DUE")))</f>
        <v>NOT DUE</v>
      </c>
      <c r="K253" s="32"/>
      <c r="L253" s="19" t="s">
        <v>5295</v>
      </c>
    </row>
    <row r="254" spans="1:12" ht="25.5">
      <c r="A254" s="16" t="s">
        <v>550</v>
      </c>
      <c r="B254" s="211" t="s">
        <v>4596</v>
      </c>
      <c r="C254" s="30" t="s">
        <v>505</v>
      </c>
      <c r="D254" s="20">
        <v>8000</v>
      </c>
      <c r="E254" s="150">
        <v>42549</v>
      </c>
      <c r="F254" s="12">
        <v>44419</v>
      </c>
      <c r="G254" s="26">
        <v>29642</v>
      </c>
      <c r="H254" s="21">
        <f t="shared" si="60"/>
        <v>44827.15</v>
      </c>
      <c r="I254" s="22">
        <f t="shared" si="61"/>
        <v>4011.5999999999985</v>
      </c>
      <c r="J254" s="16" t="str">
        <f t="shared" si="62"/>
        <v>NOT DUE</v>
      </c>
      <c r="K254" s="32"/>
      <c r="L254" s="19" t="s">
        <v>5295</v>
      </c>
    </row>
    <row r="255" spans="1:12" ht="25.5">
      <c r="A255" s="16" t="s">
        <v>551</v>
      </c>
      <c r="B255" s="211" t="s">
        <v>4597</v>
      </c>
      <c r="C255" s="30" t="s">
        <v>505</v>
      </c>
      <c r="D255" s="20">
        <v>8000</v>
      </c>
      <c r="E255" s="150">
        <v>42549</v>
      </c>
      <c r="F255" s="12">
        <v>44419</v>
      </c>
      <c r="G255" s="26">
        <v>29642</v>
      </c>
      <c r="H255" s="21">
        <f t="shared" si="60"/>
        <v>44827.15</v>
      </c>
      <c r="I255" s="22">
        <f t="shared" si="61"/>
        <v>4011.5999999999985</v>
      </c>
      <c r="J255" s="16" t="str">
        <f t="shared" si="62"/>
        <v>NOT DUE</v>
      </c>
      <c r="K255" s="32"/>
      <c r="L255" s="19" t="s">
        <v>5295</v>
      </c>
    </row>
    <row r="256" spans="1:12" ht="25.5">
      <c r="A256" s="16" t="s">
        <v>552</v>
      </c>
      <c r="B256" s="211" t="s">
        <v>4598</v>
      </c>
      <c r="C256" s="30" t="s">
        <v>505</v>
      </c>
      <c r="D256" s="20">
        <v>8000</v>
      </c>
      <c r="E256" s="150">
        <v>42549</v>
      </c>
      <c r="F256" s="12">
        <v>44419</v>
      </c>
      <c r="G256" s="26">
        <v>29642</v>
      </c>
      <c r="H256" s="21">
        <f t="shared" si="60"/>
        <v>44827.15</v>
      </c>
      <c r="I256" s="22">
        <f t="shared" si="61"/>
        <v>4011.5999999999985</v>
      </c>
      <c r="J256" s="16" t="str">
        <f t="shared" si="62"/>
        <v>NOT DUE</v>
      </c>
      <c r="K256" s="32"/>
      <c r="L256" s="19" t="s">
        <v>5295</v>
      </c>
    </row>
    <row r="257" spans="1:12" ht="25.5">
      <c r="A257" s="16" t="s">
        <v>555</v>
      </c>
      <c r="B257" s="211" t="s">
        <v>4599</v>
      </c>
      <c r="C257" s="30" t="s">
        <v>505</v>
      </c>
      <c r="D257" s="20">
        <v>8000</v>
      </c>
      <c r="E257" s="150">
        <v>42549</v>
      </c>
      <c r="F257" s="12">
        <v>44419</v>
      </c>
      <c r="G257" s="26">
        <v>29642</v>
      </c>
      <c r="H257" s="21">
        <f t="shared" si="60"/>
        <v>44827.15</v>
      </c>
      <c r="I257" s="22">
        <f t="shared" si="61"/>
        <v>4011.5999999999985</v>
      </c>
      <c r="J257" s="16" t="str">
        <f t="shared" si="62"/>
        <v>NOT DUE</v>
      </c>
      <c r="K257" s="32"/>
      <c r="L257" s="19" t="s">
        <v>5295</v>
      </c>
    </row>
    <row r="258" spans="1:12" ht="25.5" customHeight="1">
      <c r="A258" s="16" t="s">
        <v>558</v>
      </c>
      <c r="B258" s="30" t="s">
        <v>514</v>
      </c>
      <c r="C258" s="30" t="s">
        <v>2456</v>
      </c>
      <c r="D258" s="39" t="s">
        <v>1</v>
      </c>
      <c r="E258" s="150">
        <v>42549</v>
      </c>
      <c r="F258" s="12">
        <v>44660</v>
      </c>
      <c r="G258" s="109"/>
      <c r="H258" s="14">
        <f>DATE(YEAR(F258),MONTH(F258),DAY(F258)+1)</f>
        <v>44661</v>
      </c>
      <c r="I258" s="15">
        <f ca="1">IF(ISBLANK(H258),"",H258-DATE(YEAR(NOW()),MONTH(NOW()),DAY(NOW())))</f>
        <v>0</v>
      </c>
      <c r="J258" s="16" t="str">
        <f t="shared" ca="1" si="59"/>
        <v>DUE</v>
      </c>
      <c r="K258" s="30" t="s">
        <v>518</v>
      </c>
      <c r="L258" s="19"/>
    </row>
    <row r="259" spans="1:12" ht="19.5" customHeight="1">
      <c r="A259" s="16" t="s">
        <v>559</v>
      </c>
      <c r="B259" s="30" t="s">
        <v>514</v>
      </c>
      <c r="C259" s="30" t="s">
        <v>515</v>
      </c>
      <c r="D259" s="39" t="s">
        <v>1</v>
      </c>
      <c r="E259" s="150">
        <v>42549</v>
      </c>
      <c r="F259" s="12">
        <v>44660</v>
      </c>
      <c r="G259" s="109"/>
      <c r="H259" s="14">
        <f>DATE(YEAR(F259),MONTH(F259),DAY(F259)+1)</f>
        <v>44661</v>
      </c>
      <c r="I259" s="15">
        <f ca="1">IF(ISBLANK(H259),"",H259-DATE(YEAR(NOW()),MONTH(NOW()),DAY(NOW())))</f>
        <v>0</v>
      </c>
      <c r="J259" s="16" t="str">
        <f t="shared" ca="1" si="59"/>
        <v>DUE</v>
      </c>
      <c r="K259" s="30" t="s">
        <v>519</v>
      </c>
      <c r="L259" s="19"/>
    </row>
    <row r="260" spans="1:12" ht="20.25" customHeight="1">
      <c r="A260" s="16" t="s">
        <v>566</v>
      </c>
      <c r="B260" s="30" t="s">
        <v>514</v>
      </c>
      <c r="C260" s="30" t="s">
        <v>516</v>
      </c>
      <c r="D260" s="39" t="s">
        <v>1</v>
      </c>
      <c r="E260" s="150">
        <v>42549</v>
      </c>
      <c r="F260" s="12">
        <v>44660</v>
      </c>
      <c r="G260" s="109"/>
      <c r="H260" s="14">
        <f>DATE(YEAR(F260),MONTH(F260),DAY(F260)+1)</f>
        <v>44661</v>
      </c>
      <c r="I260" s="15">
        <f ca="1">IF(ISBLANK(H260),"",H260-DATE(YEAR(NOW()),MONTH(NOW()),DAY(NOW())))</f>
        <v>0</v>
      </c>
      <c r="J260" s="16" t="str">
        <f t="shared" ca="1" si="59"/>
        <v>DUE</v>
      </c>
      <c r="K260" s="30" t="s">
        <v>520</v>
      </c>
      <c r="L260" s="19"/>
    </row>
    <row r="261" spans="1:12" ht="17.25" customHeight="1">
      <c r="A261" s="16" t="s">
        <v>567</v>
      </c>
      <c r="B261" s="30" t="s">
        <v>514</v>
      </c>
      <c r="C261" s="30" t="s">
        <v>517</v>
      </c>
      <c r="D261" s="39" t="s">
        <v>26</v>
      </c>
      <c r="E261" s="150">
        <v>42549</v>
      </c>
      <c r="F261" s="12">
        <v>44660</v>
      </c>
      <c r="G261" s="109"/>
      <c r="H261" s="14">
        <f>DATE(YEAR(F261),MONTH(F261),DAY(F261)+7)</f>
        <v>44667</v>
      </c>
      <c r="I261" s="15">
        <f ca="1">IF(ISBLANK(H261),"",H261-DATE(YEAR(NOW()),MONTH(NOW()),DAY(NOW())))</f>
        <v>6</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749</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44648</v>
      </c>
      <c r="G263" s="109"/>
      <c r="H263" s="14">
        <f>EDATE(F263-1,1)</f>
        <v>44678</v>
      </c>
      <c r="I263" s="15">
        <f t="shared" ref="I263:I275" ca="1" si="64">IF(ISBLANK(H263),"",H263-DATE(YEAR(NOW()),MONTH(NOW()),DAY(NOW())))</f>
        <v>17</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5349</v>
      </c>
      <c r="G266" s="26">
        <v>0</v>
      </c>
      <c r="H266" s="21"/>
      <c r="I266" s="22"/>
      <c r="J266" s="16"/>
      <c r="K266" s="30"/>
      <c r="L266" s="19"/>
    </row>
    <row r="267" spans="1:12" ht="25.5">
      <c r="A267" s="16" t="s">
        <v>4606</v>
      </c>
      <c r="B267" s="30" t="s">
        <v>562</v>
      </c>
      <c r="C267" s="30" t="s">
        <v>561</v>
      </c>
      <c r="D267" s="39" t="s">
        <v>1</v>
      </c>
      <c r="E267" s="150">
        <v>42549</v>
      </c>
      <c r="F267" s="12">
        <v>44660</v>
      </c>
      <c r="G267" s="109"/>
      <c r="H267" s="14">
        <f>DATE(YEAR(F267),MONTH(F267),DAY(F267)+1)</f>
        <v>44661</v>
      </c>
      <c r="I267" s="15">
        <f t="shared" ca="1" si="64"/>
        <v>0</v>
      </c>
      <c r="J267" s="16" t="str">
        <f t="shared" ca="1" si="59"/>
        <v>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44660</v>
      </c>
      <c r="G269" s="109"/>
      <c r="H269" s="14">
        <f>DATE(YEAR(F269),MONTH(F269),DAY(F269)+1)</f>
        <v>44661</v>
      </c>
      <c r="I269" s="15">
        <f t="shared" ca="1" si="64"/>
        <v>0</v>
      </c>
      <c r="J269" s="16" t="str">
        <f t="shared" ca="1" si="59"/>
        <v>DUE</v>
      </c>
      <c r="K269" s="30"/>
      <c r="L269" s="19"/>
    </row>
    <row r="270" spans="1:12" ht="25.5">
      <c r="A270" s="16" t="s">
        <v>4609</v>
      </c>
      <c r="B270" s="211" t="s">
        <v>564</v>
      </c>
      <c r="C270" s="30" t="s">
        <v>561</v>
      </c>
      <c r="D270" s="41">
        <v>250</v>
      </c>
      <c r="E270" s="150">
        <v>42549</v>
      </c>
      <c r="F270" s="12">
        <v>44653</v>
      </c>
      <c r="G270" s="358" t="s">
        <v>5435</v>
      </c>
      <c r="H270" s="21">
        <f>IF(I270&lt;=250,$F$5+(I270/24),"error")</f>
        <v>44664.60833333333</v>
      </c>
      <c r="I270" s="22">
        <f>D270-($F$4-G270)</f>
        <v>110.59999999999854</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44993.816666666666</v>
      </c>
      <c r="I271" s="22">
        <f>D271-($F$4-G271)</f>
        <v>8011.5999999999985</v>
      </c>
      <c r="J271" s="16" t="str">
        <f t="shared" ref="J271:J291" si="65">IF(I271="","",IF(I271=0,"DUE",IF(I271&lt;0,"OVERDUE","NOT DUE")))</f>
        <v>NOT DUE</v>
      </c>
      <c r="K271" s="30" t="s">
        <v>578</v>
      </c>
      <c r="L271" s="19" t="s">
        <v>5294</v>
      </c>
    </row>
    <row r="272" spans="1:12" ht="36" customHeight="1">
      <c r="A272" s="16" t="s">
        <v>4611</v>
      </c>
      <c r="B272" s="30" t="s">
        <v>570</v>
      </c>
      <c r="C272" s="30" t="s">
        <v>572</v>
      </c>
      <c r="D272" s="20">
        <v>12000</v>
      </c>
      <c r="E272" s="150">
        <v>42549</v>
      </c>
      <c r="F272" s="12">
        <v>44420</v>
      </c>
      <c r="G272" s="26">
        <v>29642</v>
      </c>
      <c r="H272" s="21">
        <f>IF(I272&lt;=12000,$F$5+(I272/24),"error")</f>
        <v>44993.816666666666</v>
      </c>
      <c r="I272" s="22">
        <f>D272-($F$4-G272)</f>
        <v>8011.5999999999985</v>
      </c>
      <c r="J272" s="16" t="str">
        <f t="shared" si="65"/>
        <v>NOT DUE</v>
      </c>
      <c r="K272" s="30"/>
      <c r="L272" s="19" t="s">
        <v>5294</v>
      </c>
    </row>
    <row r="273" spans="1:12" ht="63.75">
      <c r="A273" s="16" t="s">
        <v>4612</v>
      </c>
      <c r="B273" s="30" t="s">
        <v>570</v>
      </c>
      <c r="C273" s="30" t="s">
        <v>573</v>
      </c>
      <c r="D273" s="20">
        <v>24000</v>
      </c>
      <c r="E273" s="150">
        <v>42549</v>
      </c>
      <c r="F273" s="12">
        <v>44420</v>
      </c>
      <c r="G273" s="26">
        <v>29642</v>
      </c>
      <c r="H273" s="21">
        <f>IF(I273&lt;=24000,$F$5+(I273/24),"error")</f>
        <v>45493.816666666666</v>
      </c>
      <c r="I273" s="22">
        <f>D273-($F$4-G273)</f>
        <v>20011.599999999999</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4845</v>
      </c>
    </row>
    <row r="275" spans="1:12" ht="25.5">
      <c r="A275" s="16" t="s">
        <v>4614</v>
      </c>
      <c r="B275" s="30" t="s">
        <v>576</v>
      </c>
      <c r="C275" s="30" t="s">
        <v>577</v>
      </c>
      <c r="D275" s="11" t="s">
        <v>1</v>
      </c>
      <c r="E275" s="150">
        <v>42549</v>
      </c>
      <c r="F275" s="12">
        <v>44660</v>
      </c>
      <c r="G275" s="109"/>
      <c r="H275" s="14">
        <f>DATE(YEAR(F275),MONTH(F275),DAY(F275)+1)</f>
        <v>44661</v>
      </c>
      <c r="I275" s="15">
        <f t="shared" ca="1" si="64"/>
        <v>0</v>
      </c>
      <c r="J275" s="16" t="str">
        <f t="shared" ca="1" si="65"/>
        <v>DUE</v>
      </c>
      <c r="K275" s="30" t="s">
        <v>580</v>
      </c>
      <c r="L275" s="19"/>
    </row>
    <row r="276" spans="1:12" ht="25.5">
      <c r="A276" s="16" t="s">
        <v>4615</v>
      </c>
      <c r="B276" s="30" t="s">
        <v>581</v>
      </c>
      <c r="C276" s="30" t="s">
        <v>582</v>
      </c>
      <c r="D276" s="20">
        <v>8000</v>
      </c>
      <c r="E276" s="150">
        <v>42549</v>
      </c>
      <c r="F276" s="12">
        <v>44305</v>
      </c>
      <c r="G276" s="26">
        <v>28591</v>
      </c>
      <c r="H276" s="21">
        <f>IF(I276&lt;=8000,$F$5+(I276/24),"error")</f>
        <v>44783.35833333333</v>
      </c>
      <c r="I276" s="22">
        <f>D276-($F$4-G276)</f>
        <v>2960.5999999999985</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44783.35833333333</v>
      </c>
      <c r="I278" s="22">
        <f t="shared" ref="I278:I291" si="66">D278-($F$4-G278)</f>
        <v>2960.5999999999985</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44783.35833333333</v>
      </c>
      <c r="I279" s="22">
        <f t="shared" si="66"/>
        <v>2960.5999999999985</v>
      </c>
      <c r="J279" s="16" t="str">
        <f t="shared" si="65"/>
        <v>NOT DUE</v>
      </c>
      <c r="K279" s="30" t="s">
        <v>358</v>
      </c>
      <c r="L279" s="19" t="s">
        <v>4846</v>
      </c>
    </row>
    <row r="280" spans="1:12" ht="26.45" customHeight="1">
      <c r="A280" s="16" t="s">
        <v>4619</v>
      </c>
      <c r="B280" s="211" t="s">
        <v>587</v>
      </c>
      <c r="C280" s="30" t="s">
        <v>316</v>
      </c>
      <c r="D280" s="20">
        <v>12000</v>
      </c>
      <c r="E280" s="150">
        <v>42549</v>
      </c>
      <c r="F280" s="150">
        <v>44331</v>
      </c>
      <c r="G280" s="26">
        <v>28591</v>
      </c>
      <c r="H280" s="21">
        <f>IF(I280&lt;=12000,$F$5+(I280/24),"error")</f>
        <v>44950.025000000001</v>
      </c>
      <c r="I280" s="22">
        <f t="shared" si="66"/>
        <v>6960.5999999999985</v>
      </c>
      <c r="J280" s="16" t="str">
        <f t="shared" si="65"/>
        <v>NOT DUE</v>
      </c>
      <c r="K280" s="30" t="s">
        <v>4752</v>
      </c>
      <c r="L280" s="19"/>
    </row>
    <row r="281" spans="1:12" ht="26.45" customHeight="1">
      <c r="A281" s="16" t="s">
        <v>4620</v>
      </c>
      <c r="B281" s="30" t="s">
        <v>588</v>
      </c>
      <c r="C281" s="30" t="s">
        <v>589</v>
      </c>
      <c r="D281" s="20">
        <v>8000</v>
      </c>
      <c r="E281" s="150">
        <v>42549</v>
      </c>
      <c r="F281" s="12">
        <v>44218</v>
      </c>
      <c r="G281" s="26">
        <v>26866</v>
      </c>
      <c r="H281" s="21">
        <f>IF(I281&lt;=8000,$F$5+(I281/24),"error")</f>
        <v>44711.48333333333</v>
      </c>
      <c r="I281" s="22">
        <f t="shared" si="66"/>
        <v>1235.5999999999985</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44711.48333333333</v>
      </c>
      <c r="I282" s="22">
        <f t="shared" si="66"/>
        <v>1235.5999999999985</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44711.48333333333</v>
      </c>
      <c r="I283" s="22">
        <f t="shared" si="66"/>
        <v>1235.5999999999985</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44711.48333333333</v>
      </c>
      <c r="I284" s="22">
        <f t="shared" si="66"/>
        <v>1235.5999999999985</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44711.48333333333</v>
      </c>
      <c r="I285" s="22">
        <f t="shared" si="66"/>
        <v>1235.5999999999985</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44964.566666666666</v>
      </c>
      <c r="I286" s="22">
        <f t="shared" si="66"/>
        <v>7309.5999999999985</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45160.48333333333</v>
      </c>
      <c r="I287" s="22">
        <f t="shared" si="66"/>
        <v>12011.599999999999</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44964.566666666666</v>
      </c>
      <c r="I288" s="22">
        <f t="shared" si="66"/>
        <v>7309.5999999999985</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45827.15</v>
      </c>
      <c r="I289" s="22">
        <f t="shared" si="66"/>
        <v>28011.599999999999</v>
      </c>
      <c r="J289" s="16" t="str">
        <f t="shared" si="65"/>
        <v>NOT DUE</v>
      </c>
      <c r="K289" s="32"/>
      <c r="L289" s="19"/>
    </row>
    <row r="290" spans="1:12" ht="24" customHeight="1">
      <c r="A290" s="16" t="s">
        <v>4825</v>
      </c>
      <c r="B290" s="30" t="s">
        <v>599</v>
      </c>
      <c r="C290" s="30" t="s">
        <v>192</v>
      </c>
      <c r="D290" s="20">
        <v>8000</v>
      </c>
      <c r="E290" s="150">
        <v>42549</v>
      </c>
      <c r="F290" s="12">
        <v>44622</v>
      </c>
      <c r="G290" s="26">
        <v>32940</v>
      </c>
      <c r="H290" s="21">
        <f>IF(I290&lt;=8000,$F$5+(I290/24),"error")</f>
        <v>44964.566666666666</v>
      </c>
      <c r="I290" s="22">
        <f t="shared" si="66"/>
        <v>7309.5999999999985</v>
      </c>
      <c r="J290" s="16" t="str">
        <f t="shared" si="65"/>
        <v>NOT DUE</v>
      </c>
      <c r="K290" s="30" t="s">
        <v>604</v>
      </c>
      <c r="L290" s="19" t="s">
        <v>4753</v>
      </c>
    </row>
    <row r="291" spans="1:12" ht="26.45" customHeight="1">
      <c r="A291" s="16" t="s">
        <v>4826</v>
      </c>
      <c r="B291" s="156" t="s">
        <v>600</v>
      </c>
      <c r="C291" s="156" t="s">
        <v>601</v>
      </c>
      <c r="D291" s="157">
        <v>8000</v>
      </c>
      <c r="E291" s="150">
        <v>42549</v>
      </c>
      <c r="F291" s="12">
        <v>44480</v>
      </c>
      <c r="G291" s="26">
        <v>32102</v>
      </c>
      <c r="H291" s="21">
        <f>IF(I291&lt;=8000,$F$5+(I291/24),"error")</f>
        <v>44929.65</v>
      </c>
      <c r="I291" s="22">
        <f t="shared" si="66"/>
        <v>6471.5999999999985</v>
      </c>
      <c r="J291" s="16" t="str">
        <f t="shared" si="65"/>
        <v>NOT DUE</v>
      </c>
      <c r="K291" s="30" t="s">
        <v>318</v>
      </c>
      <c r="L291" s="19" t="s">
        <v>3802</v>
      </c>
    </row>
    <row r="292" spans="1:12" ht="24.75" customHeight="1">
      <c r="A292" s="16" t="s">
        <v>4827</v>
      </c>
      <c r="B292" s="30" t="s">
        <v>602</v>
      </c>
      <c r="C292" s="30" t="s">
        <v>2457</v>
      </c>
      <c r="D292" s="11" t="s">
        <v>2458</v>
      </c>
      <c r="E292" s="150">
        <v>42549</v>
      </c>
      <c r="F292" s="150">
        <v>42549</v>
      </c>
      <c r="G292" s="109"/>
      <c r="H292" s="14">
        <f>DATE(YEAR(F292)+6,MONTH(F292),DAY(F292)-1)</f>
        <v>44739</v>
      </c>
      <c r="I292" s="15">
        <f t="shared" ref="I292:I294" ca="1" si="68">IF(ISBLANK(H292),"",H292-DATE(YEAR(NOW()),MONTH(NOW()),DAY(NOW())))</f>
        <v>78</v>
      </c>
      <c r="J292" s="16" t="str">
        <f t="shared" ref="J292:J294" ca="1" si="69">IF(I292="","",IF(I292=0,"DUE",IF(I292&lt;0,"OVERDUE","NOT DUE")))</f>
        <v>NOT DUE</v>
      </c>
      <c r="K292" s="32"/>
      <c r="L292" s="19"/>
    </row>
    <row r="293" spans="1:12" ht="24" customHeight="1">
      <c r="A293" s="16" t="s">
        <v>4828</v>
      </c>
      <c r="B293" s="30" t="s">
        <v>603</v>
      </c>
      <c r="C293" s="30" t="s">
        <v>2457</v>
      </c>
      <c r="D293" s="11" t="s">
        <v>2458</v>
      </c>
      <c r="E293" s="150">
        <v>42549</v>
      </c>
      <c r="F293" s="150">
        <v>42549</v>
      </c>
      <c r="G293" s="109"/>
      <c r="H293" s="14">
        <f>DATE(YEAR(F293)+6,MONTH(F293),DAY(F293)-1)</f>
        <v>44739</v>
      </c>
      <c r="I293" s="15">
        <f t="shared" ca="1" si="68"/>
        <v>78</v>
      </c>
      <c r="J293" s="16" t="str">
        <f t="shared" ca="1" si="69"/>
        <v>NOT DUE</v>
      </c>
      <c r="K293" s="32"/>
      <c r="L293" s="19"/>
    </row>
    <row r="294" spans="1:12" ht="30.75" customHeight="1">
      <c r="A294" s="16" t="s">
        <v>4829</v>
      </c>
      <c r="B294" s="30" t="s">
        <v>3717</v>
      </c>
      <c r="C294" s="30" t="s">
        <v>2459</v>
      </c>
      <c r="D294" s="11" t="s">
        <v>3</v>
      </c>
      <c r="E294" s="150">
        <v>42549</v>
      </c>
      <c r="F294" s="110">
        <v>44527</v>
      </c>
      <c r="G294" s="109"/>
      <c r="H294" s="14">
        <f>DATE(YEAR(F294),MONTH(F294)+6,DAY(F294)-1)</f>
        <v>44707</v>
      </c>
      <c r="I294" s="15">
        <f t="shared" ca="1" si="68"/>
        <v>46</v>
      </c>
      <c r="J294" s="16" t="str">
        <f t="shared" ca="1" si="69"/>
        <v>NOT DUE</v>
      </c>
      <c r="K294" s="32"/>
      <c r="L294" s="19"/>
    </row>
    <row r="295" spans="1:12" ht="25.5">
      <c r="A295" s="16" t="s">
        <v>4830</v>
      </c>
      <c r="B295" s="30" t="s">
        <v>4600</v>
      </c>
      <c r="C295" s="30" t="s">
        <v>4601</v>
      </c>
      <c r="D295" s="157">
        <v>240</v>
      </c>
      <c r="E295" s="150">
        <v>42549</v>
      </c>
      <c r="F295" s="12">
        <v>43553</v>
      </c>
      <c r="G295" s="111">
        <v>15514</v>
      </c>
      <c r="H295" s="21">
        <f>IF(I295&lt;=8000,$F$5+(I295/24),"error")</f>
        <v>43915.15</v>
      </c>
      <c r="I295" s="22">
        <f t="shared" ref="I295" si="70">D295-($F$4-G295)</f>
        <v>-17876.400000000001</v>
      </c>
      <c r="J295" s="16" t="str">
        <f t="shared" ref="J295" si="71">IF(I295="","",IF(I295=0,"DUE",IF(I295&lt;0,"OVERDUE","NOT DUE")))</f>
        <v>OVERDUE</v>
      </c>
      <c r="K295" s="32"/>
      <c r="L295" s="19" t="s">
        <v>5379</v>
      </c>
    </row>
    <row r="297" spans="1:12">
      <c r="D297" s="47"/>
    </row>
    <row r="298" spans="1:12">
      <c r="D298" s="47"/>
    </row>
    <row r="299" spans="1:12">
      <c r="B299" t="s">
        <v>4629</v>
      </c>
      <c r="D299" s="47"/>
      <c r="G299" t="s">
        <v>4631</v>
      </c>
    </row>
    <row r="300" spans="1:12">
      <c r="D300" s="47" t="s">
        <v>4630</v>
      </c>
      <c r="E300" t="s">
        <v>5231</v>
      </c>
    </row>
    <row r="301" spans="1:12">
      <c r="B301" s="222" t="s">
        <v>5305</v>
      </c>
      <c r="D301" s="47"/>
      <c r="E301" s="75" t="s">
        <v>5444</v>
      </c>
      <c r="G301" s="221" t="s">
        <v>5445</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29" zoomScaleNormal="100" workbookViewId="0">
      <selection activeCell="E54" sqref="E5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1905</v>
      </c>
      <c r="D3" s="378" t="s">
        <v>12</v>
      </c>
      <c r="E3" s="378"/>
      <c r="F3" s="4" t="s">
        <v>2551</v>
      </c>
    </row>
    <row r="4" spans="1:12" ht="18" customHeight="1">
      <c r="A4" s="377" t="s">
        <v>77</v>
      </c>
      <c r="B4" s="377"/>
      <c r="C4" s="36" t="s">
        <v>3782</v>
      </c>
      <c r="D4" s="378" t="s">
        <v>14</v>
      </c>
      <c r="E4" s="378"/>
      <c r="F4" s="5">
        <f>'Running Hours'!B36</f>
        <v>2306.6</v>
      </c>
    </row>
    <row r="5" spans="1:12" ht="18" customHeight="1">
      <c r="A5" s="377" t="s">
        <v>78</v>
      </c>
      <c r="B5" s="377"/>
      <c r="C5" s="37" t="s">
        <v>3777</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44981.487500000003</v>
      </c>
      <c r="I8" s="22">
        <f>D8-($F$4-G8)</f>
        <v>7715.7</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73</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44981.487500000003</v>
      </c>
      <c r="I10" s="22">
        <f t="shared" ref="I10:I19" si="2">D10-($F$4-G10)</f>
        <v>7715.7</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45481.487500000003</v>
      </c>
      <c r="I11" s="22">
        <f t="shared" si="2"/>
        <v>19715.7</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44981.487500000003</v>
      </c>
      <c r="I12" s="22">
        <f t="shared" si="2"/>
        <v>7715.7</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45481.487500000003</v>
      </c>
      <c r="I13" s="22">
        <f t="shared" si="2"/>
        <v>19715.7</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44981.487500000003</v>
      </c>
      <c r="I14" s="22">
        <f t="shared" si="2"/>
        <v>7715.7</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44981.487500000003</v>
      </c>
      <c r="I15" s="22">
        <f t="shared" si="2"/>
        <v>7715.7</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44981.487500000003</v>
      </c>
      <c r="I16" s="22">
        <f t="shared" si="2"/>
        <v>7715.7</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44981.487500000003</v>
      </c>
      <c r="I17" s="22">
        <f t="shared" si="2"/>
        <v>7715.7</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44981.487500000003</v>
      </c>
      <c r="I18" s="22">
        <f t="shared" si="2"/>
        <v>7715.7</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44981.487500000003</v>
      </c>
      <c r="I19" s="22">
        <f t="shared" si="2"/>
        <v>7715.7</v>
      </c>
      <c r="J19" s="16" t="str">
        <f t="shared" si="0"/>
        <v>NOT DUE</v>
      </c>
      <c r="K19" s="30"/>
      <c r="L19" s="19"/>
    </row>
    <row r="20" spans="1:12" ht="38.25">
      <c r="A20" s="16" t="s">
        <v>3184</v>
      </c>
      <c r="B20" s="30" t="s">
        <v>1390</v>
      </c>
      <c r="C20" s="30" t="s">
        <v>1391</v>
      </c>
      <c r="D20" s="41" t="s">
        <v>1</v>
      </c>
      <c r="E20" s="12">
        <v>42549</v>
      </c>
      <c r="F20" s="12">
        <v>44660</v>
      </c>
      <c r="G20" s="72"/>
      <c r="H20" s="14">
        <f>DATE(YEAR(F20),MONTH(F20),DAY(F20)+1)</f>
        <v>44661</v>
      </c>
      <c r="I20" s="15">
        <f t="shared" ref="I20:I38" ca="1" si="4">IF(ISBLANK(H20),"",H20-DATE(YEAR(NOW()),MONTH(NOW()),DAY(NOW())))</f>
        <v>0</v>
      </c>
      <c r="J20" s="16" t="str">
        <f t="shared" ca="1" si="0"/>
        <v>NOT DUE</v>
      </c>
      <c r="K20" s="30" t="s">
        <v>1420</v>
      </c>
      <c r="L20" s="19"/>
    </row>
    <row r="21" spans="1:12" ht="38.25">
      <c r="A21" s="16" t="s">
        <v>3185</v>
      </c>
      <c r="B21" s="30" t="s">
        <v>1392</v>
      </c>
      <c r="C21" s="30" t="s">
        <v>1393</v>
      </c>
      <c r="D21" s="41" t="s">
        <v>1</v>
      </c>
      <c r="E21" s="12">
        <v>42549</v>
      </c>
      <c r="F21" s="12">
        <v>44660</v>
      </c>
      <c r="G21" s="72"/>
      <c r="H21" s="14">
        <f>DATE(YEAR(F21),MONTH(F21),DAY(F21)+1)</f>
        <v>44661</v>
      </c>
      <c r="I21" s="15">
        <f t="shared" ca="1" si="4"/>
        <v>0</v>
      </c>
      <c r="J21" s="16" t="str">
        <f t="shared" ca="1" si="0"/>
        <v>NOT DUE</v>
      </c>
      <c r="K21" s="30" t="s">
        <v>1421</v>
      </c>
      <c r="L21" s="19"/>
    </row>
    <row r="22" spans="1:12" ht="38.25">
      <c r="A22" s="16" t="s">
        <v>3186</v>
      </c>
      <c r="B22" s="30" t="s">
        <v>1394</v>
      </c>
      <c r="C22" s="30" t="s">
        <v>1395</v>
      </c>
      <c r="D22" s="41" t="s">
        <v>1</v>
      </c>
      <c r="E22" s="12">
        <v>42549</v>
      </c>
      <c r="F22" s="12">
        <v>44660</v>
      </c>
      <c r="G22" s="72"/>
      <c r="H22" s="14">
        <f>DATE(YEAR(F22),MONTH(F22),DAY(F22)+1)</f>
        <v>44661</v>
      </c>
      <c r="I22" s="15">
        <f t="shared" ca="1" si="4"/>
        <v>0</v>
      </c>
      <c r="J22" s="16" t="str">
        <f t="shared" ca="1" si="0"/>
        <v>NOT DUE</v>
      </c>
      <c r="K22" s="30" t="s">
        <v>1422</v>
      </c>
      <c r="L22" s="19"/>
    </row>
    <row r="23" spans="1:12" ht="38.450000000000003" customHeight="1">
      <c r="A23" s="16" t="s">
        <v>3187</v>
      </c>
      <c r="B23" s="30" t="s">
        <v>1396</v>
      </c>
      <c r="C23" s="30" t="s">
        <v>1397</v>
      </c>
      <c r="D23" s="41" t="s">
        <v>4</v>
      </c>
      <c r="E23" s="12">
        <v>42549</v>
      </c>
      <c r="F23" s="12">
        <v>44637</v>
      </c>
      <c r="G23" s="72"/>
      <c r="H23" s="14">
        <f>EDATE(F23-1,1)</f>
        <v>44667</v>
      </c>
      <c r="I23" s="15">
        <f t="shared" ca="1" si="4"/>
        <v>6</v>
      </c>
      <c r="J23" s="16" t="str">
        <f t="shared" ca="1" si="0"/>
        <v>NOT DUE</v>
      </c>
      <c r="K23" s="30" t="s">
        <v>1423</v>
      </c>
      <c r="L23" s="237"/>
    </row>
    <row r="24" spans="1:12" ht="25.5">
      <c r="A24" s="16" t="s">
        <v>3188</v>
      </c>
      <c r="B24" s="30" t="s">
        <v>1398</v>
      </c>
      <c r="C24" s="30" t="s">
        <v>1399</v>
      </c>
      <c r="D24" s="41" t="s">
        <v>1</v>
      </c>
      <c r="E24" s="12">
        <v>42549</v>
      </c>
      <c r="F24" s="12">
        <v>44660</v>
      </c>
      <c r="G24" s="72"/>
      <c r="H24" s="14">
        <f>DATE(YEAR(F24),MONTH(F24),DAY(F24)+1)</f>
        <v>44661</v>
      </c>
      <c r="I24" s="15">
        <f t="shared" ca="1" si="4"/>
        <v>0</v>
      </c>
      <c r="J24" s="16" t="str">
        <f t="shared" ca="1" si="0"/>
        <v>NOT DUE</v>
      </c>
      <c r="K24" s="30" t="s">
        <v>1424</v>
      </c>
      <c r="L24" s="19"/>
    </row>
    <row r="25" spans="1:12" ht="26.45" customHeight="1">
      <c r="A25" s="16" t="s">
        <v>3189</v>
      </c>
      <c r="B25" s="30" t="s">
        <v>1400</v>
      </c>
      <c r="C25" s="30" t="s">
        <v>1401</v>
      </c>
      <c r="D25" s="41" t="s">
        <v>1</v>
      </c>
      <c r="E25" s="12">
        <v>42549</v>
      </c>
      <c r="F25" s="12">
        <v>44660</v>
      </c>
      <c r="G25" s="72"/>
      <c r="H25" s="14">
        <f>DATE(YEAR(F25),MONTH(F25),DAY(F25)+1)</f>
        <v>44661</v>
      </c>
      <c r="I25" s="15">
        <f t="shared" ca="1" si="4"/>
        <v>0</v>
      </c>
      <c r="J25" s="16" t="str">
        <f t="shared" ca="1" si="0"/>
        <v>NOT DUE</v>
      </c>
      <c r="K25" s="30" t="s">
        <v>1425</v>
      </c>
      <c r="L25" s="19"/>
    </row>
    <row r="26" spans="1:12" ht="26.45" customHeight="1">
      <c r="A26" s="16" t="s">
        <v>3190</v>
      </c>
      <c r="B26" s="30" t="s">
        <v>1402</v>
      </c>
      <c r="C26" s="30" t="s">
        <v>1403</v>
      </c>
      <c r="D26" s="41" t="s">
        <v>1</v>
      </c>
      <c r="E26" s="12">
        <v>42549</v>
      </c>
      <c r="F26" s="12">
        <v>44660</v>
      </c>
      <c r="G26" s="72"/>
      <c r="H26" s="14">
        <f>DATE(YEAR(F26),MONTH(F26),DAY(F26)+1)</f>
        <v>44661</v>
      </c>
      <c r="I26" s="15">
        <f t="shared" ca="1" si="4"/>
        <v>0</v>
      </c>
      <c r="J26" s="16" t="str">
        <f t="shared" ca="1" si="0"/>
        <v>NOT DUE</v>
      </c>
      <c r="K26" s="30" t="s">
        <v>1425</v>
      </c>
      <c r="L26" s="19"/>
    </row>
    <row r="27" spans="1:12" ht="26.45" customHeight="1">
      <c r="A27" s="16" t="s">
        <v>3191</v>
      </c>
      <c r="B27" s="30" t="s">
        <v>1404</v>
      </c>
      <c r="C27" s="30" t="s">
        <v>1391</v>
      </c>
      <c r="D27" s="41" t="s">
        <v>1</v>
      </c>
      <c r="E27" s="12">
        <v>42549</v>
      </c>
      <c r="F27" s="12">
        <v>44660</v>
      </c>
      <c r="G27" s="72"/>
      <c r="H27" s="14">
        <f>DATE(YEAR(F27),MONTH(F27),DAY(F27)+1)</f>
        <v>44661</v>
      </c>
      <c r="I27" s="15">
        <f t="shared" ca="1" si="4"/>
        <v>0</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45483.229166666664</v>
      </c>
      <c r="I28" s="22">
        <f t="shared" ref="I28:I29" si="5">D28-($F$4-G28)</f>
        <v>19757.5</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45483.229166666664</v>
      </c>
      <c r="I29" s="22">
        <f t="shared" si="5"/>
        <v>19757.5</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78</v>
      </c>
      <c r="J30" s="16" t="str">
        <f t="shared" ca="1" si="0"/>
        <v>NOT DUE</v>
      </c>
      <c r="K30" s="30" t="s">
        <v>1426</v>
      </c>
      <c r="L30" s="237"/>
    </row>
    <row r="31" spans="1:12" ht="15" customHeight="1">
      <c r="A31" s="16" t="s">
        <v>3195</v>
      </c>
      <c r="B31" s="30" t="s">
        <v>1894</v>
      </c>
      <c r="C31" s="30"/>
      <c r="D31" s="41" t="s">
        <v>1</v>
      </c>
      <c r="E31" s="12">
        <v>42549</v>
      </c>
      <c r="F31" s="12">
        <v>44660</v>
      </c>
      <c r="G31" s="72"/>
      <c r="H31" s="14">
        <f>DATE(YEAR(F31),MONTH(F31),DAY(F31)+1)</f>
        <v>44661</v>
      </c>
      <c r="I31" s="15">
        <f t="shared" ca="1" si="4"/>
        <v>0</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278</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278</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278</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278</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278</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278</v>
      </c>
      <c r="J37" s="16" t="str">
        <f t="shared" ca="1" si="0"/>
        <v>NOT DUE</v>
      </c>
      <c r="K37" s="30" t="s">
        <v>1428</v>
      </c>
      <c r="L37" s="19"/>
    </row>
    <row r="38" spans="1:12" ht="21.75" customHeight="1">
      <c r="A38" s="16" t="s">
        <v>3202</v>
      </c>
      <c r="B38" s="30" t="s">
        <v>3996</v>
      </c>
      <c r="C38" s="30" t="s">
        <v>3997</v>
      </c>
      <c r="D38" s="41" t="s">
        <v>4</v>
      </c>
      <c r="E38" s="12">
        <v>42549</v>
      </c>
      <c r="F38" s="12">
        <v>44643</v>
      </c>
      <c r="G38" s="72"/>
      <c r="H38" s="14">
        <f>EDATE(F38-1,1)</f>
        <v>44673</v>
      </c>
      <c r="I38" s="15">
        <f t="shared" ca="1" si="4"/>
        <v>12</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5229</v>
      </c>
      <c r="D43" s="47" t="s">
        <v>4630</v>
      </c>
      <c r="E43" t="s">
        <v>5231</v>
      </c>
      <c r="G43" t="s">
        <v>4631</v>
      </c>
    </row>
    <row r="44" spans="1:12">
      <c r="C44" s="368" t="s">
        <v>5449</v>
      </c>
      <c r="E44" s="75" t="s">
        <v>5444</v>
      </c>
      <c r="H44" s="455" t="s">
        <v>5445</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1" zoomScale="90" zoomScaleNormal="90" workbookViewId="0">
      <selection activeCell="D46" sqref="D4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1909</v>
      </c>
      <c r="D3" s="378" t="s">
        <v>12</v>
      </c>
      <c r="E3" s="378"/>
      <c r="F3" s="4" t="s">
        <v>3087</v>
      </c>
    </row>
    <row r="4" spans="1:12" ht="18" customHeight="1">
      <c r="A4" s="377" t="s">
        <v>77</v>
      </c>
      <c r="B4" s="377"/>
      <c r="C4" s="36" t="s">
        <v>3783</v>
      </c>
      <c r="D4" s="378" t="s">
        <v>14</v>
      </c>
      <c r="E4" s="378"/>
      <c r="F4" s="5"/>
    </row>
    <row r="5" spans="1:12" ht="18" customHeight="1">
      <c r="A5" s="377" t="s">
        <v>78</v>
      </c>
      <c r="B5" s="377"/>
      <c r="C5" s="37" t="s">
        <v>3777</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73</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249</v>
      </c>
      <c r="J9" s="16" t="str">
        <f t="shared" ca="1" si="1"/>
        <v>NOT DUE</v>
      </c>
      <c r="K9" s="30" t="s">
        <v>1897</v>
      </c>
      <c r="L9" s="359"/>
    </row>
    <row r="10" spans="1:12" ht="25.5">
      <c r="A10" s="273" t="s">
        <v>3090</v>
      </c>
      <c r="B10" s="211" t="s">
        <v>1884</v>
      </c>
      <c r="C10" s="211" t="s">
        <v>1886</v>
      </c>
      <c r="D10" s="274" t="s">
        <v>4856</v>
      </c>
      <c r="E10" s="12">
        <v>42549</v>
      </c>
      <c r="F10" s="12">
        <v>44546</v>
      </c>
      <c r="G10" s="72"/>
      <c r="H10" s="217">
        <f>DATE(YEAR(F10)+5,MONTH(F10),DAY(F10)-1)</f>
        <v>46371</v>
      </c>
      <c r="I10" s="272">
        <f t="shared" ca="1" si="0"/>
        <v>1710</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249</v>
      </c>
      <c r="J11" s="16" t="str">
        <f t="shared" ca="1" si="1"/>
        <v>NOT DUE</v>
      </c>
      <c r="K11" s="30"/>
      <c r="L11" s="359"/>
    </row>
    <row r="12" spans="1:12">
      <c r="A12" s="273" t="s">
        <v>3092</v>
      </c>
      <c r="B12" s="211" t="s">
        <v>1887</v>
      </c>
      <c r="C12" s="211" t="s">
        <v>1883</v>
      </c>
      <c r="D12" s="274" t="s">
        <v>4856</v>
      </c>
      <c r="E12" s="12">
        <v>42549</v>
      </c>
      <c r="F12" s="12">
        <v>44546</v>
      </c>
      <c r="G12" s="72"/>
      <c r="H12" s="217">
        <f>DATE(YEAR(F12)+5,MONTH(F12),DAY(F12)-1)</f>
        <v>46371</v>
      </c>
      <c r="I12" s="272">
        <f t="shared" ca="1" si="0"/>
        <v>1710</v>
      </c>
      <c r="J12" s="16" t="str">
        <f t="shared" ca="1" si="1"/>
        <v>NOT DUE</v>
      </c>
      <c r="K12" s="30"/>
      <c r="L12" s="359"/>
    </row>
    <row r="13" spans="1:12" ht="38.450000000000003" customHeight="1">
      <c r="A13" s="273" t="s">
        <v>3093</v>
      </c>
      <c r="B13" s="211" t="s">
        <v>1535</v>
      </c>
      <c r="C13" s="211" t="s">
        <v>1889</v>
      </c>
      <c r="D13" s="274" t="s">
        <v>4856</v>
      </c>
      <c r="E13" s="12">
        <v>42549</v>
      </c>
      <c r="F13" s="12">
        <v>44546</v>
      </c>
      <c r="G13" s="72"/>
      <c r="H13" s="217">
        <f>DATE(YEAR(F13)+5,MONTH(F13),DAY(F13)-1)</f>
        <v>46371</v>
      </c>
      <c r="I13" s="272">
        <f t="shared" ca="1" si="0"/>
        <v>1710</v>
      </c>
      <c r="J13" s="16" t="str">
        <f t="shared" ca="1" si="1"/>
        <v>NOT DUE</v>
      </c>
      <c r="K13" s="30" t="s">
        <v>1898</v>
      </c>
      <c r="L13" s="359"/>
    </row>
    <row r="14" spans="1:12" ht="26.45" customHeight="1">
      <c r="A14" s="273" t="s">
        <v>3094</v>
      </c>
      <c r="B14" s="211" t="s">
        <v>3846</v>
      </c>
      <c r="C14" s="211" t="s">
        <v>1891</v>
      </c>
      <c r="D14" s="274" t="s">
        <v>4856</v>
      </c>
      <c r="E14" s="12">
        <v>42549</v>
      </c>
      <c r="F14" s="12">
        <v>44546</v>
      </c>
      <c r="G14" s="72"/>
      <c r="H14" s="217">
        <f>DATE(YEAR(F14)+5,MONTH(F14),DAY(F14)-1)</f>
        <v>46371</v>
      </c>
      <c r="I14" s="272">
        <f t="shared" ca="1" si="0"/>
        <v>1710</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249</v>
      </c>
      <c r="J15" s="16" t="str">
        <f t="shared" ca="1" si="1"/>
        <v>NOT DUE</v>
      </c>
      <c r="K15" s="30"/>
      <c r="L15" s="19"/>
    </row>
    <row r="16" spans="1:12" ht="20.25" customHeight="1">
      <c r="A16" s="273" t="s">
        <v>3096</v>
      </c>
      <c r="B16" s="211" t="s">
        <v>3847</v>
      </c>
      <c r="C16" s="211" t="s">
        <v>1891</v>
      </c>
      <c r="D16" s="274" t="s">
        <v>4856</v>
      </c>
      <c r="E16" s="12">
        <v>42549</v>
      </c>
      <c r="F16" s="12">
        <v>44546</v>
      </c>
      <c r="G16" s="72"/>
      <c r="H16" s="217">
        <f>DATE(YEAR(F16)+5,MONTH(F16),DAY(F16)-1)</f>
        <v>46371</v>
      </c>
      <c r="I16" s="272">
        <f t="shared" ca="1" si="0"/>
        <v>1710</v>
      </c>
      <c r="J16" s="16" t="str">
        <f t="shared" ca="1" si="1"/>
        <v>NOT DUE</v>
      </c>
      <c r="K16" s="30"/>
      <c r="L16" s="359"/>
    </row>
    <row r="17" spans="1:12" ht="38.25">
      <c r="A17" s="16" t="s">
        <v>3097</v>
      </c>
      <c r="B17" s="30" t="s">
        <v>1390</v>
      </c>
      <c r="C17" s="30" t="s">
        <v>1391</v>
      </c>
      <c r="D17" s="41" t="s">
        <v>1</v>
      </c>
      <c r="E17" s="12">
        <v>42549</v>
      </c>
      <c r="F17" s="12">
        <v>44660</v>
      </c>
      <c r="G17" s="72"/>
      <c r="H17" s="14">
        <f>DATE(YEAR(F17),MONTH(F17),DAY(F17)+1)</f>
        <v>44661</v>
      </c>
      <c r="I17" s="15">
        <f t="shared" ref="I17:I34" ca="1" si="2">IF(ISBLANK(H17),"",H17-DATE(YEAR(NOW()),MONTH(NOW()),DAY(NOW())))</f>
        <v>0</v>
      </c>
      <c r="J17" s="16" t="str">
        <f t="shared" ca="1" si="1"/>
        <v>NOT DUE</v>
      </c>
      <c r="K17" s="30" t="s">
        <v>1420</v>
      </c>
      <c r="L17" s="19"/>
    </row>
    <row r="18" spans="1:12" ht="38.25">
      <c r="A18" s="16" t="s">
        <v>3098</v>
      </c>
      <c r="B18" s="30" t="s">
        <v>1392</v>
      </c>
      <c r="C18" s="30" t="s">
        <v>1393</v>
      </c>
      <c r="D18" s="41" t="s">
        <v>1</v>
      </c>
      <c r="E18" s="12">
        <v>42549</v>
      </c>
      <c r="F18" s="12">
        <v>44660</v>
      </c>
      <c r="G18" s="72"/>
      <c r="H18" s="14">
        <f>DATE(YEAR(F18),MONTH(F18),DAY(F18)+1)</f>
        <v>44661</v>
      </c>
      <c r="I18" s="15">
        <f t="shared" ca="1" si="2"/>
        <v>0</v>
      </c>
      <c r="J18" s="16" t="str">
        <f t="shared" ca="1" si="1"/>
        <v>NOT DUE</v>
      </c>
      <c r="K18" s="30" t="s">
        <v>1421</v>
      </c>
      <c r="L18" s="19"/>
    </row>
    <row r="19" spans="1:12" ht="38.25">
      <c r="A19" s="16" t="s">
        <v>3099</v>
      </c>
      <c r="B19" s="30" t="s">
        <v>1394</v>
      </c>
      <c r="C19" s="30" t="s">
        <v>1395</v>
      </c>
      <c r="D19" s="41" t="s">
        <v>1</v>
      </c>
      <c r="E19" s="12">
        <v>42549</v>
      </c>
      <c r="F19" s="12">
        <v>44660</v>
      </c>
      <c r="G19" s="72"/>
      <c r="H19" s="14">
        <f>DATE(YEAR(F19),MONTH(F19),DAY(F19)+1)</f>
        <v>44661</v>
      </c>
      <c r="I19" s="15">
        <f t="shared" ca="1" si="2"/>
        <v>0</v>
      </c>
      <c r="J19" s="16" t="str">
        <f t="shared" ca="1" si="1"/>
        <v>NOT DUE</v>
      </c>
      <c r="K19" s="30" t="s">
        <v>1422</v>
      </c>
      <c r="L19" s="19"/>
    </row>
    <row r="20" spans="1:12" ht="38.450000000000003" customHeight="1">
      <c r="A20" s="16" t="s">
        <v>3100</v>
      </c>
      <c r="B20" s="30" t="s">
        <v>1396</v>
      </c>
      <c r="C20" s="30" t="s">
        <v>1397</v>
      </c>
      <c r="D20" s="41" t="s">
        <v>4</v>
      </c>
      <c r="E20" s="12">
        <v>42549</v>
      </c>
      <c r="F20" s="12">
        <v>44637</v>
      </c>
      <c r="G20" s="72"/>
      <c r="H20" s="14">
        <f>EDATE(F20-1,1)</f>
        <v>44667</v>
      </c>
      <c r="I20" s="15">
        <f t="shared" ca="1" si="2"/>
        <v>6</v>
      </c>
      <c r="J20" s="16" t="str">
        <f t="shared" ca="1" si="1"/>
        <v>NOT DUE</v>
      </c>
      <c r="K20" s="30" t="s">
        <v>1423</v>
      </c>
      <c r="L20" s="19"/>
    </row>
    <row r="21" spans="1:12" ht="25.5">
      <c r="A21" s="16" t="s">
        <v>3101</v>
      </c>
      <c r="B21" s="30" t="s">
        <v>1398</v>
      </c>
      <c r="C21" s="30" t="s">
        <v>1399</v>
      </c>
      <c r="D21" s="41" t="s">
        <v>1</v>
      </c>
      <c r="E21" s="12">
        <v>42549</v>
      </c>
      <c r="F21" s="12">
        <v>44660</v>
      </c>
      <c r="G21" s="72"/>
      <c r="H21" s="14">
        <f>DATE(YEAR(F21),MONTH(F21),DAY(F21)+1)</f>
        <v>44661</v>
      </c>
      <c r="I21" s="15">
        <f t="shared" ca="1" si="2"/>
        <v>0</v>
      </c>
      <c r="J21" s="16" t="str">
        <f t="shared" ca="1" si="1"/>
        <v>NOT DUE</v>
      </c>
      <c r="K21" s="30" t="s">
        <v>1424</v>
      </c>
      <c r="L21" s="19"/>
    </row>
    <row r="22" spans="1:12" ht="26.45" customHeight="1">
      <c r="A22" s="16" t="s">
        <v>3102</v>
      </c>
      <c r="B22" s="30" t="s">
        <v>1400</v>
      </c>
      <c r="C22" s="30" t="s">
        <v>1401</v>
      </c>
      <c r="D22" s="41" t="s">
        <v>1</v>
      </c>
      <c r="E22" s="12">
        <v>42549</v>
      </c>
      <c r="F22" s="12">
        <v>44660</v>
      </c>
      <c r="G22" s="72"/>
      <c r="H22" s="14">
        <f>DATE(YEAR(F22),MONTH(F22),DAY(F22)+1)</f>
        <v>44661</v>
      </c>
      <c r="I22" s="15">
        <f t="shared" ca="1" si="2"/>
        <v>0</v>
      </c>
      <c r="J22" s="16" t="str">
        <f t="shared" ca="1" si="1"/>
        <v>NOT DUE</v>
      </c>
      <c r="K22" s="30" t="s">
        <v>1425</v>
      </c>
      <c r="L22" s="19"/>
    </row>
    <row r="23" spans="1:12" ht="26.45" customHeight="1">
      <c r="A23" s="16" t="s">
        <v>3103</v>
      </c>
      <c r="B23" s="30" t="s">
        <v>1402</v>
      </c>
      <c r="C23" s="30" t="s">
        <v>1403</v>
      </c>
      <c r="D23" s="41" t="s">
        <v>1</v>
      </c>
      <c r="E23" s="12">
        <v>42549</v>
      </c>
      <c r="F23" s="12">
        <v>44660</v>
      </c>
      <c r="G23" s="72"/>
      <c r="H23" s="14">
        <f>DATE(YEAR(F23),MONTH(F23),DAY(F23)+1)</f>
        <v>44661</v>
      </c>
      <c r="I23" s="15">
        <f t="shared" ca="1" si="2"/>
        <v>0</v>
      </c>
      <c r="J23" s="16" t="str">
        <f t="shared" ca="1" si="1"/>
        <v>NOT DUE</v>
      </c>
      <c r="K23" s="30" t="s">
        <v>1425</v>
      </c>
      <c r="L23" s="19"/>
    </row>
    <row r="24" spans="1:12" ht="26.45" customHeight="1">
      <c r="A24" s="16" t="s">
        <v>3104</v>
      </c>
      <c r="B24" s="30" t="s">
        <v>1404</v>
      </c>
      <c r="C24" s="30" t="s">
        <v>1391</v>
      </c>
      <c r="D24" s="41" t="s">
        <v>1</v>
      </c>
      <c r="E24" s="12">
        <v>42549</v>
      </c>
      <c r="F24" s="12">
        <v>44660</v>
      </c>
      <c r="G24" s="72"/>
      <c r="H24" s="14">
        <f>DATE(YEAR(F24),MONTH(F24),DAY(F24)+1)</f>
        <v>44661</v>
      </c>
      <c r="I24" s="15">
        <f t="shared" ca="1" si="2"/>
        <v>0</v>
      </c>
      <c r="J24" s="16" t="str">
        <f t="shared" ca="1" si="1"/>
        <v>NOT DUE</v>
      </c>
      <c r="K24" s="30" t="s">
        <v>1425</v>
      </c>
      <c r="L24" s="19"/>
    </row>
    <row r="25" spans="1:12" ht="26.45" customHeight="1">
      <c r="A25" s="16" t="s">
        <v>5200</v>
      </c>
      <c r="B25" s="211" t="s">
        <v>3960</v>
      </c>
      <c r="C25" s="211" t="s">
        <v>1389</v>
      </c>
      <c r="D25" s="274" t="s">
        <v>4856</v>
      </c>
      <c r="E25" s="12">
        <v>42549</v>
      </c>
      <c r="F25" s="12">
        <v>44408</v>
      </c>
      <c r="G25" s="72"/>
      <c r="H25" s="217">
        <f>DATE(YEAR(F25)+5,MONTH(F25),DAY(F25)-1)</f>
        <v>46233</v>
      </c>
      <c r="I25" s="272">
        <f t="shared" ca="1" si="2"/>
        <v>1572</v>
      </c>
      <c r="J25" s="16" t="str">
        <f t="shared" ref="J25:J26" ca="1" si="3">IF(I25="","",IF(I25&lt;0,"OVERDUE","NOT DUE"))</f>
        <v>NOT DUE</v>
      </c>
      <c r="K25" s="30" t="s">
        <v>3851</v>
      </c>
      <c r="L25" s="19"/>
    </row>
    <row r="26" spans="1:12" ht="25.5">
      <c r="A26" s="16" t="s">
        <v>5201</v>
      </c>
      <c r="B26" s="211" t="s">
        <v>3955</v>
      </c>
      <c r="C26" s="211" t="s">
        <v>3888</v>
      </c>
      <c r="D26" s="274" t="s">
        <v>4856</v>
      </c>
      <c r="E26" s="12">
        <v>42549</v>
      </c>
      <c r="F26" s="12">
        <v>44408</v>
      </c>
      <c r="G26" s="72"/>
      <c r="H26" s="217">
        <f>DATE(YEAR(F26)+5,MONTH(F26),DAY(F26)-1)</f>
        <v>46233</v>
      </c>
      <c r="I26" s="272">
        <f t="shared" ca="1" si="2"/>
        <v>1572</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78</v>
      </c>
      <c r="J27" s="16" t="str">
        <f t="shared" ca="1" si="1"/>
        <v>NOT DUE</v>
      </c>
      <c r="K27" s="30" t="s">
        <v>1426</v>
      </c>
      <c r="L27" s="145"/>
    </row>
    <row r="28" spans="1:12" ht="15" customHeight="1">
      <c r="A28" s="16" t="s">
        <v>3106</v>
      </c>
      <c r="B28" s="30" t="s">
        <v>1894</v>
      </c>
      <c r="C28" s="30"/>
      <c r="D28" s="41" t="s">
        <v>1</v>
      </c>
      <c r="E28" s="12">
        <v>42549</v>
      </c>
      <c r="F28" s="12">
        <v>44660</v>
      </c>
      <c r="G28" s="72"/>
      <c r="H28" s="14">
        <f>DATE(YEAR(F28),MONTH(F28),DAY(F28)+1)</f>
        <v>44661</v>
      </c>
      <c r="I28" s="15">
        <f t="shared" ca="1" si="2"/>
        <v>0</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278</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278</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278</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278</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278</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278</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5231</v>
      </c>
    </row>
    <row r="39" spans="1:12">
      <c r="C39" s="367" t="s">
        <v>5449</v>
      </c>
      <c r="E39" s="75" t="s">
        <v>5444</v>
      </c>
      <c r="H39" s="455" t="s">
        <v>5445</v>
      </c>
      <c r="I39" s="455"/>
      <c r="J39" s="455"/>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opLeftCell="A5" zoomScale="90" zoomScaleNormal="90" workbookViewId="0">
      <selection activeCell="C45" sqref="C4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1910</v>
      </c>
      <c r="D3" s="378" t="s">
        <v>12</v>
      </c>
      <c r="E3" s="378"/>
      <c r="F3" s="4" t="s">
        <v>3113</v>
      </c>
    </row>
    <row r="4" spans="1:12" ht="18" customHeight="1">
      <c r="A4" s="377" t="s">
        <v>77</v>
      </c>
      <c r="B4" s="377"/>
      <c r="C4" s="36" t="s">
        <v>3783</v>
      </c>
      <c r="D4" s="378" t="s">
        <v>14</v>
      </c>
      <c r="E4" s="378"/>
      <c r="F4" s="5"/>
    </row>
    <row r="5" spans="1:12" ht="18" customHeight="1">
      <c r="A5" s="377" t="s">
        <v>78</v>
      </c>
      <c r="B5" s="377"/>
      <c r="C5" s="37" t="s">
        <v>3777</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73</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264</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1725</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264</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1725</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1725</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1725</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264</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1725</v>
      </c>
      <c r="J16" s="16" t="str">
        <f t="shared" ca="1" si="1"/>
        <v>NOT DUE</v>
      </c>
      <c r="K16" s="30"/>
      <c r="L16" s="359"/>
    </row>
    <row r="17" spans="1:12" ht="38.25">
      <c r="A17" s="16" t="s">
        <v>3123</v>
      </c>
      <c r="B17" s="30" t="s">
        <v>1390</v>
      </c>
      <c r="C17" s="30" t="s">
        <v>1391</v>
      </c>
      <c r="D17" s="41" t="s">
        <v>1</v>
      </c>
      <c r="E17" s="12">
        <v>42549</v>
      </c>
      <c r="F17" s="12">
        <v>44660</v>
      </c>
      <c r="G17" s="72"/>
      <c r="H17" s="14">
        <f>DATE(YEAR(F17),MONTH(F17),DAY(F17)+1)</f>
        <v>44661</v>
      </c>
      <c r="I17" s="15">
        <f t="shared" ref="I17:I34" ca="1" si="2">IF(ISBLANK(H17),"",H17-DATE(YEAR(NOW()),MONTH(NOW()),DAY(NOW())))</f>
        <v>0</v>
      </c>
      <c r="J17" s="16" t="str">
        <f t="shared" ca="1" si="1"/>
        <v>NOT DUE</v>
      </c>
      <c r="K17" s="30" t="s">
        <v>1420</v>
      </c>
      <c r="L17" s="19"/>
    </row>
    <row r="18" spans="1:12" ht="38.25">
      <c r="A18" s="16" t="s">
        <v>3124</v>
      </c>
      <c r="B18" s="30" t="s">
        <v>1392</v>
      </c>
      <c r="C18" s="30" t="s">
        <v>1393</v>
      </c>
      <c r="D18" s="41" t="s">
        <v>1</v>
      </c>
      <c r="E18" s="12">
        <v>42549</v>
      </c>
      <c r="F18" s="12">
        <v>44660</v>
      </c>
      <c r="G18" s="72"/>
      <c r="H18" s="14">
        <f>DATE(YEAR(F18),MONTH(F18),DAY(F18)+1)</f>
        <v>44661</v>
      </c>
      <c r="I18" s="15">
        <f t="shared" ca="1" si="2"/>
        <v>0</v>
      </c>
      <c r="J18" s="16" t="str">
        <f t="shared" ca="1" si="1"/>
        <v>NOT DUE</v>
      </c>
      <c r="K18" s="30" t="s">
        <v>1421</v>
      </c>
      <c r="L18" s="19"/>
    </row>
    <row r="19" spans="1:12" ht="38.25">
      <c r="A19" s="16" t="s">
        <v>3125</v>
      </c>
      <c r="B19" s="30" t="s">
        <v>1394</v>
      </c>
      <c r="C19" s="30" t="s">
        <v>1395</v>
      </c>
      <c r="D19" s="41" t="s">
        <v>1</v>
      </c>
      <c r="E19" s="12">
        <v>42549</v>
      </c>
      <c r="F19" s="12">
        <v>44660</v>
      </c>
      <c r="G19" s="72"/>
      <c r="H19" s="14">
        <f>DATE(YEAR(F19),MONTH(F19),DAY(F19)+1)</f>
        <v>44661</v>
      </c>
      <c r="I19" s="15">
        <f t="shared" ca="1" si="2"/>
        <v>0</v>
      </c>
      <c r="J19" s="16" t="str">
        <f t="shared" ca="1" si="1"/>
        <v>NOT DUE</v>
      </c>
      <c r="K19" s="30" t="s">
        <v>1422</v>
      </c>
      <c r="L19" s="19"/>
    </row>
    <row r="20" spans="1:12" ht="38.450000000000003" customHeight="1">
      <c r="A20" s="16" t="s">
        <v>3126</v>
      </c>
      <c r="B20" s="30" t="s">
        <v>1396</v>
      </c>
      <c r="C20" s="30" t="s">
        <v>1397</v>
      </c>
      <c r="D20" s="41" t="s">
        <v>4</v>
      </c>
      <c r="E20" s="12">
        <v>42549</v>
      </c>
      <c r="F20" s="12">
        <v>44637</v>
      </c>
      <c r="G20" s="72"/>
      <c r="H20" s="14">
        <f>EDATE(F20-1,1)</f>
        <v>44667</v>
      </c>
      <c r="I20" s="15">
        <f t="shared" ca="1" si="2"/>
        <v>6</v>
      </c>
      <c r="J20" s="16" t="str">
        <f t="shared" ca="1" si="1"/>
        <v>NOT DUE</v>
      </c>
      <c r="K20" s="30" t="s">
        <v>1423</v>
      </c>
      <c r="L20" s="19"/>
    </row>
    <row r="21" spans="1:12" ht="25.5">
      <c r="A21" s="16" t="s">
        <v>3127</v>
      </c>
      <c r="B21" s="30" t="s">
        <v>1398</v>
      </c>
      <c r="C21" s="30" t="s">
        <v>1399</v>
      </c>
      <c r="D21" s="41" t="s">
        <v>1</v>
      </c>
      <c r="E21" s="12">
        <v>42549</v>
      </c>
      <c r="F21" s="12">
        <v>44660</v>
      </c>
      <c r="G21" s="72"/>
      <c r="H21" s="14">
        <f>DATE(YEAR(F21),MONTH(F21),DAY(F21)+1)</f>
        <v>44661</v>
      </c>
      <c r="I21" s="15">
        <f t="shared" ca="1" si="2"/>
        <v>0</v>
      </c>
      <c r="J21" s="16" t="str">
        <f t="shared" ca="1" si="1"/>
        <v>NOT DUE</v>
      </c>
      <c r="K21" s="30" t="s">
        <v>1424</v>
      </c>
      <c r="L21" s="19"/>
    </row>
    <row r="22" spans="1:12" ht="26.45" customHeight="1">
      <c r="A22" s="16" t="s">
        <v>3128</v>
      </c>
      <c r="B22" s="30" t="s">
        <v>1400</v>
      </c>
      <c r="C22" s="30" t="s">
        <v>1401</v>
      </c>
      <c r="D22" s="41" t="s">
        <v>1</v>
      </c>
      <c r="E22" s="12">
        <v>42549</v>
      </c>
      <c r="F22" s="12">
        <v>44660</v>
      </c>
      <c r="G22" s="72"/>
      <c r="H22" s="14">
        <f>DATE(YEAR(F22),MONTH(F22),DAY(F22)+1)</f>
        <v>44661</v>
      </c>
      <c r="I22" s="15">
        <f t="shared" ca="1" si="2"/>
        <v>0</v>
      </c>
      <c r="J22" s="16" t="str">
        <f t="shared" ca="1" si="1"/>
        <v>NOT DUE</v>
      </c>
      <c r="K22" s="30" t="s">
        <v>1425</v>
      </c>
      <c r="L22" s="19"/>
    </row>
    <row r="23" spans="1:12" ht="26.45" customHeight="1">
      <c r="A23" s="16" t="s">
        <v>3129</v>
      </c>
      <c r="B23" s="30" t="s">
        <v>1402</v>
      </c>
      <c r="C23" s="30" t="s">
        <v>1403</v>
      </c>
      <c r="D23" s="41" t="s">
        <v>1</v>
      </c>
      <c r="E23" s="12">
        <v>42549</v>
      </c>
      <c r="F23" s="12">
        <v>44660</v>
      </c>
      <c r="G23" s="72"/>
      <c r="H23" s="14">
        <f>DATE(YEAR(F23),MONTH(F23),DAY(F23)+1)</f>
        <v>44661</v>
      </c>
      <c r="I23" s="15">
        <f t="shared" ca="1" si="2"/>
        <v>0</v>
      </c>
      <c r="J23" s="16" t="str">
        <f t="shared" ca="1" si="1"/>
        <v>NOT DUE</v>
      </c>
      <c r="K23" s="30" t="s">
        <v>1425</v>
      </c>
      <c r="L23" s="19"/>
    </row>
    <row r="24" spans="1:12" ht="26.45" customHeight="1">
      <c r="A24" s="16" t="s">
        <v>3130</v>
      </c>
      <c r="B24" s="30" t="s">
        <v>1404</v>
      </c>
      <c r="C24" s="30" t="s">
        <v>1391</v>
      </c>
      <c r="D24" s="41" t="s">
        <v>1</v>
      </c>
      <c r="E24" s="12">
        <v>42549</v>
      </c>
      <c r="F24" s="12">
        <v>44660</v>
      </c>
      <c r="G24" s="72"/>
      <c r="H24" s="14">
        <f>DATE(YEAR(F24),MONTH(F24),DAY(F24)+1)</f>
        <v>44661</v>
      </c>
      <c r="I24" s="15">
        <f t="shared" ca="1" si="2"/>
        <v>0</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1572</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1572</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78</v>
      </c>
      <c r="J27" s="16" t="str">
        <f t="shared" ca="1" si="1"/>
        <v>NOT DUE</v>
      </c>
      <c r="K27" s="30" t="s">
        <v>1426</v>
      </c>
      <c r="L27" s="145"/>
    </row>
    <row r="28" spans="1:12" ht="15" customHeight="1">
      <c r="A28" s="16" t="s">
        <v>3134</v>
      </c>
      <c r="B28" s="30" t="s">
        <v>1894</v>
      </c>
      <c r="C28" s="30"/>
      <c r="D28" s="30" t="s">
        <v>1</v>
      </c>
      <c r="E28" s="12">
        <v>42549</v>
      </c>
      <c r="F28" s="12">
        <v>44660</v>
      </c>
      <c r="G28" s="72"/>
      <c r="H28" s="14">
        <f>DATE(YEAR(F28),MONTH(F28),DAY(F28)+1)</f>
        <v>44661</v>
      </c>
      <c r="I28" s="15">
        <f t="shared" ca="1" si="2"/>
        <v>0</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278</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278</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278</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278</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278</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278</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5231</v>
      </c>
      <c r="G38" t="s">
        <v>4631</v>
      </c>
    </row>
    <row r="39" spans="1:12">
      <c r="C39" s="367" t="s">
        <v>5449</v>
      </c>
      <c r="E39" s="75" t="s">
        <v>5444</v>
      </c>
      <c r="H39" s="455" t="s">
        <v>5445</v>
      </c>
      <c r="I39" s="455"/>
      <c r="J39" s="455"/>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13" zoomScale="90" zoomScaleNormal="90" workbookViewId="0">
      <selection activeCell="C53" sqref="C5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1911</v>
      </c>
      <c r="D3" s="378" t="s">
        <v>12</v>
      </c>
      <c r="E3" s="378"/>
      <c r="F3" s="4" t="s">
        <v>2553</v>
      </c>
    </row>
    <row r="4" spans="1:12" ht="18" customHeight="1">
      <c r="A4" s="377" t="s">
        <v>77</v>
      </c>
      <c r="B4" s="377"/>
      <c r="C4" s="36" t="s">
        <v>3784</v>
      </c>
      <c r="D4" s="378" t="s">
        <v>14</v>
      </c>
      <c r="E4" s="378"/>
      <c r="F4" s="365">
        <f>'Running Hours'!B37</f>
        <v>48083.5</v>
      </c>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1351</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1351</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1351</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1351</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1351</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71</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255</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1351</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255</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1351</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255</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1351</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1351</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255</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255</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66</v>
      </c>
      <c r="J23" s="16" t="str">
        <f t="shared" ca="1" si="1"/>
        <v>NOT DUE</v>
      </c>
      <c r="K23" s="30" t="s">
        <v>1425</v>
      </c>
      <c r="L23" s="19"/>
    </row>
    <row r="24" spans="1:12" ht="38.450000000000003" customHeight="1">
      <c r="A24" s="16" t="s">
        <v>3070</v>
      </c>
      <c r="B24" s="30" t="s">
        <v>1390</v>
      </c>
      <c r="C24" s="30" t="s">
        <v>1391</v>
      </c>
      <c r="D24" s="41" t="s">
        <v>1</v>
      </c>
      <c r="E24" s="12">
        <v>42549</v>
      </c>
      <c r="F24" s="12">
        <v>44660</v>
      </c>
      <c r="G24" s="72"/>
      <c r="H24" s="14">
        <f>DATE(YEAR(F24),MONTH(F24),DAY(F24)+1)</f>
        <v>44661</v>
      </c>
      <c r="I24" s="15">
        <f t="shared" ca="1" si="0"/>
        <v>0</v>
      </c>
      <c r="J24" s="16" t="str">
        <f t="shared" ca="1" si="1"/>
        <v>NOT DUE</v>
      </c>
      <c r="K24" s="30" t="s">
        <v>1425</v>
      </c>
      <c r="L24" s="19"/>
    </row>
    <row r="25" spans="1:12" ht="38.450000000000003" customHeight="1">
      <c r="A25" s="16" t="s">
        <v>3071</v>
      </c>
      <c r="B25" s="30" t="s">
        <v>1392</v>
      </c>
      <c r="C25" s="30" t="s">
        <v>1393</v>
      </c>
      <c r="D25" s="41" t="s">
        <v>1</v>
      </c>
      <c r="E25" s="12">
        <v>42549</v>
      </c>
      <c r="F25" s="12">
        <v>44660</v>
      </c>
      <c r="G25" s="72"/>
      <c r="H25" s="14">
        <f>DATE(YEAR(F25),MONTH(F25),DAY(F25)+1)</f>
        <v>44661</v>
      </c>
      <c r="I25" s="15">
        <f t="shared" ca="1" si="0"/>
        <v>0</v>
      </c>
      <c r="J25" s="16" t="str">
        <f t="shared" ca="1" si="1"/>
        <v>NOT DUE</v>
      </c>
      <c r="K25" s="30" t="s">
        <v>1425</v>
      </c>
      <c r="L25" s="19"/>
    </row>
    <row r="26" spans="1:12" ht="38.25" customHeight="1">
      <c r="A26" s="16" t="s">
        <v>3072</v>
      </c>
      <c r="B26" s="30" t="s">
        <v>1394</v>
      </c>
      <c r="C26" s="30" t="s">
        <v>1395</v>
      </c>
      <c r="D26" s="41" t="s">
        <v>1</v>
      </c>
      <c r="E26" s="12">
        <v>42549</v>
      </c>
      <c r="F26" s="12">
        <v>44660</v>
      </c>
      <c r="G26" s="72"/>
      <c r="H26" s="14">
        <f>DATE(YEAR(F26),MONTH(F26),DAY(F26)+1)</f>
        <v>44661</v>
      </c>
      <c r="I26" s="15">
        <f t="shared" ca="1" si="0"/>
        <v>0</v>
      </c>
      <c r="J26" s="16" t="str">
        <f t="shared" ca="1" si="1"/>
        <v>NOT DUE</v>
      </c>
      <c r="K26" s="30"/>
      <c r="L26" s="19"/>
    </row>
    <row r="27" spans="1:12" ht="38.450000000000003" customHeight="1">
      <c r="A27" s="16" t="s">
        <v>3073</v>
      </c>
      <c r="B27" s="30" t="s">
        <v>1396</v>
      </c>
      <c r="C27" s="30" t="s">
        <v>1397</v>
      </c>
      <c r="D27" s="41" t="s">
        <v>4</v>
      </c>
      <c r="E27" s="12">
        <v>42549</v>
      </c>
      <c r="F27" s="12">
        <v>44634</v>
      </c>
      <c r="G27" s="72"/>
      <c r="H27" s="14">
        <f>EDATE(F27-1,1)</f>
        <v>44664</v>
      </c>
      <c r="I27" s="15">
        <f t="shared" ca="1" si="0"/>
        <v>3</v>
      </c>
      <c r="J27" s="16" t="str">
        <f t="shared" ca="1" si="1"/>
        <v>NOT DUE</v>
      </c>
      <c r="K27" s="30" t="s">
        <v>1426</v>
      </c>
      <c r="L27" s="19"/>
    </row>
    <row r="28" spans="1:12" ht="26.45" customHeight="1">
      <c r="A28" s="16" t="s">
        <v>3074</v>
      </c>
      <c r="B28" s="30" t="s">
        <v>1398</v>
      </c>
      <c r="C28" s="30" t="s">
        <v>1399</v>
      </c>
      <c r="D28" s="41" t="s">
        <v>1</v>
      </c>
      <c r="E28" s="12">
        <v>42549</v>
      </c>
      <c r="F28" s="12">
        <v>44660</v>
      </c>
      <c r="G28" s="72"/>
      <c r="H28" s="14">
        <f>DATE(YEAR(F28),MONTH(F28),DAY(F28)+1)</f>
        <v>44661</v>
      </c>
      <c r="I28" s="15">
        <f t="shared" ca="1" si="0"/>
        <v>0</v>
      </c>
      <c r="J28" s="16" t="str">
        <f t="shared" ca="1" si="1"/>
        <v>NOT DUE</v>
      </c>
      <c r="K28" s="30" t="s">
        <v>1426</v>
      </c>
      <c r="L28" s="19"/>
    </row>
    <row r="29" spans="1:12" ht="26.45" customHeight="1">
      <c r="A29" s="16" t="s">
        <v>3075</v>
      </c>
      <c r="B29" s="30" t="s">
        <v>1400</v>
      </c>
      <c r="C29" s="30" t="s">
        <v>1401</v>
      </c>
      <c r="D29" s="41" t="s">
        <v>1</v>
      </c>
      <c r="E29" s="12">
        <v>42549</v>
      </c>
      <c r="F29" s="12">
        <v>44660</v>
      </c>
      <c r="G29" s="72"/>
      <c r="H29" s="14">
        <f>DATE(YEAR(F29),MONTH(F29),DAY(F29)+1)</f>
        <v>44661</v>
      </c>
      <c r="I29" s="15">
        <f t="shared" ca="1" si="0"/>
        <v>0</v>
      </c>
      <c r="J29" s="16" t="str">
        <f t="shared" ca="1" si="1"/>
        <v>NOT DUE</v>
      </c>
      <c r="K29" s="30" t="s">
        <v>1426</v>
      </c>
      <c r="L29" s="19"/>
    </row>
    <row r="30" spans="1:12" ht="26.45" customHeight="1">
      <c r="A30" s="16" t="s">
        <v>3076</v>
      </c>
      <c r="B30" s="30" t="s">
        <v>1402</v>
      </c>
      <c r="C30" s="30" t="s">
        <v>1403</v>
      </c>
      <c r="D30" s="41" t="s">
        <v>1</v>
      </c>
      <c r="E30" s="12">
        <v>42549</v>
      </c>
      <c r="F30" s="12">
        <v>44660</v>
      </c>
      <c r="G30" s="72"/>
      <c r="H30" s="14">
        <f>DATE(YEAR(F30),MONTH(F30),DAY(F30)+1)</f>
        <v>44661</v>
      </c>
      <c r="I30" s="15">
        <f t="shared" ca="1" si="0"/>
        <v>0</v>
      </c>
      <c r="J30" s="16" t="str">
        <f t="shared" ca="1" si="1"/>
        <v>NOT DUE</v>
      </c>
      <c r="K30" s="30" t="s">
        <v>1427</v>
      </c>
      <c r="L30" s="19"/>
    </row>
    <row r="31" spans="1:12" ht="26.45" customHeight="1">
      <c r="A31" s="16" t="s">
        <v>3077</v>
      </c>
      <c r="B31" s="30" t="s">
        <v>1404</v>
      </c>
      <c r="C31" s="30" t="s">
        <v>1391</v>
      </c>
      <c r="D31" s="41" t="s">
        <v>1</v>
      </c>
      <c r="E31" s="12">
        <v>42549</v>
      </c>
      <c r="F31" s="12">
        <v>44660</v>
      </c>
      <c r="G31" s="72"/>
      <c r="H31" s="14">
        <f>DATE(YEAR(F31),MONTH(F31),DAY(F31)+1)</f>
        <v>44661</v>
      </c>
      <c r="I31" s="15">
        <f t="shared" ca="1" si="0"/>
        <v>0</v>
      </c>
      <c r="J31" s="16" t="str">
        <f t="shared" ca="1" si="1"/>
        <v>NOT 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66</v>
      </c>
      <c r="J32" s="16" t="str">
        <f t="shared" ca="1" si="1"/>
        <v>NOT DUE</v>
      </c>
      <c r="K32" s="30" t="s">
        <v>1427</v>
      </c>
      <c r="L32" s="19"/>
    </row>
    <row r="33" spans="1:12" ht="26.45" customHeight="1">
      <c r="A33" s="16" t="s">
        <v>3079</v>
      </c>
      <c r="B33" s="30" t="s">
        <v>1407</v>
      </c>
      <c r="C33" s="30" t="s">
        <v>1406</v>
      </c>
      <c r="D33" s="41" t="s">
        <v>4</v>
      </c>
      <c r="E33" s="12">
        <v>42549</v>
      </c>
      <c r="F33" s="12">
        <v>44634</v>
      </c>
      <c r="G33" s="72"/>
      <c r="H33" s="14">
        <f>EDATE(F33-1,1)</f>
        <v>44664</v>
      </c>
      <c r="I33" s="15">
        <f t="shared" ca="1" si="0"/>
        <v>3</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1225</v>
      </c>
      <c r="J34" s="16" t="str">
        <f t="shared" ca="1" si="1"/>
        <v>NOT DUE</v>
      </c>
      <c r="K34" s="30" t="s">
        <v>3851</v>
      </c>
      <c r="L34" s="145" t="s">
        <v>5199</v>
      </c>
    </row>
    <row r="35" spans="1:12" ht="25.5">
      <c r="A35" s="16" t="s">
        <v>3081</v>
      </c>
      <c r="B35" s="30" t="s">
        <v>3955</v>
      </c>
      <c r="C35" s="30" t="s">
        <v>3888</v>
      </c>
      <c r="D35" s="41" t="s">
        <v>1080</v>
      </c>
      <c r="E35" s="12">
        <v>42549</v>
      </c>
      <c r="F35" s="12">
        <v>44426</v>
      </c>
      <c r="G35" s="72"/>
      <c r="H35" s="14">
        <f>DATE(YEAR(F35)+4,MONTH(F35),DAY(F35)-1)</f>
        <v>45886</v>
      </c>
      <c r="I35" s="15">
        <f t="shared" ca="1" si="0"/>
        <v>1225</v>
      </c>
      <c r="J35" s="16" t="str">
        <f t="shared" ca="1" si="1"/>
        <v>NOT DUE</v>
      </c>
      <c r="K35" s="30" t="s">
        <v>3851</v>
      </c>
      <c r="L35" s="145" t="s">
        <v>5199</v>
      </c>
    </row>
    <row r="36" spans="1:12" ht="26.45" customHeight="1">
      <c r="A36" s="16" t="s">
        <v>3082</v>
      </c>
      <c r="B36" s="30" t="s">
        <v>1408</v>
      </c>
      <c r="C36" s="30" t="s">
        <v>1409</v>
      </c>
      <c r="D36" s="41" t="s">
        <v>0</v>
      </c>
      <c r="E36" s="12">
        <v>42549</v>
      </c>
      <c r="F36" s="12">
        <v>44648</v>
      </c>
      <c r="G36" s="72"/>
      <c r="H36" s="14">
        <f>DATE(YEAR(F36),MONTH(F36)+3,DAY(F36)-1)</f>
        <v>44739</v>
      </c>
      <c r="I36" s="15">
        <f t="shared" ca="1" si="0"/>
        <v>78</v>
      </c>
      <c r="J36" s="16" t="str">
        <f t="shared" ca="1" si="1"/>
        <v>NOT DUE</v>
      </c>
      <c r="K36" s="30" t="s">
        <v>1428</v>
      </c>
      <c r="L36" s="39"/>
    </row>
    <row r="37" spans="1:12" ht="15.75" customHeight="1">
      <c r="A37" s="16" t="s">
        <v>3083</v>
      </c>
      <c r="B37" s="30" t="s">
        <v>1894</v>
      </c>
      <c r="C37" s="30"/>
      <c r="D37" s="41" t="s">
        <v>1</v>
      </c>
      <c r="E37" s="12">
        <v>42549</v>
      </c>
      <c r="F37" s="12">
        <v>44660</v>
      </c>
      <c r="G37" s="72"/>
      <c r="H37" s="14">
        <f>DATE(YEAR(F37),MONTH(F37),DAY(F37)+1)</f>
        <v>44661</v>
      </c>
      <c r="I37" s="15">
        <f t="shared" ca="1" si="0"/>
        <v>0</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278</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278</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278</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278</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278</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278</v>
      </c>
      <c r="J43" s="16" t="str">
        <f t="shared" ca="1" si="1"/>
        <v>NOT DUE</v>
      </c>
      <c r="K43" s="30"/>
      <c r="L43" s="19"/>
    </row>
    <row r="44" spans="1:12" ht="23.25" customHeight="1">
      <c r="A44" s="16" t="s">
        <v>3867</v>
      </c>
      <c r="B44" s="30" t="s">
        <v>3996</v>
      </c>
      <c r="C44" s="30" t="s">
        <v>3997</v>
      </c>
      <c r="D44" s="41" t="s">
        <v>4</v>
      </c>
      <c r="E44" s="12">
        <v>42549</v>
      </c>
      <c r="F44" s="12">
        <v>44636</v>
      </c>
      <c r="G44" s="72"/>
      <c r="H44" s="14">
        <f>EDATE(F44-1,1)</f>
        <v>44666</v>
      </c>
      <c r="I44" s="15">
        <f t="shared" ca="1" si="0"/>
        <v>5</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5231</v>
      </c>
      <c r="G48" t="s">
        <v>4631</v>
      </c>
    </row>
    <row r="49" spans="3:10">
      <c r="C49" s="367" t="s">
        <v>5449</v>
      </c>
      <c r="E49" s="75" t="s">
        <v>5444</v>
      </c>
      <c r="H49" s="455" t="s">
        <v>5445</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E56" sqref="E5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1933</v>
      </c>
      <c r="D3" s="378" t="s">
        <v>12</v>
      </c>
      <c r="E3" s="378"/>
      <c r="F3" s="4" t="s">
        <v>2554</v>
      </c>
    </row>
    <row r="4" spans="1:12" ht="18" customHeight="1">
      <c r="A4" s="377" t="s">
        <v>77</v>
      </c>
      <c r="B4" s="377"/>
      <c r="C4" s="36" t="s">
        <v>3784</v>
      </c>
      <c r="D4" s="378" t="s">
        <v>14</v>
      </c>
      <c r="E4" s="378"/>
      <c r="F4" s="365">
        <f>'Running Hours'!B37</f>
        <v>48083.5</v>
      </c>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1351</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1351</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1351</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1351</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1351</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72</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255</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1351</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255</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1351</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255</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1351</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1351</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255</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255</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66</v>
      </c>
      <c r="J23" s="16" t="str">
        <f t="shared" ca="1" si="1"/>
        <v>NOT DUE</v>
      </c>
      <c r="K23" s="30" t="s">
        <v>1425</v>
      </c>
      <c r="L23" s="19"/>
    </row>
    <row r="24" spans="1:12" ht="38.450000000000003" customHeight="1">
      <c r="A24" s="16" t="s">
        <v>3037</v>
      </c>
      <c r="B24" s="30" t="s">
        <v>1390</v>
      </c>
      <c r="C24" s="30" t="s">
        <v>1391</v>
      </c>
      <c r="D24" s="41" t="s">
        <v>1</v>
      </c>
      <c r="E24" s="12">
        <v>42549</v>
      </c>
      <c r="F24" s="12">
        <v>44660</v>
      </c>
      <c r="G24" s="72"/>
      <c r="H24" s="14">
        <f>DATE(YEAR(F24),MONTH(F24),DAY(F24)+1)</f>
        <v>44661</v>
      </c>
      <c r="I24" s="15">
        <f t="shared" ca="1" si="0"/>
        <v>0</v>
      </c>
      <c r="J24" s="16" t="str">
        <f t="shared" ca="1" si="1"/>
        <v>NOT DUE</v>
      </c>
      <c r="K24" s="30" t="s">
        <v>1425</v>
      </c>
      <c r="L24" s="19"/>
    </row>
    <row r="25" spans="1:12" ht="38.450000000000003" customHeight="1">
      <c r="A25" s="16" t="s">
        <v>3038</v>
      </c>
      <c r="B25" s="30" t="s">
        <v>1392</v>
      </c>
      <c r="C25" s="30" t="s">
        <v>1393</v>
      </c>
      <c r="D25" s="41" t="s">
        <v>1</v>
      </c>
      <c r="E25" s="12">
        <v>42549</v>
      </c>
      <c r="F25" s="12">
        <v>44660</v>
      </c>
      <c r="G25" s="72"/>
      <c r="H25" s="14">
        <f>DATE(YEAR(F25),MONTH(F25),DAY(F25)+1)</f>
        <v>44661</v>
      </c>
      <c r="I25" s="15">
        <f t="shared" ca="1" si="0"/>
        <v>0</v>
      </c>
      <c r="J25" s="16" t="str">
        <f t="shared" ca="1" si="1"/>
        <v>NOT DUE</v>
      </c>
      <c r="K25" s="30" t="s">
        <v>1425</v>
      </c>
      <c r="L25" s="19"/>
    </row>
    <row r="26" spans="1:12" ht="38.450000000000003" customHeight="1">
      <c r="A26" s="16" t="s">
        <v>3039</v>
      </c>
      <c r="B26" s="30" t="s">
        <v>1394</v>
      </c>
      <c r="C26" s="30" t="s">
        <v>1395</v>
      </c>
      <c r="D26" s="41" t="s">
        <v>1</v>
      </c>
      <c r="E26" s="12">
        <v>42549</v>
      </c>
      <c r="F26" s="12">
        <v>44660</v>
      </c>
      <c r="G26" s="72"/>
      <c r="H26" s="14">
        <f>DATE(YEAR(F26),MONTH(F26),DAY(F26)+1)</f>
        <v>44661</v>
      </c>
      <c r="I26" s="15">
        <f t="shared" ca="1" si="0"/>
        <v>0</v>
      </c>
      <c r="J26" s="16" t="str">
        <f t="shared" ca="1" si="1"/>
        <v>NOT DUE</v>
      </c>
      <c r="K26" s="30"/>
      <c r="L26" s="19"/>
    </row>
    <row r="27" spans="1:12" ht="38.450000000000003" customHeight="1">
      <c r="A27" s="16" t="s">
        <v>3040</v>
      </c>
      <c r="B27" s="30" t="s">
        <v>1396</v>
      </c>
      <c r="C27" s="30" t="s">
        <v>1397</v>
      </c>
      <c r="D27" s="41" t="s">
        <v>4</v>
      </c>
      <c r="E27" s="12">
        <v>42549</v>
      </c>
      <c r="F27" s="12">
        <v>44634</v>
      </c>
      <c r="G27" s="72"/>
      <c r="H27" s="14">
        <f>EDATE(F27-1,1)</f>
        <v>44664</v>
      </c>
      <c r="I27" s="15">
        <f t="shared" ca="1" si="0"/>
        <v>3</v>
      </c>
      <c r="J27" s="16" t="str">
        <f t="shared" ca="1" si="1"/>
        <v>NOT DUE</v>
      </c>
      <c r="K27" s="30" t="s">
        <v>1426</v>
      </c>
      <c r="L27" s="19"/>
    </row>
    <row r="28" spans="1:12" ht="26.45" customHeight="1">
      <c r="A28" s="16" t="s">
        <v>3041</v>
      </c>
      <c r="B28" s="30" t="s">
        <v>1398</v>
      </c>
      <c r="C28" s="30" t="s">
        <v>1399</v>
      </c>
      <c r="D28" s="41" t="s">
        <v>1</v>
      </c>
      <c r="E28" s="12">
        <v>42549</v>
      </c>
      <c r="F28" s="12">
        <v>44660</v>
      </c>
      <c r="G28" s="72"/>
      <c r="H28" s="14">
        <f>DATE(YEAR(F28),MONTH(F28),DAY(F28)+1)</f>
        <v>44661</v>
      </c>
      <c r="I28" s="15">
        <f t="shared" ca="1" si="0"/>
        <v>0</v>
      </c>
      <c r="J28" s="16" t="str">
        <f t="shared" ca="1" si="1"/>
        <v>NOT DUE</v>
      </c>
      <c r="K28" s="30" t="s">
        <v>1426</v>
      </c>
      <c r="L28" s="19"/>
    </row>
    <row r="29" spans="1:12" ht="26.45" customHeight="1">
      <c r="A29" s="16" t="s">
        <v>3042</v>
      </c>
      <c r="B29" s="30" t="s">
        <v>1400</v>
      </c>
      <c r="C29" s="30" t="s">
        <v>1401</v>
      </c>
      <c r="D29" s="41" t="s">
        <v>1</v>
      </c>
      <c r="E29" s="12">
        <v>42549</v>
      </c>
      <c r="F29" s="12">
        <v>44660</v>
      </c>
      <c r="G29" s="72"/>
      <c r="H29" s="14">
        <f>DATE(YEAR(F29),MONTH(F29),DAY(F29)+1)</f>
        <v>44661</v>
      </c>
      <c r="I29" s="15">
        <f t="shared" ca="1" si="0"/>
        <v>0</v>
      </c>
      <c r="J29" s="16" t="str">
        <f t="shared" ca="1" si="1"/>
        <v>NOT DUE</v>
      </c>
      <c r="K29" s="30" t="s">
        <v>1426</v>
      </c>
      <c r="L29" s="19"/>
    </row>
    <row r="30" spans="1:12" ht="26.45" customHeight="1">
      <c r="A30" s="16" t="s">
        <v>3043</v>
      </c>
      <c r="B30" s="30" t="s">
        <v>1402</v>
      </c>
      <c r="C30" s="30" t="s">
        <v>1403</v>
      </c>
      <c r="D30" s="41" t="s">
        <v>1</v>
      </c>
      <c r="E30" s="12">
        <v>42549</v>
      </c>
      <c r="F30" s="12">
        <v>44660</v>
      </c>
      <c r="G30" s="72"/>
      <c r="H30" s="14">
        <f>DATE(YEAR(F30),MONTH(F30),DAY(F30)+1)</f>
        <v>44661</v>
      </c>
      <c r="I30" s="15">
        <f t="shared" ca="1" si="0"/>
        <v>0</v>
      </c>
      <c r="J30" s="16" t="str">
        <f t="shared" ca="1" si="1"/>
        <v>NOT DUE</v>
      </c>
      <c r="K30" s="30" t="s">
        <v>1427</v>
      </c>
      <c r="L30" s="19"/>
    </row>
    <row r="31" spans="1:12" ht="26.45" customHeight="1">
      <c r="A31" s="16" t="s">
        <v>3044</v>
      </c>
      <c r="B31" s="30" t="s">
        <v>1404</v>
      </c>
      <c r="C31" s="30" t="s">
        <v>1391</v>
      </c>
      <c r="D31" s="41" t="s">
        <v>1</v>
      </c>
      <c r="E31" s="12">
        <v>42549</v>
      </c>
      <c r="F31" s="12">
        <v>44660</v>
      </c>
      <c r="G31" s="72"/>
      <c r="H31" s="14">
        <f>DATE(YEAR(F31),MONTH(F31),DAY(F31)+1)</f>
        <v>44661</v>
      </c>
      <c r="I31" s="15">
        <f t="shared" ca="1" si="0"/>
        <v>0</v>
      </c>
      <c r="J31" s="16" t="str">
        <f t="shared" ca="1" si="1"/>
        <v>NOT 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66</v>
      </c>
      <c r="J32" s="16" t="str">
        <f t="shared" ca="1" si="1"/>
        <v>NOT DUE</v>
      </c>
      <c r="K32" s="30" t="s">
        <v>1427</v>
      </c>
      <c r="L32" s="19"/>
    </row>
    <row r="33" spans="1:12" ht="26.45" customHeight="1">
      <c r="A33" s="16" t="s">
        <v>3046</v>
      </c>
      <c r="B33" s="30" t="s">
        <v>1407</v>
      </c>
      <c r="C33" s="30" t="s">
        <v>1406</v>
      </c>
      <c r="D33" s="41" t="s">
        <v>4</v>
      </c>
      <c r="E33" s="12">
        <v>42549</v>
      </c>
      <c r="F33" s="12">
        <v>44665</v>
      </c>
      <c r="G33" s="72"/>
      <c r="H33" s="14">
        <f>EDATE(F33-1,1)</f>
        <v>44694</v>
      </c>
      <c r="I33" s="15">
        <f t="shared" ca="1" si="0"/>
        <v>33</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1225</v>
      </c>
      <c r="J34" s="16" t="str">
        <f t="shared" ca="1" si="1"/>
        <v>NOT DUE</v>
      </c>
      <c r="K34" s="30" t="s">
        <v>3851</v>
      </c>
      <c r="L34" s="145" t="s">
        <v>4755</v>
      </c>
    </row>
    <row r="35" spans="1:12" ht="25.5">
      <c r="A35" s="16" t="s">
        <v>3048</v>
      </c>
      <c r="B35" s="30" t="s">
        <v>3955</v>
      </c>
      <c r="C35" s="30" t="s">
        <v>3888</v>
      </c>
      <c r="D35" s="41" t="s">
        <v>1080</v>
      </c>
      <c r="E35" s="12">
        <v>42549</v>
      </c>
      <c r="F35" s="12">
        <v>44426</v>
      </c>
      <c r="G35" s="72"/>
      <c r="H35" s="14">
        <f>DATE(YEAR(F35)+4,MONTH(F35),DAY(F35)-1)</f>
        <v>45886</v>
      </c>
      <c r="I35" s="15">
        <f t="shared" ca="1" si="0"/>
        <v>1225</v>
      </c>
      <c r="J35" s="16" t="str">
        <f t="shared" ca="1" si="1"/>
        <v>NOT DUE</v>
      </c>
      <c r="K35" s="30" t="s">
        <v>3851</v>
      </c>
      <c r="L35" s="145" t="s">
        <v>4755</v>
      </c>
    </row>
    <row r="36" spans="1:12" ht="26.45" customHeight="1">
      <c r="A36" s="16" t="s">
        <v>3049</v>
      </c>
      <c r="B36" s="30" t="s">
        <v>1408</v>
      </c>
      <c r="C36" s="30" t="s">
        <v>1409</v>
      </c>
      <c r="D36" s="41" t="s">
        <v>0</v>
      </c>
      <c r="E36" s="12">
        <v>42549</v>
      </c>
      <c r="F36" s="12">
        <v>44648</v>
      </c>
      <c r="G36" s="72"/>
      <c r="H36" s="14">
        <f>DATE(YEAR(F36),MONTH(F36)+3,DAY(F36)-1)</f>
        <v>44739</v>
      </c>
      <c r="I36" s="15">
        <f t="shared" ca="1" si="0"/>
        <v>78</v>
      </c>
      <c r="J36" s="16" t="str">
        <f t="shared" ca="1" si="1"/>
        <v>NOT DUE</v>
      </c>
      <c r="K36" s="30" t="s">
        <v>1428</v>
      </c>
      <c r="L36" s="39"/>
    </row>
    <row r="37" spans="1:12" ht="15.75" customHeight="1">
      <c r="A37" s="16" t="s">
        <v>3050</v>
      </c>
      <c r="B37" s="30" t="s">
        <v>1894</v>
      </c>
      <c r="C37" s="30"/>
      <c r="D37" s="41" t="s">
        <v>1</v>
      </c>
      <c r="E37" s="12">
        <v>42549</v>
      </c>
      <c r="F37" s="12">
        <v>44660</v>
      </c>
      <c r="G37" s="72"/>
      <c r="H37" s="14">
        <f>DATE(YEAR(F37),MONTH(F37),DAY(F37)+1)</f>
        <v>44661</v>
      </c>
      <c r="I37" s="15">
        <f t="shared" ca="1" si="0"/>
        <v>0</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278</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278</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278</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278</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278</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278</v>
      </c>
      <c r="J43" s="16" t="str">
        <f t="shared" ca="1" si="1"/>
        <v>NOT DUE</v>
      </c>
      <c r="K43" s="30"/>
      <c r="L43" s="19"/>
    </row>
    <row r="44" spans="1:12" ht="26.25" customHeight="1">
      <c r="A44" s="16" t="s">
        <v>3872</v>
      </c>
      <c r="B44" s="30" t="s">
        <v>3996</v>
      </c>
      <c r="C44" s="30" t="s">
        <v>3997</v>
      </c>
      <c r="D44" s="41" t="s">
        <v>4</v>
      </c>
      <c r="E44" s="12">
        <v>42549</v>
      </c>
      <c r="F44" s="12">
        <v>44636</v>
      </c>
      <c r="G44" s="72"/>
      <c r="H44" s="14">
        <f>EDATE(F44-1,1)</f>
        <v>44666</v>
      </c>
      <c r="I44" s="15">
        <f t="shared" ca="1" si="0"/>
        <v>5</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5231</v>
      </c>
      <c r="G48" t="s">
        <v>4631</v>
      </c>
    </row>
    <row r="49" spans="3:10">
      <c r="C49" s="367" t="s">
        <v>5449</v>
      </c>
      <c r="E49" s="75" t="s">
        <v>5444</v>
      </c>
      <c r="H49" s="455" t="s">
        <v>5445</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D58" sqref="D5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1934</v>
      </c>
      <c r="D3" s="378" t="s">
        <v>12</v>
      </c>
      <c r="E3" s="378"/>
      <c r="F3" s="4" t="s">
        <v>2555</v>
      </c>
    </row>
    <row r="4" spans="1:12" ht="18" customHeight="1">
      <c r="A4" s="377" t="s">
        <v>77</v>
      </c>
      <c r="B4" s="377"/>
      <c r="C4" s="36" t="s">
        <v>1935</v>
      </c>
      <c r="D4" s="378" t="s">
        <v>14</v>
      </c>
      <c r="E4" s="378"/>
      <c r="F4" s="72"/>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820</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820</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820</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820</v>
      </c>
      <c r="J11" s="16" t="str">
        <f t="shared" ca="1" si="1"/>
        <v>NOT DUE</v>
      </c>
      <c r="K11" s="30" t="s">
        <v>1931</v>
      </c>
      <c r="L11" s="359"/>
    </row>
    <row r="12" spans="1:12" ht="15.75" customHeight="1">
      <c r="A12" s="16" t="s">
        <v>2992</v>
      </c>
      <c r="B12" s="30" t="s">
        <v>1918</v>
      </c>
      <c r="C12" s="30" t="s">
        <v>1919</v>
      </c>
      <c r="D12" s="41" t="s">
        <v>0</v>
      </c>
      <c r="E12" s="12">
        <v>42549</v>
      </c>
      <c r="F12" s="12">
        <v>44587</v>
      </c>
      <c r="G12" s="72"/>
      <c r="H12" s="14">
        <f>DATE(YEAR(F12),MONTH(F12)+3,DAY(F12)-1)</f>
        <v>44676</v>
      </c>
      <c r="I12" s="15">
        <f t="shared" ca="1" si="0"/>
        <v>15</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278</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820</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278</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820</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278</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820</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820</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820</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278</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278</v>
      </c>
      <c r="J22" s="16" t="str">
        <f t="shared" ca="1" si="1"/>
        <v>NOT DUE</v>
      </c>
      <c r="K22" s="30" t="s">
        <v>1425</v>
      </c>
      <c r="L22" s="359"/>
    </row>
    <row r="23" spans="1:12" ht="15.75" customHeight="1">
      <c r="A23" s="16" t="s">
        <v>3003</v>
      </c>
      <c r="B23" s="30" t="s">
        <v>1928</v>
      </c>
      <c r="C23" s="30" t="s">
        <v>1929</v>
      </c>
      <c r="D23" s="41" t="s">
        <v>0</v>
      </c>
      <c r="E23" s="12">
        <v>42549</v>
      </c>
      <c r="F23" s="12">
        <v>44589</v>
      </c>
      <c r="G23" s="72"/>
      <c r="H23" s="14">
        <f>DATE(YEAR(F23),MONTH(F23)+3,DAY(F23)-1)</f>
        <v>44678</v>
      </c>
      <c r="I23" s="15">
        <f t="shared" ca="1" si="0"/>
        <v>17</v>
      </c>
      <c r="J23" s="16" t="str">
        <f t="shared" ca="1" si="1"/>
        <v>NOT DUE</v>
      </c>
      <c r="K23" s="30" t="s">
        <v>1425</v>
      </c>
      <c r="L23" s="19"/>
    </row>
    <row r="24" spans="1:12" ht="38.450000000000003" customHeight="1">
      <c r="A24" s="16" t="s">
        <v>3004</v>
      </c>
      <c r="B24" s="30" t="s">
        <v>1390</v>
      </c>
      <c r="C24" s="30" t="s">
        <v>1391</v>
      </c>
      <c r="D24" s="41" t="s">
        <v>1</v>
      </c>
      <c r="E24" s="12">
        <v>42549</v>
      </c>
      <c r="F24" s="12">
        <v>44660</v>
      </c>
      <c r="G24" s="72"/>
      <c r="H24" s="14">
        <f>DATE(YEAR(F24),MONTH(F24),DAY(F24)+1)</f>
        <v>44661</v>
      </c>
      <c r="I24" s="15">
        <f t="shared" ca="1" si="0"/>
        <v>0</v>
      </c>
      <c r="J24" s="16" t="str">
        <f t="shared" ca="1" si="1"/>
        <v>NOT DUE</v>
      </c>
      <c r="K24" s="30" t="s">
        <v>1425</v>
      </c>
      <c r="L24" s="19"/>
    </row>
    <row r="25" spans="1:12" ht="38.450000000000003" customHeight="1">
      <c r="A25" s="16" t="s">
        <v>3005</v>
      </c>
      <c r="B25" s="30" t="s">
        <v>1392</v>
      </c>
      <c r="C25" s="30" t="s">
        <v>1393</v>
      </c>
      <c r="D25" s="41" t="s">
        <v>1</v>
      </c>
      <c r="E25" s="12">
        <v>42549</v>
      </c>
      <c r="F25" s="12">
        <v>44660</v>
      </c>
      <c r="G25" s="72"/>
      <c r="H25" s="14">
        <f>DATE(YEAR(F25),MONTH(F25),DAY(F25)+1)</f>
        <v>44661</v>
      </c>
      <c r="I25" s="15">
        <f t="shared" ca="1" si="0"/>
        <v>0</v>
      </c>
      <c r="J25" s="16" t="str">
        <f t="shared" ca="1" si="1"/>
        <v>NOT DUE</v>
      </c>
      <c r="K25" s="30" t="s">
        <v>1425</v>
      </c>
      <c r="L25" s="19"/>
    </row>
    <row r="26" spans="1:12" ht="38.450000000000003" customHeight="1">
      <c r="A26" s="16" t="s">
        <v>3006</v>
      </c>
      <c r="B26" s="30" t="s">
        <v>1394</v>
      </c>
      <c r="C26" s="30" t="s">
        <v>1395</v>
      </c>
      <c r="D26" s="41" t="s">
        <v>1</v>
      </c>
      <c r="E26" s="12">
        <v>42549</v>
      </c>
      <c r="F26" s="12">
        <v>44660</v>
      </c>
      <c r="G26" s="72"/>
      <c r="H26" s="14">
        <f>DATE(YEAR(F26),MONTH(F26),DAY(F26)+1)</f>
        <v>44661</v>
      </c>
      <c r="I26" s="15">
        <f t="shared" ca="1" si="0"/>
        <v>0</v>
      </c>
      <c r="J26" s="16" t="str">
        <f t="shared" ca="1" si="1"/>
        <v>NOT DUE</v>
      </c>
      <c r="K26" s="30"/>
      <c r="L26" s="19"/>
    </row>
    <row r="27" spans="1:12" ht="38.450000000000003" customHeight="1">
      <c r="A27" s="16" t="s">
        <v>3007</v>
      </c>
      <c r="B27" s="30" t="s">
        <v>1396</v>
      </c>
      <c r="C27" s="30" t="s">
        <v>1397</v>
      </c>
      <c r="D27" s="41" t="s">
        <v>4</v>
      </c>
      <c r="E27" s="12">
        <v>42549</v>
      </c>
      <c r="F27" s="12">
        <v>44634</v>
      </c>
      <c r="G27" s="72"/>
      <c r="H27" s="14">
        <f>EDATE(F27-1,1)</f>
        <v>44664</v>
      </c>
      <c r="I27" s="15">
        <f t="shared" ca="1" si="0"/>
        <v>3</v>
      </c>
      <c r="J27" s="16" t="str">
        <f t="shared" ca="1" si="1"/>
        <v>NOT DUE</v>
      </c>
      <c r="K27" s="30" t="s">
        <v>1426</v>
      </c>
      <c r="L27" s="19"/>
    </row>
    <row r="28" spans="1:12" ht="26.45" customHeight="1">
      <c r="A28" s="16" t="s">
        <v>3008</v>
      </c>
      <c r="B28" s="30" t="s">
        <v>1398</v>
      </c>
      <c r="C28" s="30" t="s">
        <v>1399</v>
      </c>
      <c r="D28" s="41" t="s">
        <v>1</v>
      </c>
      <c r="E28" s="12">
        <v>42549</v>
      </c>
      <c r="F28" s="12">
        <v>44660</v>
      </c>
      <c r="G28" s="72"/>
      <c r="H28" s="14">
        <f>DATE(YEAR(F28),MONTH(F28),DAY(F28)+1)</f>
        <v>44661</v>
      </c>
      <c r="I28" s="15">
        <f t="shared" ca="1" si="0"/>
        <v>0</v>
      </c>
      <c r="J28" s="16" t="str">
        <f t="shared" ca="1" si="1"/>
        <v>NOT DUE</v>
      </c>
      <c r="K28" s="30" t="s">
        <v>1426</v>
      </c>
      <c r="L28" s="19"/>
    </row>
    <row r="29" spans="1:12" ht="26.45" customHeight="1">
      <c r="A29" s="16" t="s">
        <v>3009</v>
      </c>
      <c r="B29" s="30" t="s">
        <v>1400</v>
      </c>
      <c r="C29" s="30" t="s">
        <v>1401</v>
      </c>
      <c r="D29" s="41" t="s">
        <v>1</v>
      </c>
      <c r="E29" s="12">
        <v>42549</v>
      </c>
      <c r="F29" s="12">
        <v>44660</v>
      </c>
      <c r="G29" s="72"/>
      <c r="H29" s="14">
        <f>DATE(YEAR(F29),MONTH(F29),DAY(F29)+1)</f>
        <v>44661</v>
      </c>
      <c r="I29" s="15">
        <f t="shared" ca="1" si="0"/>
        <v>0</v>
      </c>
      <c r="J29" s="16" t="str">
        <f t="shared" ca="1" si="1"/>
        <v>NOT DUE</v>
      </c>
      <c r="K29" s="30" t="s">
        <v>1426</v>
      </c>
      <c r="L29" s="19"/>
    </row>
    <row r="30" spans="1:12" ht="26.45" customHeight="1">
      <c r="A30" s="16" t="s">
        <v>3010</v>
      </c>
      <c r="B30" s="30" t="s">
        <v>1402</v>
      </c>
      <c r="C30" s="30" t="s">
        <v>1403</v>
      </c>
      <c r="D30" s="41" t="s">
        <v>1</v>
      </c>
      <c r="E30" s="12">
        <v>42549</v>
      </c>
      <c r="F30" s="12">
        <v>44660</v>
      </c>
      <c r="G30" s="72"/>
      <c r="H30" s="14">
        <f>DATE(YEAR(F30),MONTH(F30),DAY(F30)+1)</f>
        <v>44661</v>
      </c>
      <c r="I30" s="15">
        <f t="shared" ca="1" si="0"/>
        <v>0</v>
      </c>
      <c r="J30" s="16" t="str">
        <f t="shared" ca="1" si="1"/>
        <v>NOT DUE</v>
      </c>
      <c r="K30" s="30" t="s">
        <v>1427</v>
      </c>
      <c r="L30" s="19"/>
    </row>
    <row r="31" spans="1:12" ht="26.45" customHeight="1">
      <c r="A31" s="16" t="s">
        <v>3011</v>
      </c>
      <c r="B31" s="30" t="s">
        <v>1404</v>
      </c>
      <c r="C31" s="30" t="s">
        <v>1391</v>
      </c>
      <c r="D31" s="41" t="s">
        <v>1</v>
      </c>
      <c r="E31" s="12">
        <v>42549</v>
      </c>
      <c r="F31" s="12">
        <v>44660</v>
      </c>
      <c r="G31" s="72"/>
      <c r="H31" s="14">
        <f>DATE(YEAR(F31),MONTH(F31),DAY(F31)+1)</f>
        <v>44661</v>
      </c>
      <c r="I31" s="15">
        <f t="shared" ca="1" si="0"/>
        <v>0</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820</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820</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78</v>
      </c>
      <c r="J34" s="16" t="str">
        <f t="shared" ca="1" si="1"/>
        <v>NOT DUE</v>
      </c>
      <c r="K34" s="30" t="s">
        <v>1428</v>
      </c>
      <c r="L34" s="145"/>
    </row>
    <row r="35" spans="1:12" ht="15.75" customHeight="1">
      <c r="A35" s="16" t="s">
        <v>3015</v>
      </c>
      <c r="B35" s="30" t="s">
        <v>1894</v>
      </c>
      <c r="C35" s="30"/>
      <c r="D35" s="41" t="s">
        <v>1</v>
      </c>
      <c r="E35" s="12">
        <v>42549</v>
      </c>
      <c r="F35" s="12">
        <v>44660</v>
      </c>
      <c r="G35" s="72"/>
      <c r="H35" s="14">
        <f>DATE(YEAR(F35),MONTH(F35),DAY(F35)+1)</f>
        <v>44661</v>
      </c>
      <c r="I35" s="15">
        <f t="shared" ca="1" si="0"/>
        <v>0</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278</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278</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278</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278</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278</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278</v>
      </c>
      <c r="J41" s="16" t="str">
        <f t="shared" ca="1" si="1"/>
        <v>NOT DUE</v>
      </c>
      <c r="K41" s="30"/>
      <c r="L41" s="19"/>
    </row>
    <row r="42" spans="1:12" ht="27.75" customHeight="1">
      <c r="A42" s="16" t="s">
        <v>3870</v>
      </c>
      <c r="B42" s="30" t="s">
        <v>3996</v>
      </c>
      <c r="C42" s="30" t="s">
        <v>3997</v>
      </c>
      <c r="D42" s="41" t="s">
        <v>4</v>
      </c>
      <c r="E42" s="12">
        <v>42549</v>
      </c>
      <c r="F42" s="12">
        <v>44636</v>
      </c>
      <c r="G42" s="72"/>
      <c r="H42" s="14">
        <f>EDATE(F42-1,1)</f>
        <v>44666</v>
      </c>
      <c r="I42" s="15">
        <f t="shared" ca="1" si="0"/>
        <v>5</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5231</v>
      </c>
      <c r="G47" t="s">
        <v>4631</v>
      </c>
    </row>
    <row r="48" spans="1:12">
      <c r="C48" s="367" t="s">
        <v>5449</v>
      </c>
      <c r="E48" s="75" t="s">
        <v>5444</v>
      </c>
      <c r="H48" s="455" t="s">
        <v>5446</v>
      </c>
      <c r="I48" s="455"/>
      <c r="J48" s="455"/>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25" zoomScale="90" zoomScaleNormal="90" workbookViewId="0">
      <selection activeCell="C58" sqref="C5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1936</v>
      </c>
      <c r="D3" s="378" t="s">
        <v>12</v>
      </c>
      <c r="E3" s="378"/>
      <c r="F3" s="4" t="s">
        <v>2556</v>
      </c>
    </row>
    <row r="4" spans="1:12" ht="18" customHeight="1">
      <c r="A4" s="377" t="s">
        <v>77</v>
      </c>
      <c r="B4" s="377"/>
      <c r="C4" s="36" t="s">
        <v>1952</v>
      </c>
      <c r="D4" s="378" t="s">
        <v>14</v>
      </c>
      <c r="E4" s="378"/>
      <c r="F4" s="72"/>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820</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820</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820</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820</v>
      </c>
      <c r="J11" s="16" t="str">
        <f t="shared" ca="1" si="1"/>
        <v>NOT DUE</v>
      </c>
      <c r="K11" s="30" t="s">
        <v>1931</v>
      </c>
      <c r="L11" s="359"/>
    </row>
    <row r="12" spans="1:12" ht="15.75" customHeight="1">
      <c r="A12" s="16" t="s">
        <v>2959</v>
      </c>
      <c r="B12" s="30" t="s">
        <v>1918</v>
      </c>
      <c r="C12" s="30" t="s">
        <v>1919</v>
      </c>
      <c r="D12" s="41" t="s">
        <v>0</v>
      </c>
      <c r="E12" s="12">
        <v>42549</v>
      </c>
      <c r="F12" s="12">
        <v>44589</v>
      </c>
      <c r="G12" s="72"/>
      <c r="H12" s="14">
        <f>DATE(YEAR(F12),MONTH(F12)+3,DAY(F12)-1)</f>
        <v>44678</v>
      </c>
      <c r="I12" s="15">
        <f t="shared" ca="1" si="0"/>
        <v>17</v>
      </c>
      <c r="J12" s="16" t="str">
        <f t="shared" ca="1" si="1"/>
        <v>NOT DUE</v>
      </c>
      <c r="K12" s="30"/>
      <c r="L12" s="359"/>
    </row>
    <row r="13" spans="1:12" ht="15.75" customHeight="1">
      <c r="A13" s="16" t="s">
        <v>2960</v>
      </c>
      <c r="B13" s="30" t="s">
        <v>1918</v>
      </c>
      <c r="C13" s="30" t="s">
        <v>1917</v>
      </c>
      <c r="D13" s="41" t="s">
        <v>381</v>
      </c>
      <c r="E13" s="12">
        <v>42549</v>
      </c>
      <c r="F13" s="12">
        <v>44375</v>
      </c>
      <c r="G13" s="72"/>
      <c r="H13" s="14">
        <f>DATE(YEAR(F13)+1,MONTH(F13),DAY(F13)-1)</f>
        <v>44739</v>
      </c>
      <c r="I13" s="15">
        <f t="shared" ca="1" si="0"/>
        <v>78</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820</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78</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820</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78</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820</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820</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264</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264</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66</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66</v>
      </c>
      <c r="J23" s="16" t="str">
        <f t="shared" ca="1" si="1"/>
        <v>NOT DUE</v>
      </c>
      <c r="K23" s="30" t="s">
        <v>1425</v>
      </c>
      <c r="L23" s="19"/>
    </row>
    <row r="24" spans="1:12" ht="38.450000000000003" customHeight="1">
      <c r="A24" s="16" t="s">
        <v>2971</v>
      </c>
      <c r="B24" s="30" t="s">
        <v>1390</v>
      </c>
      <c r="C24" s="30" t="s">
        <v>1391</v>
      </c>
      <c r="D24" s="41" t="s">
        <v>1</v>
      </c>
      <c r="E24" s="12">
        <v>42549</v>
      </c>
      <c r="F24" s="12">
        <v>44660</v>
      </c>
      <c r="G24" s="72"/>
      <c r="H24" s="14">
        <f>DATE(YEAR(F24),MONTH(F24),DAY(F24)+1)</f>
        <v>44661</v>
      </c>
      <c r="I24" s="15">
        <f t="shared" ca="1" si="0"/>
        <v>0</v>
      </c>
      <c r="J24" s="16" t="str">
        <f t="shared" ca="1" si="1"/>
        <v>NOT DUE</v>
      </c>
      <c r="K24" s="30" t="s">
        <v>1425</v>
      </c>
      <c r="L24" s="19"/>
    </row>
    <row r="25" spans="1:12" ht="38.450000000000003" customHeight="1">
      <c r="A25" s="16" t="s">
        <v>2972</v>
      </c>
      <c r="B25" s="30" t="s">
        <v>1392</v>
      </c>
      <c r="C25" s="30" t="s">
        <v>1393</v>
      </c>
      <c r="D25" s="41" t="s">
        <v>1</v>
      </c>
      <c r="E25" s="12">
        <v>42549</v>
      </c>
      <c r="F25" s="12">
        <v>44660</v>
      </c>
      <c r="G25" s="72"/>
      <c r="H25" s="14">
        <f>DATE(YEAR(F25),MONTH(F25),DAY(F25)+1)</f>
        <v>44661</v>
      </c>
      <c r="I25" s="15">
        <f t="shared" ca="1" si="0"/>
        <v>0</v>
      </c>
      <c r="J25" s="16" t="str">
        <f t="shared" ca="1" si="1"/>
        <v>NOT DUE</v>
      </c>
      <c r="K25" s="30" t="s">
        <v>1425</v>
      </c>
      <c r="L25" s="19"/>
    </row>
    <row r="26" spans="1:12" ht="38.450000000000003" customHeight="1">
      <c r="A26" s="16" t="s">
        <v>2973</v>
      </c>
      <c r="B26" s="30" t="s">
        <v>1394</v>
      </c>
      <c r="C26" s="30" t="s">
        <v>1395</v>
      </c>
      <c r="D26" s="41" t="s">
        <v>1</v>
      </c>
      <c r="E26" s="12">
        <v>42549</v>
      </c>
      <c r="F26" s="12">
        <v>44660</v>
      </c>
      <c r="G26" s="72"/>
      <c r="H26" s="14">
        <f>DATE(YEAR(F26),MONTH(F26),DAY(F26)+1)</f>
        <v>44661</v>
      </c>
      <c r="I26" s="15">
        <f t="shared" ca="1" si="0"/>
        <v>0</v>
      </c>
      <c r="J26" s="16" t="str">
        <f t="shared" ca="1" si="1"/>
        <v>NOT DUE</v>
      </c>
      <c r="K26" s="30"/>
      <c r="L26" s="19"/>
    </row>
    <row r="27" spans="1:12" ht="38.450000000000003" customHeight="1">
      <c r="A27" s="16" t="s">
        <v>2974</v>
      </c>
      <c r="B27" s="30" t="s">
        <v>1396</v>
      </c>
      <c r="C27" s="30" t="s">
        <v>1397</v>
      </c>
      <c r="D27" s="41" t="s">
        <v>4</v>
      </c>
      <c r="E27" s="12">
        <v>42549</v>
      </c>
      <c r="F27" s="12">
        <v>44636</v>
      </c>
      <c r="G27" s="72"/>
      <c r="H27" s="14">
        <f>EDATE(F27-1,1)</f>
        <v>44666</v>
      </c>
      <c r="I27" s="15">
        <f t="shared" ca="1" si="0"/>
        <v>5</v>
      </c>
      <c r="J27" s="16" t="str">
        <f t="shared" ca="1" si="1"/>
        <v>NOT DUE</v>
      </c>
      <c r="K27" s="30" t="s">
        <v>1426</v>
      </c>
      <c r="L27" s="19"/>
    </row>
    <row r="28" spans="1:12" ht="26.45" customHeight="1">
      <c r="A28" s="16" t="s">
        <v>2975</v>
      </c>
      <c r="B28" s="30" t="s">
        <v>1398</v>
      </c>
      <c r="C28" s="30" t="s">
        <v>1399</v>
      </c>
      <c r="D28" s="41" t="s">
        <v>1</v>
      </c>
      <c r="E28" s="12">
        <v>42549</v>
      </c>
      <c r="F28" s="12">
        <v>44660</v>
      </c>
      <c r="G28" s="72"/>
      <c r="H28" s="14">
        <f>DATE(YEAR(F28),MONTH(F28),DAY(F28)+1)</f>
        <v>44661</v>
      </c>
      <c r="I28" s="15">
        <f t="shared" ca="1" si="0"/>
        <v>0</v>
      </c>
      <c r="J28" s="16" t="str">
        <f t="shared" ca="1" si="1"/>
        <v>NOT DUE</v>
      </c>
      <c r="K28" s="30" t="s">
        <v>1426</v>
      </c>
      <c r="L28" s="19"/>
    </row>
    <row r="29" spans="1:12" ht="26.45" customHeight="1">
      <c r="A29" s="16" t="s">
        <v>2976</v>
      </c>
      <c r="B29" s="30" t="s">
        <v>1400</v>
      </c>
      <c r="C29" s="30" t="s">
        <v>1401</v>
      </c>
      <c r="D29" s="41" t="s">
        <v>1</v>
      </c>
      <c r="E29" s="12">
        <v>42549</v>
      </c>
      <c r="F29" s="12">
        <v>44660</v>
      </c>
      <c r="G29" s="72"/>
      <c r="H29" s="14">
        <f>DATE(YEAR(F29),MONTH(F29),DAY(F29)+1)</f>
        <v>44661</v>
      </c>
      <c r="I29" s="15">
        <f t="shared" ca="1" si="0"/>
        <v>0</v>
      </c>
      <c r="J29" s="16" t="str">
        <f t="shared" ca="1" si="1"/>
        <v>NOT DUE</v>
      </c>
      <c r="K29" s="30" t="s">
        <v>1426</v>
      </c>
      <c r="L29" s="19"/>
    </row>
    <row r="30" spans="1:12" ht="26.45" customHeight="1">
      <c r="A30" s="16" t="s">
        <v>2977</v>
      </c>
      <c r="B30" s="30" t="s">
        <v>1402</v>
      </c>
      <c r="C30" s="30" t="s">
        <v>1403</v>
      </c>
      <c r="D30" s="41" t="s">
        <v>1</v>
      </c>
      <c r="E30" s="12">
        <v>42549</v>
      </c>
      <c r="F30" s="12">
        <v>44660</v>
      </c>
      <c r="G30" s="72"/>
      <c r="H30" s="14">
        <f>DATE(YEAR(F30),MONTH(F30),DAY(F30)+1)</f>
        <v>44661</v>
      </c>
      <c r="I30" s="15">
        <f t="shared" ca="1" si="0"/>
        <v>0</v>
      </c>
      <c r="J30" s="16" t="str">
        <f t="shared" ca="1" si="1"/>
        <v>NOT DUE</v>
      </c>
      <c r="K30" s="30" t="s">
        <v>1427</v>
      </c>
      <c r="L30" s="19"/>
    </row>
    <row r="31" spans="1:12" ht="26.45" customHeight="1">
      <c r="A31" s="16" t="s">
        <v>2978</v>
      </c>
      <c r="B31" s="30" t="s">
        <v>1404</v>
      </c>
      <c r="C31" s="30" t="s">
        <v>1391</v>
      </c>
      <c r="D31" s="41" t="s">
        <v>1</v>
      </c>
      <c r="E31" s="12">
        <v>42549</v>
      </c>
      <c r="F31" s="12">
        <v>44660</v>
      </c>
      <c r="G31" s="72"/>
      <c r="H31" s="14">
        <f>DATE(YEAR(F31),MONTH(F31),DAY(F31)+1)</f>
        <v>44661</v>
      </c>
      <c r="I31" s="15">
        <f t="shared" ca="1" si="0"/>
        <v>0</v>
      </c>
      <c r="J31" s="16" t="str">
        <f t="shared" ca="1" si="1"/>
        <v>NOT 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66</v>
      </c>
      <c r="J32" s="16" t="str">
        <f t="shared" ca="1" si="1"/>
        <v>NOT DUE</v>
      </c>
      <c r="K32" s="30" t="s">
        <v>1427</v>
      </c>
      <c r="L32" s="19"/>
    </row>
    <row r="33" spans="1:12" ht="26.45" customHeight="1">
      <c r="A33" s="16" t="s">
        <v>2980</v>
      </c>
      <c r="B33" s="30" t="s">
        <v>1407</v>
      </c>
      <c r="C33" s="30"/>
      <c r="D33" s="41" t="s">
        <v>4</v>
      </c>
      <c r="E33" s="12">
        <v>42549</v>
      </c>
      <c r="F33" s="12">
        <v>44636</v>
      </c>
      <c r="G33" s="72"/>
      <c r="H33" s="14">
        <f>EDATE(F33-1,1)</f>
        <v>44666</v>
      </c>
      <c r="I33" s="15">
        <f t="shared" ca="1" si="0"/>
        <v>5</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820</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820</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78</v>
      </c>
      <c r="J36" s="16" t="str">
        <f t="shared" ca="1" si="1"/>
        <v>NOT DUE</v>
      </c>
      <c r="K36" s="30" t="s">
        <v>1428</v>
      </c>
      <c r="L36" s="145"/>
    </row>
    <row r="37" spans="1:12" ht="15.75" customHeight="1">
      <c r="A37" s="16" t="s">
        <v>2984</v>
      </c>
      <c r="B37" s="30" t="s">
        <v>1894</v>
      </c>
      <c r="C37" s="30"/>
      <c r="D37" s="41" t="s">
        <v>1</v>
      </c>
      <c r="E37" s="12">
        <v>42549</v>
      </c>
      <c r="F37" s="12">
        <v>44660</v>
      </c>
      <c r="G37" s="72"/>
      <c r="H37" s="14">
        <f>DATE(YEAR(F37),MONTH(F37),DAY(F37)+1)</f>
        <v>44661</v>
      </c>
      <c r="I37" s="15">
        <f t="shared" ca="1" si="0"/>
        <v>0</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278</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278</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278</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278</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278</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278</v>
      </c>
      <c r="J43" s="16" t="str">
        <f t="shared" ca="1" si="1"/>
        <v>NOT DUE</v>
      </c>
      <c r="K43" s="30"/>
      <c r="L43" s="359"/>
    </row>
    <row r="44" spans="1:12" ht="27" customHeight="1">
      <c r="A44" s="16" t="s">
        <v>3999</v>
      </c>
      <c r="B44" s="30" t="s">
        <v>3996</v>
      </c>
      <c r="C44" s="30" t="s">
        <v>3997</v>
      </c>
      <c r="D44" s="41" t="s">
        <v>4</v>
      </c>
      <c r="E44" s="12">
        <v>42549</v>
      </c>
      <c r="F44" s="12">
        <v>44636</v>
      </c>
      <c r="G44" s="72"/>
      <c r="H44" s="14">
        <f>EDATE(F44-1,1)</f>
        <v>44666</v>
      </c>
      <c r="I44" s="15">
        <f t="shared" ca="1" si="0"/>
        <v>5</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5231</v>
      </c>
      <c r="G49" t="s">
        <v>4631</v>
      </c>
    </row>
    <row r="50" spans="2:10">
      <c r="C50" s="367" t="s">
        <v>5449</v>
      </c>
      <c r="E50" s="75" t="s">
        <v>5444</v>
      </c>
      <c r="H50" s="455" t="s">
        <v>5446</v>
      </c>
      <c r="I50" s="455"/>
      <c r="J50" s="455"/>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3" zoomScale="90" zoomScaleNormal="90" workbookViewId="0">
      <selection activeCell="K43" sqref="K4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1951</v>
      </c>
      <c r="D3" s="378" t="s">
        <v>12</v>
      </c>
      <c r="E3" s="378"/>
      <c r="F3" s="4" t="s">
        <v>2954</v>
      </c>
    </row>
    <row r="4" spans="1:12" ht="18" customHeight="1">
      <c r="A4" s="377" t="s">
        <v>77</v>
      </c>
      <c r="B4" s="377"/>
      <c r="C4" s="36" t="s">
        <v>1952</v>
      </c>
      <c r="D4" s="378" t="s">
        <v>14</v>
      </c>
      <c r="E4" s="378"/>
      <c r="F4" s="365">
        <f>'Running Hours'!B29</f>
        <v>23388.7</v>
      </c>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45406.474999999999</v>
      </c>
      <c r="I8" s="22">
        <f t="shared" ref="I8:I19" si="0">D8-($F$4-G8)</f>
        <v>17915.399999999998</v>
      </c>
      <c r="J8" s="16" t="str">
        <f t="shared" ref="J8:J40" si="1">IF(I8="","",IF(I8&lt;0,"OVERDUE","NOT DUE"))</f>
        <v>NOT DUE</v>
      </c>
      <c r="K8" s="30" t="s">
        <v>1953</v>
      </c>
      <c r="L8" s="145" t="s">
        <v>4755</v>
      </c>
    </row>
    <row r="9" spans="1:12">
      <c r="A9" s="16" t="s">
        <v>2924</v>
      </c>
      <c r="B9" s="30" t="s">
        <v>1881</v>
      </c>
      <c r="C9" s="30" t="s">
        <v>1682</v>
      </c>
      <c r="D9" s="41">
        <v>600</v>
      </c>
      <c r="E9" s="12">
        <v>42549</v>
      </c>
      <c r="F9" s="12">
        <v>44634</v>
      </c>
      <c r="G9" s="26">
        <v>23215.8</v>
      </c>
      <c r="H9" s="21">
        <f>IF(I9&lt;=600,$F$5+(I9/24),"error")</f>
        <v>44677.79583333333</v>
      </c>
      <c r="I9" s="22">
        <f t="shared" si="0"/>
        <v>427.09999999999854</v>
      </c>
      <c r="J9" s="16" t="str">
        <f t="shared" si="1"/>
        <v>NOT DUE</v>
      </c>
      <c r="K9" s="30"/>
      <c r="L9" s="19" t="s">
        <v>4755</v>
      </c>
    </row>
    <row r="10" spans="1:12">
      <c r="A10" s="16" t="s">
        <v>2925</v>
      </c>
      <c r="B10" s="30" t="s">
        <v>1881</v>
      </c>
      <c r="C10" s="30" t="s">
        <v>1938</v>
      </c>
      <c r="D10" s="41">
        <v>8000</v>
      </c>
      <c r="E10" s="12">
        <v>42549</v>
      </c>
      <c r="F10" s="12">
        <v>44419</v>
      </c>
      <c r="G10" s="26">
        <v>21304.1</v>
      </c>
      <c r="H10" s="21">
        <f>IF(I10&lt;=8000,$F$5+(I10/24),"error")</f>
        <v>44906.474999999999</v>
      </c>
      <c r="I10" s="22">
        <f t="shared" si="0"/>
        <v>5915.3999999999978</v>
      </c>
      <c r="J10" s="16" t="str">
        <f t="shared" si="1"/>
        <v>NOT DUE</v>
      </c>
      <c r="K10" s="30"/>
      <c r="L10" s="145" t="s">
        <v>4755</v>
      </c>
    </row>
    <row r="11" spans="1:12">
      <c r="A11" s="16" t="s">
        <v>2926</v>
      </c>
      <c r="B11" s="30" t="s">
        <v>1881</v>
      </c>
      <c r="C11" s="30" t="s">
        <v>1939</v>
      </c>
      <c r="D11" s="41">
        <v>20000</v>
      </c>
      <c r="E11" s="12">
        <v>42549</v>
      </c>
      <c r="F11" s="12">
        <v>44419</v>
      </c>
      <c r="G11" s="26">
        <v>21304.1</v>
      </c>
      <c r="H11" s="21">
        <f>IF(I11&lt;=20000,$F$5+(I11/24),"error")</f>
        <v>45406.474999999999</v>
      </c>
      <c r="I11" s="22">
        <f t="shared" si="0"/>
        <v>17915.399999999998</v>
      </c>
      <c r="J11" s="16" t="str">
        <f t="shared" si="1"/>
        <v>NOT DUE</v>
      </c>
      <c r="K11" s="30"/>
      <c r="L11" s="359" t="s">
        <v>4755</v>
      </c>
    </row>
    <row r="12" spans="1:12" ht="15" customHeight="1">
      <c r="A12" s="16" t="s">
        <v>2927</v>
      </c>
      <c r="B12" s="30" t="s">
        <v>1887</v>
      </c>
      <c r="C12" s="30" t="s">
        <v>1940</v>
      </c>
      <c r="D12" s="41">
        <v>8000</v>
      </c>
      <c r="E12" s="12">
        <v>42549</v>
      </c>
      <c r="F12" s="12">
        <v>44419</v>
      </c>
      <c r="G12" s="26">
        <v>21304.1</v>
      </c>
      <c r="H12" s="21">
        <f>IF(I12&lt;=8000,$F$5+(I12/24),"error")</f>
        <v>44906.474999999999</v>
      </c>
      <c r="I12" s="22">
        <f t="shared" si="0"/>
        <v>5915.3999999999978</v>
      </c>
      <c r="J12" s="16" t="str">
        <f t="shared" si="1"/>
        <v>NOT DUE</v>
      </c>
      <c r="K12" s="30" t="s">
        <v>1954</v>
      </c>
      <c r="L12" s="359" t="s">
        <v>4755</v>
      </c>
    </row>
    <row r="13" spans="1:12">
      <c r="A13" s="16" t="s">
        <v>2928</v>
      </c>
      <c r="B13" s="30" t="s">
        <v>1887</v>
      </c>
      <c r="C13" s="30" t="s">
        <v>1917</v>
      </c>
      <c r="D13" s="41">
        <v>20000</v>
      </c>
      <c r="E13" s="12">
        <v>42549</v>
      </c>
      <c r="F13" s="12">
        <v>44419</v>
      </c>
      <c r="G13" s="26">
        <v>21304.1</v>
      </c>
      <c r="H13" s="21">
        <f>IF(I13&lt;=20000,$F$5+(I13/24),"error")</f>
        <v>45406.474999999999</v>
      </c>
      <c r="I13" s="22">
        <f t="shared" si="0"/>
        <v>17915.399999999998</v>
      </c>
      <c r="J13" s="16" t="str">
        <f t="shared" si="1"/>
        <v>NOT DUE</v>
      </c>
      <c r="K13" s="30"/>
      <c r="L13" s="359" t="s">
        <v>4755</v>
      </c>
    </row>
    <row r="14" spans="1:12" ht="38.25">
      <c r="A14" s="16" t="s">
        <v>2929</v>
      </c>
      <c r="B14" s="30" t="s">
        <v>1941</v>
      </c>
      <c r="C14" s="30" t="s">
        <v>1942</v>
      </c>
      <c r="D14" s="41">
        <v>8000</v>
      </c>
      <c r="E14" s="12">
        <v>42549</v>
      </c>
      <c r="F14" s="12">
        <v>44419</v>
      </c>
      <c r="G14" s="26">
        <v>21304.1</v>
      </c>
      <c r="H14" s="21">
        <f>IF(I14&lt;=8000,$F$5+(I14/24),"error")</f>
        <v>44906.474999999999</v>
      </c>
      <c r="I14" s="22">
        <f t="shared" si="0"/>
        <v>5915.3999999999978</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44906.474999999999</v>
      </c>
      <c r="I15" s="22">
        <f t="shared" si="0"/>
        <v>5915.3999999999978</v>
      </c>
      <c r="J15" s="16" t="str">
        <f t="shared" si="1"/>
        <v>NOT DUE</v>
      </c>
      <c r="K15" s="30" t="s">
        <v>1954</v>
      </c>
      <c r="L15" s="359" t="s">
        <v>4755</v>
      </c>
    </row>
    <row r="16" spans="1:12" ht="25.5">
      <c r="A16" s="16" t="s">
        <v>2931</v>
      </c>
      <c r="B16" s="30" t="s">
        <v>1945</v>
      </c>
      <c r="C16" s="30" t="s">
        <v>1946</v>
      </c>
      <c r="D16" s="41">
        <v>8000</v>
      </c>
      <c r="E16" s="12">
        <v>42549</v>
      </c>
      <c r="F16" s="12">
        <v>44419</v>
      </c>
      <c r="G16" s="26">
        <v>21304.1</v>
      </c>
      <c r="H16" s="21">
        <f t="shared" si="2"/>
        <v>44906.474999999999</v>
      </c>
      <c r="I16" s="22">
        <f t="shared" si="0"/>
        <v>5915.3999999999978</v>
      </c>
      <c r="J16" s="16" t="str">
        <f t="shared" si="1"/>
        <v>NOT DUE</v>
      </c>
      <c r="K16" s="30" t="s">
        <v>1954</v>
      </c>
      <c r="L16" s="359" t="s">
        <v>4755</v>
      </c>
    </row>
    <row r="17" spans="1:12" ht="26.45" customHeight="1">
      <c r="A17" s="16" t="s">
        <v>2932</v>
      </c>
      <c r="B17" s="30" t="s">
        <v>1947</v>
      </c>
      <c r="C17" s="30" t="s">
        <v>1948</v>
      </c>
      <c r="D17" s="41">
        <v>600</v>
      </c>
      <c r="E17" s="12">
        <v>42549</v>
      </c>
      <c r="F17" s="12">
        <v>44634</v>
      </c>
      <c r="G17" s="26">
        <v>23215.8</v>
      </c>
      <c r="H17" s="21">
        <f>IF(I17&lt;=600,$F$5+(I17/24),"error")</f>
        <v>44677.79583333333</v>
      </c>
      <c r="I17" s="22">
        <f t="shared" si="0"/>
        <v>427.09999999999854</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44906.474999999999</v>
      </c>
      <c r="I18" s="22">
        <f t="shared" si="0"/>
        <v>5915.3999999999978</v>
      </c>
      <c r="J18" s="16" t="str">
        <f t="shared" si="1"/>
        <v>NOT DUE</v>
      </c>
      <c r="K18" s="30" t="s">
        <v>1954</v>
      </c>
      <c r="L18" s="145" t="s">
        <v>4755</v>
      </c>
    </row>
    <row r="19" spans="1:12">
      <c r="A19" s="16" t="s">
        <v>2934</v>
      </c>
      <c r="B19" s="30" t="s">
        <v>1926</v>
      </c>
      <c r="C19" s="30" t="s">
        <v>1950</v>
      </c>
      <c r="D19" s="41">
        <v>8000</v>
      </c>
      <c r="E19" s="12">
        <v>42549</v>
      </c>
      <c r="F19" s="12">
        <v>44419</v>
      </c>
      <c r="G19" s="26">
        <v>21304.1</v>
      </c>
      <c r="H19" s="21">
        <f t="shared" si="2"/>
        <v>44906.474999999999</v>
      </c>
      <c r="I19" s="22">
        <f t="shared" si="0"/>
        <v>5915.3999999999978</v>
      </c>
      <c r="J19" s="16" t="str">
        <f t="shared" si="1"/>
        <v>NOT DUE</v>
      </c>
      <c r="K19" s="30"/>
      <c r="L19" s="145" t="s">
        <v>4755</v>
      </c>
    </row>
    <row r="20" spans="1:12" ht="38.25">
      <c r="A20" s="16" t="s">
        <v>2935</v>
      </c>
      <c r="B20" s="30" t="s">
        <v>1390</v>
      </c>
      <c r="C20" s="30" t="s">
        <v>1391</v>
      </c>
      <c r="D20" s="41" t="s">
        <v>1</v>
      </c>
      <c r="E20" s="12">
        <v>42549</v>
      </c>
      <c r="F20" s="12">
        <v>44660</v>
      </c>
      <c r="G20" s="72"/>
      <c r="H20" s="14">
        <f>DATE(YEAR(F20),MONTH(F20),DAY(F20)+1)</f>
        <v>44661</v>
      </c>
      <c r="I20" s="15">
        <f t="shared" ref="I20:I40" ca="1" si="3">IF(ISBLANK(H20),"",H20-DATE(YEAR(NOW()),MONTH(NOW()),DAY(NOW())))</f>
        <v>0</v>
      </c>
      <c r="J20" s="16" t="str">
        <f t="shared" ca="1" si="1"/>
        <v>NOT DUE</v>
      </c>
      <c r="K20" s="30" t="s">
        <v>1420</v>
      </c>
      <c r="L20" s="19"/>
    </row>
    <row r="21" spans="1:12" ht="38.25">
      <c r="A21" s="16" t="s">
        <v>2936</v>
      </c>
      <c r="B21" s="30" t="s">
        <v>1392</v>
      </c>
      <c r="C21" s="30" t="s">
        <v>1393</v>
      </c>
      <c r="D21" s="41" t="s">
        <v>1</v>
      </c>
      <c r="E21" s="12">
        <v>42549</v>
      </c>
      <c r="F21" s="12">
        <v>44660</v>
      </c>
      <c r="G21" s="72"/>
      <c r="H21" s="14">
        <f>DATE(YEAR(F21),MONTH(F21),DAY(F21)+1)</f>
        <v>44661</v>
      </c>
      <c r="I21" s="15">
        <f t="shared" ca="1" si="3"/>
        <v>0</v>
      </c>
      <c r="J21" s="16" t="str">
        <f t="shared" ca="1" si="1"/>
        <v>NOT DUE</v>
      </c>
      <c r="K21" s="30" t="s">
        <v>1421</v>
      </c>
      <c r="L21" s="19"/>
    </row>
    <row r="22" spans="1:12" ht="38.25">
      <c r="A22" s="16" t="s">
        <v>2937</v>
      </c>
      <c r="B22" s="30" t="s">
        <v>1394</v>
      </c>
      <c r="C22" s="30" t="s">
        <v>1395</v>
      </c>
      <c r="D22" s="41" t="s">
        <v>1</v>
      </c>
      <c r="E22" s="12">
        <v>42549</v>
      </c>
      <c r="F22" s="12">
        <v>44660</v>
      </c>
      <c r="G22" s="72"/>
      <c r="H22" s="14">
        <f>DATE(YEAR(F22),MONTH(F22),DAY(F22)+1)</f>
        <v>44661</v>
      </c>
      <c r="I22" s="15">
        <f t="shared" ca="1" si="3"/>
        <v>0</v>
      </c>
      <c r="J22" s="16" t="str">
        <f t="shared" ca="1" si="1"/>
        <v>NOT DUE</v>
      </c>
      <c r="K22" s="30" t="s">
        <v>1422</v>
      </c>
      <c r="L22" s="19"/>
    </row>
    <row r="23" spans="1:12" ht="38.25" customHeight="1">
      <c r="A23" s="16" t="s">
        <v>2938</v>
      </c>
      <c r="B23" s="30" t="s">
        <v>1396</v>
      </c>
      <c r="C23" s="30" t="s">
        <v>1397</v>
      </c>
      <c r="D23" s="41" t="s">
        <v>4</v>
      </c>
      <c r="E23" s="12">
        <v>42549</v>
      </c>
      <c r="F23" s="12">
        <v>44635</v>
      </c>
      <c r="G23" s="72"/>
      <c r="H23" s="14">
        <f>EDATE(F23-1,1)</f>
        <v>44665</v>
      </c>
      <c r="I23" s="15">
        <f t="shared" ca="1" si="3"/>
        <v>4</v>
      </c>
      <c r="J23" s="16" t="str">
        <f t="shared" ca="1" si="1"/>
        <v>NOT DUE</v>
      </c>
      <c r="K23" s="30" t="s">
        <v>1423</v>
      </c>
      <c r="L23" s="19"/>
    </row>
    <row r="24" spans="1:12" ht="25.5">
      <c r="A24" s="16" t="s">
        <v>2939</v>
      </c>
      <c r="B24" s="30" t="s">
        <v>1398</v>
      </c>
      <c r="C24" s="30" t="s">
        <v>1399</v>
      </c>
      <c r="D24" s="41" t="s">
        <v>1</v>
      </c>
      <c r="E24" s="12">
        <v>42549</v>
      </c>
      <c r="F24" s="12">
        <v>44660</v>
      </c>
      <c r="G24" s="72"/>
      <c r="H24" s="14">
        <f>DATE(YEAR(F24),MONTH(F24),DAY(F24)+1)</f>
        <v>44661</v>
      </c>
      <c r="I24" s="15">
        <f t="shared" ca="1" si="3"/>
        <v>0</v>
      </c>
      <c r="J24" s="16" t="str">
        <f t="shared" ca="1" si="1"/>
        <v>NOT DUE</v>
      </c>
      <c r="K24" s="30" t="s">
        <v>1424</v>
      </c>
      <c r="L24" s="19"/>
    </row>
    <row r="25" spans="1:12" ht="26.45" customHeight="1">
      <c r="A25" s="16" t="s">
        <v>2940</v>
      </c>
      <c r="B25" s="30" t="s">
        <v>1400</v>
      </c>
      <c r="C25" s="30" t="s">
        <v>1401</v>
      </c>
      <c r="D25" s="41" t="s">
        <v>1</v>
      </c>
      <c r="E25" s="12">
        <v>42549</v>
      </c>
      <c r="F25" s="12">
        <v>44660</v>
      </c>
      <c r="G25" s="72"/>
      <c r="H25" s="14">
        <f>DATE(YEAR(F25),MONTH(F25),DAY(F25)+1)</f>
        <v>44661</v>
      </c>
      <c r="I25" s="15">
        <f t="shared" ca="1" si="3"/>
        <v>0</v>
      </c>
      <c r="J25" s="16" t="str">
        <f t="shared" ca="1" si="1"/>
        <v>NOT DUE</v>
      </c>
      <c r="K25" s="30" t="s">
        <v>1425</v>
      </c>
      <c r="L25" s="19"/>
    </row>
    <row r="26" spans="1:12" ht="26.45" customHeight="1">
      <c r="A26" s="16" t="s">
        <v>2941</v>
      </c>
      <c r="B26" s="30" t="s">
        <v>1402</v>
      </c>
      <c r="C26" s="30" t="s">
        <v>1403</v>
      </c>
      <c r="D26" s="41" t="s">
        <v>1</v>
      </c>
      <c r="E26" s="12">
        <v>42549</v>
      </c>
      <c r="F26" s="12">
        <v>44660</v>
      </c>
      <c r="G26" s="72"/>
      <c r="H26" s="14">
        <f>DATE(YEAR(F26),MONTH(F26),DAY(F26)+1)</f>
        <v>44661</v>
      </c>
      <c r="I26" s="15">
        <f t="shared" ca="1" si="3"/>
        <v>0</v>
      </c>
      <c r="J26" s="16" t="str">
        <f t="shared" ca="1" si="1"/>
        <v>NOT DUE</v>
      </c>
      <c r="K26" s="30" t="s">
        <v>1425</v>
      </c>
      <c r="L26" s="19"/>
    </row>
    <row r="27" spans="1:12" ht="26.45" customHeight="1">
      <c r="A27" s="16" t="s">
        <v>2942</v>
      </c>
      <c r="B27" s="30" t="s">
        <v>1404</v>
      </c>
      <c r="C27" s="30" t="s">
        <v>1391</v>
      </c>
      <c r="D27" s="41" t="s">
        <v>1</v>
      </c>
      <c r="E27" s="12">
        <v>42549</v>
      </c>
      <c r="F27" s="12">
        <v>44660</v>
      </c>
      <c r="G27" s="72"/>
      <c r="H27" s="14">
        <f>DATE(YEAR(F27),MONTH(F27),DAY(F27)+1)</f>
        <v>44661</v>
      </c>
      <c r="I27" s="15">
        <f t="shared" ca="1" si="3"/>
        <v>0</v>
      </c>
      <c r="J27" s="16" t="str">
        <f t="shared" ca="1" si="1"/>
        <v>NOT 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78</v>
      </c>
      <c r="J28" s="16" t="str">
        <f t="shared" ca="1" si="1"/>
        <v>NOT DUE</v>
      </c>
      <c r="K28" s="30" t="s">
        <v>1425</v>
      </c>
      <c r="L28" s="19"/>
    </row>
    <row r="29" spans="1:12" ht="25.5">
      <c r="A29" s="16" t="s">
        <v>2944</v>
      </c>
      <c r="B29" s="30" t="s">
        <v>1407</v>
      </c>
      <c r="C29" s="30"/>
      <c r="D29" s="41" t="s">
        <v>4</v>
      </c>
      <c r="E29" s="12">
        <v>42549</v>
      </c>
      <c r="F29" s="12">
        <v>44635</v>
      </c>
      <c r="G29" s="72"/>
      <c r="H29" s="14">
        <f>EDATE(F29-1,1)</f>
        <v>44665</v>
      </c>
      <c r="I29" s="15">
        <f t="shared" ca="1" si="3"/>
        <v>4</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805</v>
      </c>
      <c r="J30" s="16" t="str">
        <f t="shared" ca="1" si="1"/>
        <v>NOT DUE</v>
      </c>
      <c r="K30" s="30" t="s">
        <v>3851</v>
      </c>
      <c r="L30" s="359" t="s">
        <v>4755</v>
      </c>
    </row>
    <row r="31" spans="1:12" ht="25.5">
      <c r="A31" s="16" t="s">
        <v>2946</v>
      </c>
      <c r="B31" s="30" t="s">
        <v>3955</v>
      </c>
      <c r="C31" s="30" t="s">
        <v>3888</v>
      </c>
      <c r="D31" s="41" t="s">
        <v>1080</v>
      </c>
      <c r="E31" s="12">
        <v>42549</v>
      </c>
      <c r="F31" s="12">
        <v>44006</v>
      </c>
      <c r="G31" s="72"/>
      <c r="H31" s="14">
        <f>DATE(YEAR(F31)+4,MONTH(F31),DAY(F31)-1)</f>
        <v>45466</v>
      </c>
      <c r="I31" s="15">
        <f t="shared" ca="1" si="3"/>
        <v>805</v>
      </c>
      <c r="J31" s="16" t="str">
        <f t="shared" ca="1" si="1"/>
        <v>NOT DUE</v>
      </c>
      <c r="K31" s="30" t="s">
        <v>3851</v>
      </c>
      <c r="L31" s="359" t="s">
        <v>4755</v>
      </c>
    </row>
    <row r="32" spans="1:12" ht="26.45" customHeight="1">
      <c r="A32" s="16" t="s">
        <v>2947</v>
      </c>
      <c r="B32" s="30" t="s">
        <v>1408</v>
      </c>
      <c r="C32" s="30" t="s">
        <v>1409</v>
      </c>
      <c r="D32" s="41" t="s">
        <v>0</v>
      </c>
      <c r="E32" s="12">
        <v>42549</v>
      </c>
      <c r="F32" s="12">
        <v>44648</v>
      </c>
      <c r="G32" s="72"/>
      <c r="H32" s="14">
        <f>DATE(YEAR(F32),MONTH(F32)+3,DAY(F32)-1)</f>
        <v>44739</v>
      </c>
      <c r="I32" s="15">
        <f t="shared" ca="1" si="3"/>
        <v>78</v>
      </c>
      <c r="J32" s="16" t="str">
        <f t="shared" ca="1" si="1"/>
        <v>NOT DUE</v>
      </c>
      <c r="K32" s="30" t="s">
        <v>1426</v>
      </c>
      <c r="L32" s="19"/>
    </row>
    <row r="33" spans="1:12" ht="15" customHeight="1">
      <c r="A33" s="16" t="s">
        <v>2948</v>
      </c>
      <c r="B33" s="30" t="s">
        <v>1894</v>
      </c>
      <c r="C33" s="30"/>
      <c r="D33" s="41" t="s">
        <v>1</v>
      </c>
      <c r="E33" s="12">
        <v>42549</v>
      </c>
      <c r="F33" s="12">
        <v>44660</v>
      </c>
      <c r="G33" s="72"/>
      <c r="H33" s="14">
        <f>DATE(YEAR(F33),MONTH(F33),DAY(F33)+1)</f>
        <v>44661</v>
      </c>
      <c r="I33" s="15">
        <f t="shared" ca="1" si="3"/>
        <v>0</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264</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264</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264</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264</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264</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264</v>
      </c>
      <c r="J39" s="16" t="str">
        <f t="shared" ca="1" si="1"/>
        <v>NOT DUE</v>
      </c>
      <c r="K39" s="30" t="s">
        <v>1428</v>
      </c>
      <c r="L39" s="145"/>
    </row>
    <row r="40" spans="1:12" ht="26.25" customHeight="1">
      <c r="A40" s="16" t="s">
        <v>3998</v>
      </c>
      <c r="B40" s="30" t="s">
        <v>3996</v>
      </c>
      <c r="C40" s="30" t="s">
        <v>3997</v>
      </c>
      <c r="D40" s="41" t="s">
        <v>4</v>
      </c>
      <c r="E40" s="12">
        <v>42549</v>
      </c>
      <c r="F40" s="12">
        <v>44655</v>
      </c>
      <c r="G40" s="72"/>
      <c r="H40" s="14">
        <f>EDATE(F40-1,1)</f>
        <v>44684</v>
      </c>
      <c r="I40" s="15">
        <f t="shared" ca="1" si="3"/>
        <v>23</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5231</v>
      </c>
      <c r="G44" t="s">
        <v>4631</v>
      </c>
    </row>
    <row r="45" spans="1:12">
      <c r="C45" s="367" t="s">
        <v>5449</v>
      </c>
      <c r="E45" s="75" t="s">
        <v>5444</v>
      </c>
      <c r="H45" s="455" t="s">
        <v>5445</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1956</v>
      </c>
      <c r="D3" s="378" t="s">
        <v>12</v>
      </c>
      <c r="E3" s="378"/>
      <c r="F3" s="4" t="s">
        <v>2953</v>
      </c>
    </row>
    <row r="4" spans="1:12" ht="18" customHeight="1">
      <c r="A4" s="377" t="s">
        <v>77</v>
      </c>
      <c r="B4" s="377"/>
      <c r="C4" s="36" t="s">
        <v>1952</v>
      </c>
      <c r="D4" s="378" t="s">
        <v>14</v>
      </c>
      <c r="E4" s="378"/>
      <c r="F4" s="365">
        <f>'Running Hours'!B30</f>
        <v>24694.6</v>
      </c>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4762</v>
      </c>
      <c r="B8" s="30" t="s">
        <v>1914</v>
      </c>
      <c r="C8" s="30" t="s">
        <v>1937</v>
      </c>
      <c r="D8" s="41">
        <v>20000</v>
      </c>
      <c r="E8" s="12">
        <v>42549</v>
      </c>
      <c r="F8" s="12">
        <v>43475</v>
      </c>
      <c r="G8" s="26">
        <v>9807.2000000000007</v>
      </c>
      <c r="H8" s="21">
        <f>IF(I8&lt;=20000,$F$5+(I8/24),"error")</f>
        <v>44873.025000000001</v>
      </c>
      <c r="I8" s="22">
        <f t="shared" ref="I8:I19" si="0">D8-($F$4-G8)</f>
        <v>5112.6000000000022</v>
      </c>
      <c r="J8" s="16" t="str">
        <f t="shared" ref="J8:J40" si="1">IF(I8="","",IF(I8&lt;0,"OVERDUE","NOT DUE"))</f>
        <v>NOT DUE</v>
      </c>
      <c r="K8" s="30" t="s">
        <v>1953</v>
      </c>
      <c r="L8" s="19"/>
    </row>
    <row r="9" spans="1:12">
      <c r="A9" s="16" t="s">
        <v>4763</v>
      </c>
      <c r="B9" s="30" t="s">
        <v>1881</v>
      </c>
      <c r="C9" s="30" t="s">
        <v>1682</v>
      </c>
      <c r="D9" s="41">
        <v>600</v>
      </c>
      <c r="E9" s="12">
        <v>42549</v>
      </c>
      <c r="F9" s="12">
        <v>44653</v>
      </c>
      <c r="G9" s="26">
        <v>25651.599999999999</v>
      </c>
      <c r="H9" s="21" t="str">
        <f>IF(I9&lt;=600,$F$5+(I9/24),"error")</f>
        <v>error</v>
      </c>
      <c r="I9" s="22">
        <f t="shared" si="0"/>
        <v>1557</v>
      </c>
      <c r="J9" s="16" t="str">
        <f t="shared" si="1"/>
        <v>NOT DUE</v>
      </c>
      <c r="K9" s="30"/>
      <c r="L9" s="19"/>
    </row>
    <row r="10" spans="1:12">
      <c r="A10" s="16" t="s">
        <v>4764</v>
      </c>
      <c r="B10" s="30" t="s">
        <v>1881</v>
      </c>
      <c r="C10" s="30" t="s">
        <v>1938</v>
      </c>
      <c r="D10" s="41">
        <v>8000</v>
      </c>
      <c r="E10" s="12">
        <v>42549</v>
      </c>
      <c r="F10" s="12">
        <v>44210</v>
      </c>
      <c r="G10" s="26">
        <v>17807</v>
      </c>
      <c r="H10" s="21">
        <f>IF(I10&lt;=8000,$F$5+(I10/24),"error")</f>
        <v>44706.35</v>
      </c>
      <c r="I10" s="22">
        <f t="shared" si="0"/>
        <v>1112.4000000000015</v>
      </c>
      <c r="J10" s="16" t="str">
        <f t="shared" si="1"/>
        <v>NOT DUE</v>
      </c>
      <c r="K10" s="30"/>
      <c r="L10" s="145"/>
    </row>
    <row r="11" spans="1:12">
      <c r="A11" s="16" t="s">
        <v>4765</v>
      </c>
      <c r="B11" s="30" t="s">
        <v>1881</v>
      </c>
      <c r="C11" s="30" t="s">
        <v>1939</v>
      </c>
      <c r="D11" s="41">
        <v>20000</v>
      </c>
      <c r="E11" s="12">
        <v>42549</v>
      </c>
      <c r="F11" s="12">
        <v>43475</v>
      </c>
      <c r="G11" s="26">
        <v>9807.2000000000007</v>
      </c>
      <c r="H11" s="21">
        <f>IF(I11&lt;=20000,$F$5+(I11/24),"error")</f>
        <v>44873.025000000001</v>
      </c>
      <c r="I11" s="22">
        <f t="shared" si="0"/>
        <v>5112.6000000000022</v>
      </c>
      <c r="J11" s="16" t="str">
        <f t="shared" si="1"/>
        <v>NOT DUE</v>
      </c>
      <c r="K11" s="30"/>
      <c r="L11" s="19"/>
    </row>
    <row r="12" spans="1:12" ht="15" customHeight="1">
      <c r="A12" s="16" t="s">
        <v>4766</v>
      </c>
      <c r="B12" s="30" t="s">
        <v>1887</v>
      </c>
      <c r="C12" s="30" t="s">
        <v>1940</v>
      </c>
      <c r="D12" s="41">
        <v>8000</v>
      </c>
      <c r="E12" s="12">
        <v>42549</v>
      </c>
      <c r="F12" s="12">
        <v>44210</v>
      </c>
      <c r="G12" s="26">
        <v>17807</v>
      </c>
      <c r="H12" s="21">
        <f>IF(I12&lt;=8000,$F$5+(I12/24),"error")</f>
        <v>44706.35</v>
      </c>
      <c r="I12" s="22">
        <f t="shared" si="0"/>
        <v>1112.4000000000015</v>
      </c>
      <c r="J12" s="16" t="str">
        <f t="shared" si="1"/>
        <v>NOT DUE</v>
      </c>
      <c r="K12" s="30" t="s">
        <v>1954</v>
      </c>
      <c r="L12" s="145"/>
    </row>
    <row r="13" spans="1:12">
      <c r="A13" s="16" t="s">
        <v>4767</v>
      </c>
      <c r="B13" s="30" t="s">
        <v>1887</v>
      </c>
      <c r="C13" s="30" t="s">
        <v>1917</v>
      </c>
      <c r="D13" s="41">
        <v>20000</v>
      </c>
      <c r="E13" s="12">
        <v>42549</v>
      </c>
      <c r="F13" s="12">
        <v>43475</v>
      </c>
      <c r="G13" s="26">
        <v>9807.2000000000007</v>
      </c>
      <c r="H13" s="21">
        <f>IF(I13&lt;=20000,$F$5+(I13/24),"error")</f>
        <v>44873.025000000001</v>
      </c>
      <c r="I13" s="22">
        <f t="shared" si="0"/>
        <v>5112.6000000000022</v>
      </c>
      <c r="J13" s="16" t="str">
        <f t="shared" si="1"/>
        <v>NOT DUE</v>
      </c>
      <c r="K13" s="30"/>
      <c r="L13" s="19"/>
    </row>
    <row r="14" spans="1:12" ht="38.25">
      <c r="A14" s="16" t="s">
        <v>4768</v>
      </c>
      <c r="B14" s="30" t="s">
        <v>1941</v>
      </c>
      <c r="C14" s="30" t="s">
        <v>1942</v>
      </c>
      <c r="D14" s="41">
        <v>8000</v>
      </c>
      <c r="E14" s="12">
        <v>42549</v>
      </c>
      <c r="F14" s="12">
        <v>43461</v>
      </c>
      <c r="G14" s="26">
        <v>17807</v>
      </c>
      <c r="H14" s="21">
        <f>IF(I14&lt;=8000,$F$5+(I14/24),"error")</f>
        <v>44706.35</v>
      </c>
      <c r="I14" s="22">
        <f t="shared" si="0"/>
        <v>1112.4000000000015</v>
      </c>
      <c r="J14" s="16" t="str">
        <f t="shared" si="1"/>
        <v>NOT DUE</v>
      </c>
      <c r="K14" s="30"/>
      <c r="L14" s="19"/>
    </row>
    <row r="15" spans="1:12" ht="25.5">
      <c r="A15" s="16" t="s">
        <v>4769</v>
      </c>
      <c r="B15" s="30" t="s">
        <v>1943</v>
      </c>
      <c r="C15" s="30" t="s">
        <v>1944</v>
      </c>
      <c r="D15" s="41">
        <v>8000</v>
      </c>
      <c r="E15" s="12">
        <v>42549</v>
      </c>
      <c r="F15" s="12">
        <v>43475</v>
      </c>
      <c r="G15" s="26">
        <v>17807</v>
      </c>
      <c r="H15" s="21">
        <f t="shared" ref="H15:H19" si="2">IF(I15&lt;=8000,$F$5+(I15/24),"error")</f>
        <v>44706.35</v>
      </c>
      <c r="I15" s="22">
        <f t="shared" si="0"/>
        <v>1112.4000000000015</v>
      </c>
      <c r="J15" s="16" t="str">
        <f t="shared" si="1"/>
        <v>NOT DUE</v>
      </c>
      <c r="K15" s="30" t="s">
        <v>1954</v>
      </c>
      <c r="L15" s="145"/>
    </row>
    <row r="16" spans="1:12" ht="25.5">
      <c r="A16" s="16" t="s">
        <v>4770</v>
      </c>
      <c r="B16" s="30" t="s">
        <v>1945</v>
      </c>
      <c r="C16" s="30" t="s">
        <v>1946</v>
      </c>
      <c r="D16" s="41">
        <v>8000</v>
      </c>
      <c r="E16" s="12">
        <v>42549</v>
      </c>
      <c r="F16" s="12">
        <v>43475</v>
      </c>
      <c r="G16" s="26">
        <v>17807</v>
      </c>
      <c r="H16" s="21">
        <f t="shared" si="2"/>
        <v>44706.35</v>
      </c>
      <c r="I16" s="22">
        <f t="shared" si="0"/>
        <v>1112.4000000000015</v>
      </c>
      <c r="J16" s="16" t="str">
        <f t="shared" si="1"/>
        <v>NOT DUE</v>
      </c>
      <c r="K16" s="30" t="s">
        <v>1954</v>
      </c>
      <c r="L16" s="145"/>
    </row>
    <row r="17" spans="1:12" ht="26.45" customHeight="1">
      <c r="A17" s="16" t="s">
        <v>4771</v>
      </c>
      <c r="B17" s="30" t="s">
        <v>1947</v>
      </c>
      <c r="C17" s="30" t="s">
        <v>1948</v>
      </c>
      <c r="D17" s="41">
        <v>600</v>
      </c>
      <c r="E17" s="12">
        <v>42549</v>
      </c>
      <c r="F17" s="12">
        <v>44653</v>
      </c>
      <c r="G17" s="26">
        <v>25651.599999999999</v>
      </c>
      <c r="H17" s="21">
        <f t="shared" si="2"/>
        <v>44724.875</v>
      </c>
      <c r="I17" s="22">
        <f t="shared" si="0"/>
        <v>1557</v>
      </c>
      <c r="J17" s="16" t="str">
        <f t="shared" si="1"/>
        <v>NOT DUE</v>
      </c>
      <c r="K17" s="30" t="s">
        <v>1955</v>
      </c>
      <c r="L17" s="145"/>
    </row>
    <row r="18" spans="1:12">
      <c r="A18" s="16" t="s">
        <v>4772</v>
      </c>
      <c r="B18" s="30" t="s">
        <v>3873</v>
      </c>
      <c r="C18" s="30" t="s">
        <v>1949</v>
      </c>
      <c r="D18" s="41">
        <v>8000</v>
      </c>
      <c r="E18" s="12">
        <v>42549</v>
      </c>
      <c r="F18" s="12">
        <v>44210</v>
      </c>
      <c r="G18" s="26">
        <v>17807</v>
      </c>
      <c r="H18" s="21">
        <f t="shared" si="2"/>
        <v>44706.35</v>
      </c>
      <c r="I18" s="22">
        <f t="shared" si="0"/>
        <v>1112.4000000000015</v>
      </c>
      <c r="J18" s="16" t="str">
        <f t="shared" si="1"/>
        <v>NOT DUE</v>
      </c>
      <c r="K18" s="30" t="s">
        <v>1954</v>
      </c>
      <c r="L18" s="145"/>
    </row>
    <row r="19" spans="1:12">
      <c r="A19" s="16" t="s">
        <v>4773</v>
      </c>
      <c r="B19" s="30" t="s">
        <v>1926</v>
      </c>
      <c r="C19" s="30" t="s">
        <v>1950</v>
      </c>
      <c r="D19" s="41">
        <v>8000</v>
      </c>
      <c r="E19" s="12">
        <v>42549</v>
      </c>
      <c r="F19" s="12">
        <v>44210</v>
      </c>
      <c r="G19" s="26">
        <v>17807</v>
      </c>
      <c r="H19" s="21">
        <f t="shared" si="2"/>
        <v>44706.35</v>
      </c>
      <c r="I19" s="22">
        <f t="shared" si="0"/>
        <v>1112.4000000000015</v>
      </c>
      <c r="J19" s="16" t="str">
        <f t="shared" si="1"/>
        <v>NOT DUE</v>
      </c>
      <c r="K19" s="30"/>
      <c r="L19" s="19"/>
    </row>
    <row r="20" spans="1:12" ht="38.25">
      <c r="A20" s="16" t="s">
        <v>4774</v>
      </c>
      <c r="B20" s="30" t="s">
        <v>1390</v>
      </c>
      <c r="C20" s="30" t="s">
        <v>1391</v>
      </c>
      <c r="D20" s="41" t="s">
        <v>1</v>
      </c>
      <c r="E20" s="12">
        <v>42549</v>
      </c>
      <c r="F20" s="12">
        <v>44660</v>
      </c>
      <c r="G20" s="72"/>
      <c r="H20" s="14">
        <f>DATE(YEAR(F20),MONTH(F20),DAY(F20)+1)</f>
        <v>44661</v>
      </c>
      <c r="I20" s="15">
        <f t="shared" ref="I20:I40" ca="1" si="3">IF(ISBLANK(H20),"",H20-DATE(YEAR(NOW()),MONTH(NOW()),DAY(NOW())))</f>
        <v>0</v>
      </c>
      <c r="J20" s="16" t="str">
        <f t="shared" ca="1" si="1"/>
        <v>NOT DUE</v>
      </c>
      <c r="K20" s="30" t="s">
        <v>1420</v>
      </c>
      <c r="L20" s="19"/>
    </row>
    <row r="21" spans="1:12" ht="38.25">
      <c r="A21" s="16" t="s">
        <v>4775</v>
      </c>
      <c r="B21" s="30" t="s">
        <v>1392</v>
      </c>
      <c r="C21" s="30" t="s">
        <v>1393</v>
      </c>
      <c r="D21" s="41" t="s">
        <v>1</v>
      </c>
      <c r="E21" s="12">
        <v>42549</v>
      </c>
      <c r="F21" s="12">
        <v>44660</v>
      </c>
      <c r="G21" s="72"/>
      <c r="H21" s="14">
        <f>DATE(YEAR(F21),MONTH(F21),DAY(F21)+1)</f>
        <v>44661</v>
      </c>
      <c r="I21" s="15">
        <f t="shared" ca="1" si="3"/>
        <v>0</v>
      </c>
      <c r="J21" s="16" t="str">
        <f t="shared" ca="1" si="1"/>
        <v>NOT DUE</v>
      </c>
      <c r="K21" s="30" t="s">
        <v>1421</v>
      </c>
      <c r="L21" s="19"/>
    </row>
    <row r="22" spans="1:12" ht="38.25">
      <c r="A22" s="16" t="s">
        <v>4776</v>
      </c>
      <c r="B22" s="30" t="s">
        <v>1394</v>
      </c>
      <c r="C22" s="30" t="s">
        <v>1395</v>
      </c>
      <c r="D22" s="41" t="s">
        <v>1</v>
      </c>
      <c r="E22" s="12">
        <v>42549</v>
      </c>
      <c r="F22" s="12">
        <v>44660</v>
      </c>
      <c r="G22" s="72"/>
      <c r="H22" s="14">
        <f>DATE(YEAR(F22),MONTH(F22),DAY(F22)+1)</f>
        <v>44661</v>
      </c>
      <c r="I22" s="15">
        <f t="shared" ca="1" si="3"/>
        <v>0</v>
      </c>
      <c r="J22" s="16" t="str">
        <f t="shared" ca="1" si="1"/>
        <v>NOT DUE</v>
      </c>
      <c r="K22" s="30" t="s">
        <v>1422</v>
      </c>
      <c r="L22" s="19"/>
    </row>
    <row r="23" spans="1:12" ht="38.25" customHeight="1">
      <c r="A23" s="16" t="s">
        <v>4777</v>
      </c>
      <c r="B23" s="30" t="s">
        <v>1396</v>
      </c>
      <c r="C23" s="30" t="s">
        <v>1397</v>
      </c>
      <c r="D23" s="41" t="s">
        <v>4</v>
      </c>
      <c r="E23" s="12">
        <v>42549</v>
      </c>
      <c r="F23" s="12">
        <v>44636</v>
      </c>
      <c r="G23" s="72"/>
      <c r="H23" s="14">
        <f>EDATE(F23-1,1)</f>
        <v>44666</v>
      </c>
      <c r="I23" s="15">
        <f t="shared" ca="1" si="3"/>
        <v>5</v>
      </c>
      <c r="J23" s="16" t="str">
        <f t="shared" ca="1" si="1"/>
        <v>NOT DUE</v>
      </c>
      <c r="K23" s="30" t="s">
        <v>1423</v>
      </c>
      <c r="L23" s="19"/>
    </row>
    <row r="24" spans="1:12" ht="25.5">
      <c r="A24" s="16" t="s">
        <v>4778</v>
      </c>
      <c r="B24" s="30" t="s">
        <v>1398</v>
      </c>
      <c r="C24" s="30" t="s">
        <v>1399</v>
      </c>
      <c r="D24" s="41" t="s">
        <v>1</v>
      </c>
      <c r="E24" s="12">
        <v>42549</v>
      </c>
      <c r="F24" s="12">
        <v>44660</v>
      </c>
      <c r="G24" s="72"/>
      <c r="H24" s="14">
        <f>DATE(YEAR(F24),MONTH(F24),DAY(F24)+1)</f>
        <v>44661</v>
      </c>
      <c r="I24" s="15">
        <f t="shared" ca="1" si="3"/>
        <v>0</v>
      </c>
      <c r="J24" s="16" t="str">
        <f t="shared" ca="1" si="1"/>
        <v>NOT DUE</v>
      </c>
      <c r="K24" s="30" t="s">
        <v>1424</v>
      </c>
      <c r="L24" s="19"/>
    </row>
    <row r="25" spans="1:12" ht="26.45" customHeight="1">
      <c r="A25" s="16" t="s">
        <v>4779</v>
      </c>
      <c r="B25" s="30" t="s">
        <v>1400</v>
      </c>
      <c r="C25" s="30" t="s">
        <v>1401</v>
      </c>
      <c r="D25" s="41" t="s">
        <v>1</v>
      </c>
      <c r="E25" s="12">
        <v>42549</v>
      </c>
      <c r="F25" s="12">
        <v>44660</v>
      </c>
      <c r="G25" s="72"/>
      <c r="H25" s="14">
        <f>DATE(YEAR(F25),MONTH(F25),DAY(F25)+1)</f>
        <v>44661</v>
      </c>
      <c r="I25" s="15">
        <f t="shared" ca="1" si="3"/>
        <v>0</v>
      </c>
      <c r="J25" s="16" t="str">
        <f t="shared" ca="1" si="1"/>
        <v>NOT DUE</v>
      </c>
      <c r="K25" s="30" t="s">
        <v>1425</v>
      </c>
      <c r="L25" s="19"/>
    </row>
    <row r="26" spans="1:12" ht="26.45" customHeight="1">
      <c r="A26" s="16" t="s">
        <v>4780</v>
      </c>
      <c r="B26" s="30" t="s">
        <v>1402</v>
      </c>
      <c r="C26" s="30" t="s">
        <v>1403</v>
      </c>
      <c r="D26" s="41" t="s">
        <v>1</v>
      </c>
      <c r="E26" s="12">
        <v>42549</v>
      </c>
      <c r="F26" s="12">
        <v>44660</v>
      </c>
      <c r="G26" s="72"/>
      <c r="H26" s="14">
        <f>DATE(YEAR(F26),MONTH(F26),DAY(F26)+1)</f>
        <v>44661</v>
      </c>
      <c r="I26" s="15">
        <f t="shared" ca="1" si="3"/>
        <v>0</v>
      </c>
      <c r="J26" s="16" t="str">
        <f t="shared" ca="1" si="1"/>
        <v>NOT DUE</v>
      </c>
      <c r="K26" s="30" t="s">
        <v>1425</v>
      </c>
      <c r="L26" s="19"/>
    </row>
    <row r="27" spans="1:12" ht="26.45" customHeight="1">
      <c r="A27" s="16" t="s">
        <v>4781</v>
      </c>
      <c r="B27" s="30" t="s">
        <v>1404</v>
      </c>
      <c r="C27" s="30" t="s">
        <v>1391</v>
      </c>
      <c r="D27" s="41" t="s">
        <v>1</v>
      </c>
      <c r="E27" s="12">
        <v>42549</v>
      </c>
      <c r="F27" s="12">
        <v>44660</v>
      </c>
      <c r="G27" s="72"/>
      <c r="H27" s="14">
        <f>DATE(YEAR(F27),MONTH(F27),DAY(F27)+1)</f>
        <v>44661</v>
      </c>
      <c r="I27" s="15">
        <f t="shared" ca="1" si="3"/>
        <v>0</v>
      </c>
      <c r="J27" s="16" t="str">
        <f t="shared" ca="1" si="1"/>
        <v>NOT DUE</v>
      </c>
      <c r="K27" s="30" t="s">
        <v>1425</v>
      </c>
      <c r="L27" s="19"/>
    </row>
    <row r="28" spans="1:12" ht="26.45" customHeight="1">
      <c r="A28" s="16" t="s">
        <v>4782</v>
      </c>
      <c r="B28" s="30" t="s">
        <v>1405</v>
      </c>
      <c r="C28" s="30" t="s">
        <v>1406</v>
      </c>
      <c r="D28" s="41" t="s">
        <v>0</v>
      </c>
      <c r="E28" s="12">
        <v>42549</v>
      </c>
      <c r="F28" s="12">
        <v>44648</v>
      </c>
      <c r="G28" s="72"/>
      <c r="H28" s="14">
        <f>DATE(YEAR(F28),MONTH(F28)+3,DAY(F28)-1)</f>
        <v>44739</v>
      </c>
      <c r="I28" s="15">
        <f t="shared" ca="1" si="3"/>
        <v>78</v>
      </c>
      <c r="J28" s="16" t="str">
        <f t="shared" ca="1" si="1"/>
        <v>NOT DUE</v>
      </c>
      <c r="K28" s="30" t="s">
        <v>1425</v>
      </c>
      <c r="L28" s="19"/>
    </row>
    <row r="29" spans="1:12" ht="25.5">
      <c r="A29" s="16" t="s">
        <v>4783</v>
      </c>
      <c r="B29" s="30" t="s">
        <v>1407</v>
      </c>
      <c r="C29" s="30"/>
      <c r="D29" s="41" t="s">
        <v>4</v>
      </c>
      <c r="E29" s="12">
        <v>42549</v>
      </c>
      <c r="F29" s="12">
        <v>44636</v>
      </c>
      <c r="G29" s="72"/>
      <c r="H29" s="14">
        <f>EDATE(F29-1,1)</f>
        <v>44666</v>
      </c>
      <c r="I29" s="15">
        <f t="shared" ca="1" si="3"/>
        <v>5</v>
      </c>
      <c r="J29" s="16" t="str">
        <f t="shared" ca="1" si="1"/>
        <v>NOT DUE</v>
      </c>
      <c r="K29" s="30"/>
      <c r="L29" s="19"/>
    </row>
    <row r="30" spans="1:12" ht="26.45" customHeight="1">
      <c r="A30" s="16" t="s">
        <v>4784</v>
      </c>
      <c r="B30" s="30" t="s">
        <v>3960</v>
      </c>
      <c r="C30" s="30" t="s">
        <v>1389</v>
      </c>
      <c r="D30" s="41" t="s">
        <v>1080</v>
      </c>
      <c r="E30" s="12">
        <v>42549</v>
      </c>
      <c r="F30" s="12">
        <v>44008</v>
      </c>
      <c r="G30" s="72"/>
      <c r="H30" s="14">
        <f>DATE(YEAR(F30)+4,MONTH(F30),DAY(F30)-1)</f>
        <v>45468</v>
      </c>
      <c r="I30" s="15">
        <f t="shared" ca="1" si="3"/>
        <v>807</v>
      </c>
      <c r="J30" s="16" t="str">
        <f t="shared" ca="1" si="1"/>
        <v>NOT DUE</v>
      </c>
      <c r="K30" s="30" t="s">
        <v>3851</v>
      </c>
      <c r="L30" s="359" t="s">
        <v>5222</v>
      </c>
    </row>
    <row r="31" spans="1:12" ht="25.5">
      <c r="A31" s="16" t="s">
        <v>4785</v>
      </c>
      <c r="B31" s="30" t="s">
        <v>3955</v>
      </c>
      <c r="C31" s="30" t="s">
        <v>3888</v>
      </c>
      <c r="D31" s="41" t="s">
        <v>1080</v>
      </c>
      <c r="E31" s="12">
        <v>42549</v>
      </c>
      <c r="F31" s="12">
        <v>44008</v>
      </c>
      <c r="G31" s="72"/>
      <c r="H31" s="14">
        <f>DATE(YEAR(F31)+4,MONTH(F31),DAY(F31)-1)</f>
        <v>45468</v>
      </c>
      <c r="I31" s="15">
        <f t="shared" ca="1" si="3"/>
        <v>807</v>
      </c>
      <c r="J31" s="16" t="str">
        <f t="shared" ca="1" si="1"/>
        <v>NOT DUE</v>
      </c>
      <c r="K31" s="30" t="s">
        <v>3851</v>
      </c>
      <c r="L31" s="359" t="s">
        <v>5222</v>
      </c>
    </row>
    <row r="32" spans="1:12" ht="26.45" customHeight="1">
      <c r="A32" s="16" t="s">
        <v>4786</v>
      </c>
      <c r="B32" s="30" t="s">
        <v>1408</v>
      </c>
      <c r="C32" s="30" t="s">
        <v>1409</v>
      </c>
      <c r="D32" s="41" t="s">
        <v>0</v>
      </c>
      <c r="E32" s="12">
        <v>42549</v>
      </c>
      <c r="F32" s="12">
        <v>44648</v>
      </c>
      <c r="G32" s="72"/>
      <c r="H32" s="14">
        <f>DATE(YEAR(F32),MONTH(F32)+3,DAY(F32)-1)</f>
        <v>44739</v>
      </c>
      <c r="I32" s="15">
        <f t="shared" ca="1" si="3"/>
        <v>78</v>
      </c>
      <c r="J32" s="16" t="str">
        <f t="shared" ca="1" si="1"/>
        <v>NOT DUE</v>
      </c>
      <c r="K32" s="30" t="s">
        <v>1426</v>
      </c>
      <c r="L32" s="19"/>
    </row>
    <row r="33" spans="1:12" ht="15" customHeight="1">
      <c r="A33" s="16" t="s">
        <v>4787</v>
      </c>
      <c r="B33" s="30" t="s">
        <v>1894</v>
      </c>
      <c r="C33" s="30"/>
      <c r="D33" s="41" t="s">
        <v>1</v>
      </c>
      <c r="E33" s="12">
        <v>42549</v>
      </c>
      <c r="F33" s="12">
        <v>44660</v>
      </c>
      <c r="G33" s="72"/>
      <c r="H33" s="14">
        <f>DATE(YEAR(F33),MONTH(F33),DAY(F33)+1)</f>
        <v>44661</v>
      </c>
      <c r="I33" s="15">
        <f t="shared" ca="1" si="3"/>
        <v>0</v>
      </c>
      <c r="J33" s="16" t="str">
        <f t="shared" ca="1" si="1"/>
        <v>NOT DUE</v>
      </c>
      <c r="K33" s="30" t="s">
        <v>1426</v>
      </c>
      <c r="L33" s="19"/>
    </row>
    <row r="34" spans="1:12" ht="15" customHeight="1">
      <c r="A34" s="16" t="s">
        <v>4788</v>
      </c>
      <c r="B34" s="30" t="s">
        <v>1410</v>
      </c>
      <c r="C34" s="30" t="s">
        <v>1411</v>
      </c>
      <c r="D34" s="41" t="s">
        <v>381</v>
      </c>
      <c r="E34" s="12">
        <v>42549</v>
      </c>
      <c r="F34" s="12">
        <v>44575</v>
      </c>
      <c r="G34" s="72"/>
      <c r="H34" s="14">
        <f t="shared" ref="H34:H39" si="4">DATE(YEAR(F34)+1,MONTH(F34),DAY(F34)-1)</f>
        <v>44939</v>
      </c>
      <c r="I34" s="15">
        <f t="shared" ca="1" si="3"/>
        <v>278</v>
      </c>
      <c r="J34" s="16" t="str">
        <f t="shared" ca="1" si="1"/>
        <v>NOT DUE</v>
      </c>
      <c r="K34" s="30" t="s">
        <v>1426</v>
      </c>
      <c r="L34" s="145"/>
    </row>
    <row r="35" spans="1:12" ht="25.5">
      <c r="A35" s="16" t="s">
        <v>4789</v>
      </c>
      <c r="B35" s="30" t="s">
        <v>1412</v>
      </c>
      <c r="C35" s="30" t="s">
        <v>1413</v>
      </c>
      <c r="D35" s="41" t="s">
        <v>381</v>
      </c>
      <c r="E35" s="12">
        <v>42549</v>
      </c>
      <c r="F35" s="12">
        <v>44575</v>
      </c>
      <c r="G35" s="72"/>
      <c r="H35" s="14">
        <f t="shared" si="4"/>
        <v>44939</v>
      </c>
      <c r="I35" s="15">
        <f t="shared" ca="1" si="3"/>
        <v>278</v>
      </c>
      <c r="J35" s="16" t="str">
        <f t="shared" ca="1" si="1"/>
        <v>NOT DUE</v>
      </c>
      <c r="K35" s="30" t="s">
        <v>1427</v>
      </c>
      <c r="L35" s="19"/>
    </row>
    <row r="36" spans="1:12" ht="25.5">
      <c r="A36" s="16" t="s">
        <v>4790</v>
      </c>
      <c r="B36" s="30" t="s">
        <v>1414</v>
      </c>
      <c r="C36" s="30" t="s">
        <v>1415</v>
      </c>
      <c r="D36" s="41" t="s">
        <v>381</v>
      </c>
      <c r="E36" s="12">
        <v>42549</v>
      </c>
      <c r="F36" s="12">
        <v>44575</v>
      </c>
      <c r="G36" s="72"/>
      <c r="H36" s="14">
        <f t="shared" si="4"/>
        <v>44939</v>
      </c>
      <c r="I36" s="15">
        <f t="shared" ca="1" si="3"/>
        <v>278</v>
      </c>
      <c r="J36" s="16" t="str">
        <f t="shared" ca="1" si="1"/>
        <v>NOT DUE</v>
      </c>
      <c r="K36" s="30" t="s">
        <v>1427</v>
      </c>
      <c r="L36" s="19"/>
    </row>
    <row r="37" spans="1:12" ht="25.5">
      <c r="A37" s="16" t="s">
        <v>4791</v>
      </c>
      <c r="B37" s="30" t="s">
        <v>1416</v>
      </c>
      <c r="C37" s="30" t="s">
        <v>1417</v>
      </c>
      <c r="D37" s="41" t="s">
        <v>381</v>
      </c>
      <c r="E37" s="12">
        <v>42549</v>
      </c>
      <c r="F37" s="12">
        <v>44575</v>
      </c>
      <c r="G37" s="72"/>
      <c r="H37" s="14">
        <f t="shared" si="4"/>
        <v>44939</v>
      </c>
      <c r="I37" s="15">
        <f t="shared" ca="1" si="3"/>
        <v>278</v>
      </c>
      <c r="J37" s="16" t="str">
        <f t="shared" ca="1" si="1"/>
        <v>NOT DUE</v>
      </c>
      <c r="K37" s="30" t="s">
        <v>1427</v>
      </c>
      <c r="L37" s="19"/>
    </row>
    <row r="38" spans="1:12" ht="25.5">
      <c r="A38" s="16" t="s">
        <v>4792</v>
      </c>
      <c r="B38" s="30" t="s">
        <v>1418</v>
      </c>
      <c r="C38" s="30" t="s">
        <v>1419</v>
      </c>
      <c r="D38" s="41" t="s">
        <v>381</v>
      </c>
      <c r="E38" s="12">
        <v>42549</v>
      </c>
      <c r="F38" s="12">
        <v>44575</v>
      </c>
      <c r="G38" s="72"/>
      <c r="H38" s="14">
        <f t="shared" si="4"/>
        <v>44939</v>
      </c>
      <c r="I38" s="15">
        <f t="shared" ca="1" si="3"/>
        <v>278</v>
      </c>
      <c r="J38" s="16" t="str">
        <f t="shared" ca="1" si="1"/>
        <v>NOT DUE</v>
      </c>
      <c r="K38" s="30" t="s">
        <v>1428</v>
      </c>
      <c r="L38" s="19"/>
    </row>
    <row r="39" spans="1:12" ht="15" customHeight="1">
      <c r="A39" s="16" t="s">
        <v>4793</v>
      </c>
      <c r="B39" s="30" t="s">
        <v>1429</v>
      </c>
      <c r="C39" s="30" t="s">
        <v>1430</v>
      </c>
      <c r="D39" s="41" t="s">
        <v>381</v>
      </c>
      <c r="E39" s="12">
        <v>42549</v>
      </c>
      <c r="F39" s="12">
        <v>44575</v>
      </c>
      <c r="G39" s="72"/>
      <c r="H39" s="14">
        <f t="shared" si="4"/>
        <v>44939</v>
      </c>
      <c r="I39" s="15">
        <f t="shared" ca="1" si="3"/>
        <v>278</v>
      </c>
      <c r="J39" s="16" t="str">
        <f t="shared" ca="1" si="1"/>
        <v>NOT DUE</v>
      </c>
      <c r="K39" s="30" t="s">
        <v>1428</v>
      </c>
      <c r="L39" s="19"/>
    </row>
    <row r="40" spans="1:12" ht="26.25" customHeight="1">
      <c r="A40" s="16" t="s">
        <v>4794</v>
      </c>
      <c r="B40" s="30" t="s">
        <v>3996</v>
      </c>
      <c r="C40" s="30" t="s">
        <v>3997</v>
      </c>
      <c r="D40" s="41" t="s">
        <v>4</v>
      </c>
      <c r="E40" s="12">
        <v>42549</v>
      </c>
      <c r="F40" s="12">
        <v>44636</v>
      </c>
      <c r="G40" s="72"/>
      <c r="H40" s="14">
        <f>EDATE(F40-1,1)</f>
        <v>44666</v>
      </c>
      <c r="I40" s="15">
        <f t="shared" ca="1" si="3"/>
        <v>5</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5231</v>
      </c>
      <c r="G44" t="s">
        <v>4631</v>
      </c>
    </row>
    <row r="45" spans="1:12">
      <c r="C45" s="367" t="s">
        <v>5450</v>
      </c>
      <c r="E45" s="75" t="s">
        <v>5444</v>
      </c>
      <c r="H45" s="455" t="s">
        <v>5445</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3" zoomScale="90" zoomScaleNormal="90" workbookViewId="0">
      <selection activeCell="C49" sqref="C4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1957</v>
      </c>
      <c r="D3" s="378" t="s">
        <v>12</v>
      </c>
      <c r="E3" s="378"/>
      <c r="F3" s="4" t="s">
        <v>2861</v>
      </c>
    </row>
    <row r="4" spans="1:12" ht="18" customHeight="1">
      <c r="A4" s="377" t="s">
        <v>77</v>
      </c>
      <c r="B4" s="377"/>
      <c r="C4" s="36" t="s">
        <v>3786</v>
      </c>
      <c r="D4" s="378" t="s">
        <v>14</v>
      </c>
      <c r="E4" s="378"/>
      <c r="F4" s="365">
        <f>'Running Hours'!B31</f>
        <v>21997.7</v>
      </c>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44901.512499999997</v>
      </c>
      <c r="I8" s="22">
        <f t="shared" ref="I8:I19" si="0">D8-($F$4-G8)</f>
        <v>5796.2999999999993</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44685</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44914.104166666664</v>
      </c>
      <c r="I10" s="22">
        <f t="shared" si="0"/>
        <v>6098.5</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44901.512499999997</v>
      </c>
      <c r="I11" s="22">
        <f t="shared" si="0"/>
        <v>5796.2999999999993</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44914.104166666664</v>
      </c>
      <c r="I12" s="22">
        <f t="shared" si="0"/>
        <v>6098.5</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44901.512499999997</v>
      </c>
      <c r="I13" s="22">
        <f t="shared" si="0"/>
        <v>5796.2999999999993</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44914.104166666664</v>
      </c>
      <c r="I14" s="22">
        <f t="shared" si="0"/>
        <v>6098.5</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44914.104166666664</v>
      </c>
      <c r="I15" s="22">
        <f t="shared" si="0"/>
        <v>6098.5</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44914.104166666664</v>
      </c>
      <c r="I16" s="22">
        <f t="shared" si="0"/>
        <v>6098.5</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44685</v>
      </c>
      <c r="I17" s="22">
        <f t="shared" si="0"/>
        <v>600</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44973.720833333333</v>
      </c>
      <c r="I18" s="22">
        <f t="shared" si="0"/>
        <v>7529.2999999999993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44973.720833333333</v>
      </c>
      <c r="I19" s="22">
        <f t="shared" si="0"/>
        <v>7529.2999999999993</v>
      </c>
      <c r="J19" s="16" t="str">
        <f t="shared" si="1"/>
        <v>NOT DUE</v>
      </c>
      <c r="K19" s="30"/>
      <c r="L19" s="19"/>
    </row>
    <row r="20" spans="1:12" ht="38.25">
      <c r="A20" s="16" t="s">
        <v>2874</v>
      </c>
      <c r="B20" s="30" t="s">
        <v>1390</v>
      </c>
      <c r="C20" s="30" t="s">
        <v>1391</v>
      </c>
      <c r="D20" s="41" t="s">
        <v>1</v>
      </c>
      <c r="E20" s="12">
        <v>42549</v>
      </c>
      <c r="F20" s="12">
        <v>44660</v>
      </c>
      <c r="G20" s="72"/>
      <c r="H20" s="14">
        <f>DATE(YEAR(F20),MONTH(F20),DAY(F20)+1)</f>
        <v>44661</v>
      </c>
      <c r="I20" s="15">
        <f t="shared" ref="I20:I39" ca="1" si="3">IF(ISBLANK(H20),"",H20-DATE(YEAR(NOW()),MONTH(NOW()),DAY(NOW())))</f>
        <v>0</v>
      </c>
      <c r="J20" s="16" t="str">
        <f t="shared" ca="1" si="1"/>
        <v>NOT DUE</v>
      </c>
      <c r="K20" s="30" t="s">
        <v>1420</v>
      </c>
      <c r="L20" s="19"/>
    </row>
    <row r="21" spans="1:12" ht="38.25">
      <c r="A21" s="16" t="s">
        <v>2875</v>
      </c>
      <c r="B21" s="30" t="s">
        <v>1392</v>
      </c>
      <c r="C21" s="30" t="s">
        <v>1393</v>
      </c>
      <c r="D21" s="41" t="s">
        <v>1</v>
      </c>
      <c r="E21" s="12">
        <v>42549</v>
      </c>
      <c r="F21" s="12">
        <v>44660</v>
      </c>
      <c r="G21" s="72"/>
      <c r="H21" s="14">
        <f>DATE(YEAR(F21),MONTH(F21),DAY(F21)+1)</f>
        <v>44661</v>
      </c>
      <c r="I21" s="15">
        <f t="shared" ca="1" si="3"/>
        <v>0</v>
      </c>
      <c r="J21" s="16" t="str">
        <f t="shared" ca="1" si="1"/>
        <v>NOT DUE</v>
      </c>
      <c r="K21" s="30" t="s">
        <v>1421</v>
      </c>
      <c r="L21" s="19"/>
    </row>
    <row r="22" spans="1:12" ht="38.25">
      <c r="A22" s="16" t="s">
        <v>2876</v>
      </c>
      <c r="B22" s="30" t="s">
        <v>1394</v>
      </c>
      <c r="C22" s="30" t="s">
        <v>1395</v>
      </c>
      <c r="D22" s="41" t="s">
        <v>1</v>
      </c>
      <c r="E22" s="12">
        <v>42549</v>
      </c>
      <c r="F22" s="12">
        <v>44660</v>
      </c>
      <c r="G22" s="72"/>
      <c r="H22" s="14">
        <f>DATE(YEAR(F22),MONTH(F22),DAY(F22)+1)</f>
        <v>44661</v>
      </c>
      <c r="I22" s="15">
        <f t="shared" ca="1" si="3"/>
        <v>0</v>
      </c>
      <c r="J22" s="16" t="str">
        <f t="shared" ca="1" si="1"/>
        <v>NOT DUE</v>
      </c>
      <c r="K22" s="30" t="s">
        <v>1422</v>
      </c>
      <c r="L22" s="19"/>
    </row>
    <row r="23" spans="1:12" ht="38.25" customHeight="1">
      <c r="A23" s="16" t="s">
        <v>2877</v>
      </c>
      <c r="B23" s="30" t="s">
        <v>1396</v>
      </c>
      <c r="C23" s="30" t="s">
        <v>1397</v>
      </c>
      <c r="D23" s="41" t="s">
        <v>4</v>
      </c>
      <c r="E23" s="12">
        <v>42549</v>
      </c>
      <c r="F23" s="12">
        <v>44636</v>
      </c>
      <c r="G23" s="72"/>
      <c r="H23" s="14">
        <f>EDATE(F23-1,1)</f>
        <v>44666</v>
      </c>
      <c r="I23" s="15">
        <f t="shared" ca="1" si="3"/>
        <v>5</v>
      </c>
      <c r="J23" s="16" t="str">
        <f t="shared" ca="1" si="1"/>
        <v>NOT DUE</v>
      </c>
      <c r="K23" s="30" t="s">
        <v>1423</v>
      </c>
      <c r="L23" s="19"/>
    </row>
    <row r="24" spans="1:12" ht="25.5">
      <c r="A24" s="16" t="s">
        <v>2878</v>
      </c>
      <c r="B24" s="30" t="s">
        <v>1398</v>
      </c>
      <c r="C24" s="30" t="s">
        <v>1399</v>
      </c>
      <c r="D24" s="41" t="s">
        <v>1</v>
      </c>
      <c r="E24" s="12">
        <v>42549</v>
      </c>
      <c r="F24" s="12">
        <v>44660</v>
      </c>
      <c r="G24" s="72"/>
      <c r="H24" s="14">
        <f>DATE(YEAR(F24),MONTH(F24),DAY(F24)+1)</f>
        <v>44661</v>
      </c>
      <c r="I24" s="15">
        <f t="shared" ca="1" si="3"/>
        <v>0</v>
      </c>
      <c r="J24" s="16" t="str">
        <f t="shared" ca="1" si="1"/>
        <v>NOT DUE</v>
      </c>
      <c r="K24" s="30" t="s">
        <v>1424</v>
      </c>
      <c r="L24" s="19"/>
    </row>
    <row r="25" spans="1:12" ht="26.45" customHeight="1">
      <c r="A25" s="16" t="s">
        <v>2879</v>
      </c>
      <c r="B25" s="30" t="s">
        <v>1400</v>
      </c>
      <c r="C25" s="30" t="s">
        <v>1401</v>
      </c>
      <c r="D25" s="41" t="s">
        <v>1</v>
      </c>
      <c r="E25" s="12">
        <v>42549</v>
      </c>
      <c r="F25" s="12">
        <v>44660</v>
      </c>
      <c r="G25" s="72"/>
      <c r="H25" s="14">
        <f>DATE(YEAR(F25),MONTH(F25),DAY(F25)+1)</f>
        <v>44661</v>
      </c>
      <c r="I25" s="15">
        <f t="shared" ca="1" si="3"/>
        <v>0</v>
      </c>
      <c r="J25" s="16" t="str">
        <f t="shared" ca="1" si="1"/>
        <v>NOT DUE</v>
      </c>
      <c r="K25" s="30" t="s">
        <v>1425</v>
      </c>
      <c r="L25" s="19"/>
    </row>
    <row r="26" spans="1:12" ht="26.45" customHeight="1">
      <c r="A26" s="16" t="s">
        <v>2880</v>
      </c>
      <c r="B26" s="30" t="s">
        <v>1402</v>
      </c>
      <c r="C26" s="30" t="s">
        <v>1403</v>
      </c>
      <c r="D26" s="41" t="s">
        <v>1</v>
      </c>
      <c r="E26" s="12">
        <v>42549</v>
      </c>
      <c r="F26" s="12">
        <v>44660</v>
      </c>
      <c r="G26" s="72"/>
      <c r="H26" s="14">
        <f>DATE(YEAR(F26),MONTH(F26),DAY(F26)+1)</f>
        <v>44661</v>
      </c>
      <c r="I26" s="15">
        <f t="shared" ca="1" si="3"/>
        <v>0</v>
      </c>
      <c r="J26" s="16" t="str">
        <f t="shared" ca="1" si="1"/>
        <v>NOT DUE</v>
      </c>
      <c r="K26" s="30" t="s">
        <v>1425</v>
      </c>
      <c r="L26" s="19"/>
    </row>
    <row r="27" spans="1:12" ht="26.45" customHeight="1">
      <c r="A27" s="16" t="s">
        <v>2881</v>
      </c>
      <c r="B27" s="30" t="s">
        <v>1404</v>
      </c>
      <c r="C27" s="30" t="s">
        <v>1391</v>
      </c>
      <c r="D27" s="41" t="s">
        <v>1</v>
      </c>
      <c r="E27" s="12">
        <v>42549</v>
      </c>
      <c r="F27" s="12">
        <v>44660</v>
      </c>
      <c r="G27" s="72"/>
      <c r="H27" s="14">
        <f>DATE(YEAR(F27),MONTH(F27),DAY(F27)+1)</f>
        <v>44661</v>
      </c>
      <c r="I27" s="15">
        <f t="shared" ca="1" si="3"/>
        <v>0</v>
      </c>
      <c r="J27" s="16" t="str">
        <f t="shared" ca="1" si="1"/>
        <v>NOT 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78</v>
      </c>
      <c r="J28" s="16" t="str">
        <f t="shared" ca="1" si="1"/>
        <v>NOT DUE</v>
      </c>
      <c r="K28" s="30" t="s">
        <v>1425</v>
      </c>
      <c r="L28" s="19"/>
    </row>
    <row r="29" spans="1:12" ht="25.5">
      <c r="A29" s="16" t="s">
        <v>2883</v>
      </c>
      <c r="B29" s="30" t="s">
        <v>1407</v>
      </c>
      <c r="C29" s="30"/>
      <c r="D29" s="41" t="s">
        <v>4</v>
      </c>
      <c r="E29" s="12">
        <v>42549</v>
      </c>
      <c r="F29" s="12">
        <v>44636</v>
      </c>
      <c r="G29" s="72"/>
      <c r="H29" s="14">
        <f>EDATE(F29-1,1)</f>
        <v>44666</v>
      </c>
      <c r="I29" s="15">
        <f t="shared" ca="1" si="3"/>
        <v>5</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808</v>
      </c>
      <c r="J30" s="16" t="str">
        <f t="shared" ca="1" si="1"/>
        <v>NOT DUE</v>
      </c>
      <c r="K30" s="30" t="s">
        <v>3851</v>
      </c>
      <c r="L30" s="359" t="s">
        <v>5222</v>
      </c>
    </row>
    <row r="31" spans="1:12" ht="25.5">
      <c r="A31" s="16" t="s">
        <v>2885</v>
      </c>
      <c r="B31" s="30" t="s">
        <v>3955</v>
      </c>
      <c r="C31" s="30" t="s">
        <v>3888</v>
      </c>
      <c r="D31" s="41" t="s">
        <v>1080</v>
      </c>
      <c r="E31" s="12">
        <v>42549</v>
      </c>
      <c r="F31" s="12">
        <v>44009</v>
      </c>
      <c r="G31" s="72"/>
      <c r="H31" s="14">
        <f>DATE(YEAR(F31)+4,MONTH(F31),DAY(F31)-1)</f>
        <v>45469</v>
      </c>
      <c r="I31" s="15">
        <f t="shared" ca="1" si="3"/>
        <v>808</v>
      </c>
      <c r="J31" s="16" t="str">
        <f t="shared" ca="1" si="1"/>
        <v>NOT DUE</v>
      </c>
      <c r="K31" s="30" t="s">
        <v>3851</v>
      </c>
      <c r="L31" s="359" t="s">
        <v>5222</v>
      </c>
    </row>
    <row r="32" spans="1:12" ht="26.45" customHeight="1">
      <c r="A32" s="16" t="s">
        <v>2886</v>
      </c>
      <c r="B32" s="30" t="s">
        <v>1408</v>
      </c>
      <c r="C32" s="30" t="s">
        <v>1409</v>
      </c>
      <c r="D32" s="41" t="s">
        <v>0</v>
      </c>
      <c r="E32" s="12">
        <v>42549</v>
      </c>
      <c r="F32" s="12">
        <v>44648</v>
      </c>
      <c r="G32" s="72"/>
      <c r="H32" s="14">
        <f>DATE(YEAR(F32),MONTH(F32)+3,DAY(F32)-1)</f>
        <v>44739</v>
      </c>
      <c r="I32" s="15">
        <f t="shared" ca="1" si="3"/>
        <v>78</v>
      </c>
      <c r="J32" s="16" t="str">
        <f t="shared" ca="1" si="1"/>
        <v>NOT DUE</v>
      </c>
      <c r="K32" s="30" t="s">
        <v>1426</v>
      </c>
      <c r="L32" s="19"/>
    </row>
    <row r="33" spans="1:12" ht="15" customHeight="1">
      <c r="A33" s="16" t="s">
        <v>2887</v>
      </c>
      <c r="B33" s="30" t="s">
        <v>1894</v>
      </c>
      <c r="C33" s="30"/>
      <c r="D33" s="41" t="s">
        <v>1</v>
      </c>
      <c r="E33" s="12">
        <v>42549</v>
      </c>
      <c r="F33" s="12">
        <v>44660</v>
      </c>
      <c r="G33" s="72"/>
      <c r="H33" s="14">
        <f>DATE(YEAR(F33),MONTH(F33),DAY(F33)+1)</f>
        <v>44661</v>
      </c>
      <c r="I33" s="15">
        <f t="shared" ca="1" si="3"/>
        <v>0</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278</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278</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278</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278</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278</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278</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5229</v>
      </c>
      <c r="D44" s="47" t="s">
        <v>4630</v>
      </c>
      <c r="E44" t="s">
        <v>5231</v>
      </c>
      <c r="G44" t="s">
        <v>4631</v>
      </c>
    </row>
    <row r="45" spans="1:12">
      <c r="C45" s="368" t="s">
        <v>5449</v>
      </c>
      <c r="E45" s="75" t="s">
        <v>5444</v>
      </c>
      <c r="H45" s="455" t="s">
        <v>5445</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5"/>
  <sheetViews>
    <sheetView zoomScale="89" zoomScaleNormal="89" workbookViewId="0">
      <pane ySplit="5" topLeftCell="A134" activePane="bottomLeft" state="frozen"/>
      <selection pane="bottomLeft" activeCell="P4" sqref="P4:P5"/>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1" t="s">
        <v>4680</v>
      </c>
      <c r="B4" s="381" t="s">
        <v>4681</v>
      </c>
      <c r="C4" s="379" t="s">
        <v>4682</v>
      </c>
      <c r="D4" s="379" t="s">
        <v>4683</v>
      </c>
      <c r="E4" s="379" t="s">
        <v>4684</v>
      </c>
      <c r="F4" s="379" t="s">
        <v>4685</v>
      </c>
      <c r="G4" s="379" t="s">
        <v>4686</v>
      </c>
      <c r="H4" s="383" t="s">
        <v>4687</v>
      </c>
      <c r="I4" s="384"/>
      <c r="J4" s="384"/>
      <c r="K4" s="384"/>
      <c r="L4" s="384"/>
      <c r="M4" s="385"/>
      <c r="N4" s="379" t="s">
        <v>4688</v>
      </c>
      <c r="O4" s="379" t="s">
        <v>4689</v>
      </c>
      <c r="P4" s="379">
        <v>2</v>
      </c>
      <c r="Q4" s="168"/>
      <c r="R4" s="167"/>
    </row>
    <row r="5" spans="1:18" ht="63.75">
      <c r="A5" s="382"/>
      <c r="B5" s="382"/>
      <c r="C5" s="380"/>
      <c r="D5" s="380"/>
      <c r="E5" s="380"/>
      <c r="F5" s="380"/>
      <c r="G5" s="380"/>
      <c r="H5" s="169" t="s">
        <v>4690</v>
      </c>
      <c r="I5" s="169" t="s">
        <v>4691</v>
      </c>
      <c r="J5" s="169" t="s">
        <v>5167</v>
      </c>
      <c r="K5" s="169" t="s">
        <v>4692</v>
      </c>
      <c r="L5" s="170" t="s">
        <v>4693</v>
      </c>
      <c r="M5" s="170" t="s">
        <v>4694</v>
      </c>
      <c r="N5" s="380"/>
      <c r="O5" s="380"/>
      <c r="P5" s="380"/>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5168</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5169</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5168</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4840</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4851</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4850</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4854</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4855</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4866</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4867</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5170</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5171</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5172</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5173</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5174</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5175</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5176</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5177</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5178</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5179</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5180</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5181</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5185</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5192</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5206</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5198</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5207</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5212</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5213</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5214</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5221</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5235</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5237</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5238</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5239</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5240</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5241</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5242</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5243</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5244</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5245</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5246</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5247</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5248</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5249</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5250</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5251</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5252</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5253</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5254</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5255</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5256</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5257</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5258</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5259</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5260</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5306</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5307</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5308</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5309</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5310</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5311</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5312</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5313</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5314</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5315</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5316</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5317</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5318</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5319</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5320</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5321</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5322</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5323</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5324</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5325</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5326</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5327</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5328</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5329</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5330</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5331</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5332</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5333</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5334</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5335</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5336</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5344</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5348</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5353</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5367</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5375</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5430</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5431</v>
      </c>
      <c r="R136" s="183"/>
    </row>
    <row r="137" spans="1:18" ht="49.5" customHeight="1">
      <c r="A137" s="171" t="s">
        <v>4714</v>
      </c>
      <c r="B137" s="194"/>
      <c r="C137" s="200"/>
      <c r="D137" s="223"/>
      <c r="E137" s="312"/>
      <c r="F137" s="176"/>
      <c r="G137" s="187"/>
      <c r="H137" s="188"/>
      <c r="I137" s="176"/>
      <c r="J137" s="176"/>
      <c r="K137" s="188"/>
      <c r="L137" s="177"/>
      <c r="M137" s="176"/>
      <c r="N137" s="189"/>
      <c r="O137" s="216"/>
      <c r="P137" s="201"/>
      <c r="R137" s="183"/>
    </row>
    <row r="139" spans="1:18" customFormat="1">
      <c r="B139" t="s">
        <v>4629</v>
      </c>
      <c r="D139" t="s">
        <v>4630</v>
      </c>
      <c r="G139" t="s">
        <v>5210</v>
      </c>
    </row>
    <row r="141" spans="1:18">
      <c r="B141" s="222" t="s">
        <v>5305</v>
      </c>
      <c r="E141" s="369" t="s">
        <v>5444</v>
      </c>
      <c r="H141" s="163" t="s">
        <v>5209</v>
      </c>
      <c r="M141" s="221" t="s">
        <v>5445</v>
      </c>
    </row>
    <row r="145" spans="7:7">
      <c r="G145" s="221"/>
    </row>
  </sheetData>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abSelected="1" topLeftCell="A5" zoomScale="90" zoomScaleNormal="90" workbookViewId="0">
      <selection activeCell="M15" sqref="M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1958</v>
      </c>
      <c r="D3" s="378" t="s">
        <v>12</v>
      </c>
      <c r="E3" s="378"/>
      <c r="F3" s="4" t="s">
        <v>2892</v>
      </c>
    </row>
    <row r="4" spans="1:12" ht="18" customHeight="1">
      <c r="A4" s="377" t="s">
        <v>77</v>
      </c>
      <c r="B4" s="377"/>
      <c r="C4" s="36" t="s">
        <v>3786</v>
      </c>
      <c r="D4" s="378" t="s">
        <v>14</v>
      </c>
      <c r="E4" s="378"/>
      <c r="F4" s="365">
        <f>'Running Hours'!B32</f>
        <v>25997.4</v>
      </c>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45344.125</v>
      </c>
      <c r="I8" s="22">
        <f t="shared" ref="I8:I19" si="0">D8-($F$4-G8)</f>
        <v>16419</v>
      </c>
      <c r="J8" s="16" t="str">
        <f t="shared" ref="J8:J39" si="1">IF(I8="","",IF(I8&lt;0,"OVERDUE","NOT DUE"))</f>
        <v>NOT DUE</v>
      </c>
      <c r="K8" s="30" t="s">
        <v>1953</v>
      </c>
      <c r="L8" s="19"/>
    </row>
    <row r="9" spans="1:12">
      <c r="A9" s="16" t="s">
        <v>2894</v>
      </c>
      <c r="B9" s="30" t="s">
        <v>1881</v>
      </c>
      <c r="C9" s="30" t="s">
        <v>1682</v>
      </c>
      <c r="D9" s="41">
        <v>600</v>
      </c>
      <c r="E9" s="12">
        <v>43279</v>
      </c>
      <c r="F9" s="12">
        <v>44660</v>
      </c>
      <c r="G9" s="26">
        <v>25997.4</v>
      </c>
      <c r="H9" s="21">
        <f>IF(I9&lt;=600,$F$5+(I9/24),"error")</f>
        <v>44685</v>
      </c>
      <c r="I9" s="22">
        <f t="shared" si="0"/>
        <v>600</v>
      </c>
      <c r="J9" s="16" t="str">
        <f t="shared" si="1"/>
        <v>NOT DUE</v>
      </c>
      <c r="K9" s="30"/>
      <c r="L9" s="19" t="s">
        <v>5456</v>
      </c>
    </row>
    <row r="10" spans="1:12">
      <c r="A10" s="16" t="s">
        <v>2895</v>
      </c>
      <c r="B10" s="30" t="s">
        <v>1881</v>
      </c>
      <c r="C10" s="30" t="s">
        <v>1938</v>
      </c>
      <c r="D10" s="41">
        <v>8000</v>
      </c>
      <c r="E10" s="12">
        <v>43279</v>
      </c>
      <c r="F10" s="12">
        <v>44408</v>
      </c>
      <c r="G10" s="26">
        <v>22416.400000000001</v>
      </c>
      <c r="H10" s="21">
        <f>IF(I10&lt;=8000,$F$5+(I10/24),"error")</f>
        <v>44844.125</v>
      </c>
      <c r="I10" s="22">
        <f t="shared" si="0"/>
        <v>4419</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45344.125</v>
      </c>
      <c r="I11" s="22">
        <f t="shared" si="0"/>
        <v>16419</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44844.125</v>
      </c>
      <c r="I12" s="22">
        <f t="shared" si="0"/>
        <v>4419</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44956.0625</v>
      </c>
      <c r="I13" s="22">
        <f t="shared" si="0"/>
        <v>7105.4999999999982</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44844.125</v>
      </c>
      <c r="I14" s="22">
        <f t="shared" si="0"/>
        <v>4419</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44844.125</v>
      </c>
      <c r="I15" s="22">
        <f t="shared" si="0"/>
        <v>4419</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44844.125</v>
      </c>
      <c r="I16" s="22">
        <f t="shared" si="0"/>
        <v>4419</v>
      </c>
      <c r="J16" s="16" t="str">
        <f t="shared" si="1"/>
        <v>NOT DUE</v>
      </c>
      <c r="K16" s="30" t="s">
        <v>1954</v>
      </c>
      <c r="L16" s="145"/>
    </row>
    <row r="17" spans="1:12" ht="26.45" customHeight="1">
      <c r="A17" s="16" t="s">
        <v>2902</v>
      </c>
      <c r="B17" s="30" t="s">
        <v>1947</v>
      </c>
      <c r="C17" s="30" t="s">
        <v>1948</v>
      </c>
      <c r="D17" s="41">
        <v>600</v>
      </c>
      <c r="E17" s="12">
        <v>43279</v>
      </c>
      <c r="F17" s="12">
        <v>44660</v>
      </c>
      <c r="G17" s="26">
        <v>25997.4</v>
      </c>
      <c r="H17" s="21">
        <f>IF(I17&lt;=600,$F$5+(I17/24),"error")</f>
        <v>44685</v>
      </c>
      <c r="I17" s="22">
        <f t="shared" si="0"/>
        <v>600</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44883.466666666667</v>
      </c>
      <c r="I18" s="22">
        <f t="shared" si="0"/>
        <v>5363.1999999999971</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44883.466666666667</v>
      </c>
      <c r="I19" s="22">
        <f t="shared" si="0"/>
        <v>5363.1999999999971</v>
      </c>
      <c r="J19" s="16" t="str">
        <f t="shared" si="1"/>
        <v>NOT DUE</v>
      </c>
      <c r="K19" s="30"/>
      <c r="L19" s="19"/>
    </row>
    <row r="20" spans="1:12" ht="38.25">
      <c r="A20" s="16" t="s">
        <v>2905</v>
      </c>
      <c r="B20" s="30" t="s">
        <v>1390</v>
      </c>
      <c r="C20" s="30" t="s">
        <v>1391</v>
      </c>
      <c r="D20" s="41" t="s">
        <v>1</v>
      </c>
      <c r="E20" s="12">
        <v>43279</v>
      </c>
      <c r="F20" s="12">
        <v>44660</v>
      </c>
      <c r="G20" s="72"/>
      <c r="H20" s="14">
        <f>DATE(YEAR(F20),MONTH(F20),DAY(F20)+1)</f>
        <v>44661</v>
      </c>
      <c r="I20" s="15">
        <f t="shared" ref="I20:I39" ca="1" si="3">IF(ISBLANK(H20),"",H20-DATE(YEAR(NOW()),MONTH(NOW()),DAY(NOW())))</f>
        <v>0</v>
      </c>
      <c r="J20" s="16" t="str">
        <f t="shared" ca="1" si="1"/>
        <v>NOT DUE</v>
      </c>
      <c r="K20" s="30" t="s">
        <v>1420</v>
      </c>
      <c r="L20" s="19"/>
    </row>
    <row r="21" spans="1:12" ht="38.25">
      <c r="A21" s="16" t="s">
        <v>2906</v>
      </c>
      <c r="B21" s="30" t="s">
        <v>1392</v>
      </c>
      <c r="C21" s="30" t="s">
        <v>1393</v>
      </c>
      <c r="D21" s="41" t="s">
        <v>1</v>
      </c>
      <c r="E21" s="12">
        <v>43279</v>
      </c>
      <c r="F21" s="12">
        <v>44660</v>
      </c>
      <c r="G21" s="72"/>
      <c r="H21" s="14">
        <f>DATE(YEAR(F21),MONTH(F21),DAY(F21)+1)</f>
        <v>44661</v>
      </c>
      <c r="I21" s="15">
        <f t="shared" ca="1" si="3"/>
        <v>0</v>
      </c>
      <c r="J21" s="16" t="str">
        <f t="shared" ca="1" si="1"/>
        <v>NOT DUE</v>
      </c>
      <c r="K21" s="30" t="s">
        <v>1421</v>
      </c>
      <c r="L21" s="19"/>
    </row>
    <row r="22" spans="1:12" ht="38.25">
      <c r="A22" s="16" t="s">
        <v>2907</v>
      </c>
      <c r="B22" s="30" t="s">
        <v>1394</v>
      </c>
      <c r="C22" s="30" t="s">
        <v>1395</v>
      </c>
      <c r="D22" s="41" t="s">
        <v>1</v>
      </c>
      <c r="E22" s="12">
        <v>43279</v>
      </c>
      <c r="F22" s="12">
        <v>44660</v>
      </c>
      <c r="G22" s="72"/>
      <c r="H22" s="14">
        <f>DATE(YEAR(F22),MONTH(F22),DAY(F22)+1)</f>
        <v>44661</v>
      </c>
      <c r="I22" s="15">
        <f t="shared" ca="1" si="3"/>
        <v>0</v>
      </c>
      <c r="J22" s="16" t="str">
        <f t="shared" ca="1" si="1"/>
        <v>NOT DUE</v>
      </c>
      <c r="K22" s="30" t="s">
        <v>1422</v>
      </c>
      <c r="L22" s="19"/>
    </row>
    <row r="23" spans="1:12" ht="38.25" customHeight="1">
      <c r="A23" s="16" t="s">
        <v>2908</v>
      </c>
      <c r="B23" s="30" t="s">
        <v>1396</v>
      </c>
      <c r="C23" s="30" t="s">
        <v>1397</v>
      </c>
      <c r="D23" s="41" t="s">
        <v>4</v>
      </c>
      <c r="E23" s="12">
        <v>43279</v>
      </c>
      <c r="F23" s="12">
        <v>44635</v>
      </c>
      <c r="G23" s="72"/>
      <c r="H23" s="14">
        <f>EDATE(F23-1,1)</f>
        <v>44665</v>
      </c>
      <c r="I23" s="15">
        <f t="shared" ca="1" si="3"/>
        <v>4</v>
      </c>
      <c r="J23" s="16" t="str">
        <f t="shared" ca="1" si="1"/>
        <v>NOT DUE</v>
      </c>
      <c r="K23" s="30" t="s">
        <v>1423</v>
      </c>
      <c r="L23" s="19"/>
    </row>
    <row r="24" spans="1:12" ht="25.5">
      <c r="A24" s="16" t="s">
        <v>2909</v>
      </c>
      <c r="B24" s="30" t="s">
        <v>1398</v>
      </c>
      <c r="C24" s="30" t="s">
        <v>1399</v>
      </c>
      <c r="D24" s="41" t="s">
        <v>1</v>
      </c>
      <c r="E24" s="12">
        <v>43279</v>
      </c>
      <c r="F24" s="12">
        <v>44660</v>
      </c>
      <c r="G24" s="72"/>
      <c r="H24" s="14">
        <f>DATE(YEAR(F24),MONTH(F24),DAY(F24)+1)</f>
        <v>44661</v>
      </c>
      <c r="I24" s="15">
        <f t="shared" ca="1" si="3"/>
        <v>0</v>
      </c>
      <c r="J24" s="16" t="str">
        <f t="shared" ca="1" si="1"/>
        <v>NOT DUE</v>
      </c>
      <c r="K24" s="30" t="s">
        <v>1424</v>
      </c>
      <c r="L24" s="19"/>
    </row>
    <row r="25" spans="1:12" ht="26.45" customHeight="1">
      <c r="A25" s="16" t="s">
        <v>2910</v>
      </c>
      <c r="B25" s="30" t="s">
        <v>1400</v>
      </c>
      <c r="C25" s="30" t="s">
        <v>1401</v>
      </c>
      <c r="D25" s="41" t="s">
        <v>1</v>
      </c>
      <c r="E25" s="12">
        <v>43279</v>
      </c>
      <c r="F25" s="12">
        <v>44660</v>
      </c>
      <c r="G25" s="72"/>
      <c r="H25" s="14">
        <f>DATE(YEAR(F25),MONTH(F25),DAY(F25)+1)</f>
        <v>44661</v>
      </c>
      <c r="I25" s="15">
        <f t="shared" ca="1" si="3"/>
        <v>0</v>
      </c>
      <c r="J25" s="16" t="str">
        <f t="shared" ca="1" si="1"/>
        <v>NOT DUE</v>
      </c>
      <c r="K25" s="30" t="s">
        <v>1425</v>
      </c>
      <c r="L25" s="19"/>
    </row>
    <row r="26" spans="1:12" ht="26.45" customHeight="1">
      <c r="A26" s="16" t="s">
        <v>2911</v>
      </c>
      <c r="B26" s="30" t="s">
        <v>1402</v>
      </c>
      <c r="C26" s="30" t="s">
        <v>1403</v>
      </c>
      <c r="D26" s="41" t="s">
        <v>1</v>
      </c>
      <c r="E26" s="12">
        <v>43279</v>
      </c>
      <c r="F26" s="12">
        <v>44660</v>
      </c>
      <c r="G26" s="72"/>
      <c r="H26" s="14">
        <f>DATE(YEAR(F26),MONTH(F26),DAY(F26)+1)</f>
        <v>44661</v>
      </c>
      <c r="I26" s="15">
        <f t="shared" ca="1" si="3"/>
        <v>0</v>
      </c>
      <c r="J26" s="16" t="str">
        <f t="shared" ca="1" si="1"/>
        <v>NOT DUE</v>
      </c>
      <c r="K26" s="30" t="s">
        <v>1425</v>
      </c>
      <c r="L26" s="19"/>
    </row>
    <row r="27" spans="1:12" ht="26.45" customHeight="1">
      <c r="A27" s="16" t="s">
        <v>2912</v>
      </c>
      <c r="B27" s="30" t="s">
        <v>1404</v>
      </c>
      <c r="C27" s="30" t="s">
        <v>1391</v>
      </c>
      <c r="D27" s="41" t="s">
        <v>1</v>
      </c>
      <c r="E27" s="12">
        <v>43279</v>
      </c>
      <c r="F27" s="12">
        <v>44660</v>
      </c>
      <c r="G27" s="72"/>
      <c r="H27" s="14">
        <f>DATE(YEAR(F27),MONTH(F27),DAY(F27)+1)</f>
        <v>44661</v>
      </c>
      <c r="I27" s="15">
        <f t="shared" ca="1" si="3"/>
        <v>0</v>
      </c>
      <c r="J27" s="16" t="str">
        <f t="shared" ca="1" si="1"/>
        <v>NOT 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78</v>
      </c>
      <c r="J28" s="16" t="str">
        <f t="shared" ca="1" si="1"/>
        <v>NOT DUE</v>
      </c>
      <c r="K28" s="30" t="s">
        <v>1425</v>
      </c>
      <c r="L28" s="19"/>
    </row>
    <row r="29" spans="1:12" ht="25.5">
      <c r="A29" s="16" t="s">
        <v>2914</v>
      </c>
      <c r="B29" s="30" t="s">
        <v>1407</v>
      </c>
      <c r="C29" s="30"/>
      <c r="D29" s="41" t="s">
        <v>4</v>
      </c>
      <c r="E29" s="12">
        <v>43279</v>
      </c>
      <c r="F29" s="12">
        <v>44635</v>
      </c>
      <c r="G29" s="72"/>
      <c r="H29" s="14">
        <f>EDATE(F29-1,1)</f>
        <v>44665</v>
      </c>
      <c r="I29" s="15">
        <f t="shared" ca="1" si="3"/>
        <v>4</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78</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78</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78</v>
      </c>
      <c r="J32" s="16" t="str">
        <f t="shared" ca="1" si="1"/>
        <v>NOT DUE</v>
      </c>
      <c r="K32" s="30" t="s">
        <v>1426</v>
      </c>
      <c r="L32" s="19"/>
    </row>
    <row r="33" spans="1:12" ht="15" customHeight="1">
      <c r="A33" s="16" t="s">
        <v>2918</v>
      </c>
      <c r="B33" s="30" t="s">
        <v>1894</v>
      </c>
      <c r="C33" s="30"/>
      <c r="D33" s="41" t="s">
        <v>1</v>
      </c>
      <c r="E33" s="12">
        <v>43279</v>
      </c>
      <c r="F33" s="12">
        <v>44660</v>
      </c>
      <c r="G33" s="72"/>
      <c r="H33" s="14">
        <f>DATE(YEAR(F33),MONTH(F33),DAY(F33)+1)</f>
        <v>44661</v>
      </c>
      <c r="I33" s="15">
        <f t="shared" ca="1" si="3"/>
        <v>0</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278</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278</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278</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278</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278</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278</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5231</v>
      </c>
      <c r="G44" t="s">
        <v>4631</v>
      </c>
    </row>
    <row r="45" spans="1:12">
      <c r="C45" s="367" t="s">
        <v>5449</v>
      </c>
      <c r="E45" s="75" t="s">
        <v>5444</v>
      </c>
      <c r="H45" s="455" t="s">
        <v>5445</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17" zoomScale="90" zoomScaleNormal="90" zoomScaleSheetLayoutView="90" workbookViewId="0">
      <selection activeCell="C54" sqref="C5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1959</v>
      </c>
      <c r="D3" s="378" t="s">
        <v>12</v>
      </c>
      <c r="E3" s="378"/>
      <c r="F3" s="4" t="s">
        <v>2801</v>
      </c>
    </row>
    <row r="4" spans="1:12" ht="18" customHeight="1">
      <c r="A4" s="377" t="s">
        <v>77</v>
      </c>
      <c r="B4" s="377"/>
      <c r="C4" s="36" t="s">
        <v>3787</v>
      </c>
      <c r="D4" s="378" t="s">
        <v>14</v>
      </c>
      <c r="E4" s="378"/>
      <c r="F4" s="5">
        <f>'Running Hours'!B27</f>
        <v>25304.1</v>
      </c>
    </row>
    <row r="5" spans="1:12" ht="18" customHeight="1">
      <c r="A5" s="377" t="s">
        <v>78</v>
      </c>
      <c r="B5" s="377"/>
      <c r="C5" s="37" t="s">
        <v>3777</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45422.616666666669</v>
      </c>
      <c r="I8" s="22">
        <f t="shared" ref="I8:I20" si="0">D8-($F$4-G8)</f>
        <v>18302.800000000003</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44922.616666666669</v>
      </c>
      <c r="I9" s="22">
        <f t="shared" si="0"/>
        <v>6302.8000000000029</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44922.616666666669</v>
      </c>
      <c r="I10" s="22">
        <f t="shared" si="0"/>
        <v>6302.8000000000029</v>
      </c>
      <c r="J10" s="16" t="str">
        <f t="shared" si="1"/>
        <v>NOT DUE</v>
      </c>
      <c r="K10" s="30" t="s">
        <v>1972</v>
      </c>
      <c r="L10" s="359"/>
    </row>
    <row r="11" spans="1:12">
      <c r="A11" s="16" t="s">
        <v>2805</v>
      </c>
      <c r="B11" s="30" t="s">
        <v>1918</v>
      </c>
      <c r="C11" s="30" t="s">
        <v>1962</v>
      </c>
      <c r="D11" s="41">
        <v>2000</v>
      </c>
      <c r="E11" s="12">
        <v>42549</v>
      </c>
      <c r="F11" s="12">
        <v>44416</v>
      </c>
      <c r="G11" s="26">
        <v>23606.9</v>
      </c>
      <c r="H11" s="21">
        <f>IF(I11&lt;=2000,$F$5+(I11/24),"error")</f>
        <v>44672.616666666669</v>
      </c>
      <c r="I11" s="22">
        <f t="shared" si="0"/>
        <v>302.80000000000291</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44922.616666666669</v>
      </c>
      <c r="I12" s="22">
        <f t="shared" si="0"/>
        <v>6302.8000000000029</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45422.616666666669</v>
      </c>
      <c r="I13" s="22">
        <f t="shared" si="0"/>
        <v>18302.800000000003</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44922.616666666669</v>
      </c>
      <c r="I14" s="22">
        <f t="shared" si="0"/>
        <v>6302.8000000000029</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44922.616666666669</v>
      </c>
      <c r="I15" s="22">
        <f t="shared" si="0"/>
        <v>6302.8000000000029</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44922.616666666669</v>
      </c>
      <c r="I16" s="22">
        <f t="shared" si="0"/>
        <v>6302.8000000000029</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45422.616666666669</v>
      </c>
      <c r="I17" s="22">
        <f t="shared" si="0"/>
        <v>18302.800000000003</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45422.616666666669</v>
      </c>
      <c r="I18" s="22">
        <f t="shared" si="0"/>
        <v>18302.800000000003</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45422.616666666669</v>
      </c>
      <c r="I19" s="22">
        <f t="shared" si="0"/>
        <v>18302.800000000003</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44922.616666666669</v>
      </c>
      <c r="I20" s="22">
        <f t="shared" si="0"/>
        <v>6302.8000000000029</v>
      </c>
      <c r="J20" s="16" t="str">
        <f t="shared" si="1"/>
        <v>NOT DUE</v>
      </c>
      <c r="K20" s="30" t="s">
        <v>1977</v>
      </c>
      <c r="L20" s="359"/>
    </row>
    <row r="21" spans="1:12" ht="38.25">
      <c r="A21" s="16" t="s">
        <v>2815</v>
      </c>
      <c r="B21" s="30" t="s">
        <v>1390</v>
      </c>
      <c r="C21" s="30" t="s">
        <v>1391</v>
      </c>
      <c r="D21" s="41" t="s">
        <v>1</v>
      </c>
      <c r="E21" s="12">
        <v>42549</v>
      </c>
      <c r="F21" s="12">
        <v>44660</v>
      </c>
      <c r="G21" s="109"/>
      <c r="H21" s="14">
        <f>DATE(YEAR(F21),MONTH(F21),DAY(F21)+1)</f>
        <v>44661</v>
      </c>
      <c r="I21" s="15">
        <f t="shared" ref="I21:I41" ca="1" si="3">IF(ISBLANK(H21),"",H21-DATE(YEAR(NOW()),MONTH(NOW()),DAY(NOW())))</f>
        <v>0</v>
      </c>
      <c r="J21" s="16" t="str">
        <f t="shared" ca="1" si="1"/>
        <v>NOT DUE</v>
      </c>
      <c r="K21" s="30" t="s">
        <v>1420</v>
      </c>
      <c r="L21" s="19"/>
    </row>
    <row r="22" spans="1:12" ht="38.25">
      <c r="A22" s="16" t="s">
        <v>2816</v>
      </c>
      <c r="B22" s="30" t="s">
        <v>1392</v>
      </c>
      <c r="C22" s="30" t="s">
        <v>1393</v>
      </c>
      <c r="D22" s="41" t="s">
        <v>1</v>
      </c>
      <c r="E22" s="12">
        <v>42549</v>
      </c>
      <c r="F22" s="12">
        <v>44660</v>
      </c>
      <c r="G22" s="109"/>
      <c r="H22" s="14">
        <f>DATE(YEAR(F22),MONTH(F22),DAY(F22)+1)</f>
        <v>44661</v>
      </c>
      <c r="I22" s="15">
        <f t="shared" ca="1" si="3"/>
        <v>0</v>
      </c>
      <c r="J22" s="16" t="str">
        <f t="shared" ca="1" si="1"/>
        <v>NOT DUE</v>
      </c>
      <c r="K22" s="30" t="s">
        <v>1421</v>
      </c>
      <c r="L22" s="19"/>
    </row>
    <row r="23" spans="1:12" ht="38.25">
      <c r="A23" s="16" t="s">
        <v>2817</v>
      </c>
      <c r="B23" s="30" t="s">
        <v>1394</v>
      </c>
      <c r="C23" s="30" t="s">
        <v>1395</v>
      </c>
      <c r="D23" s="41" t="s">
        <v>1</v>
      </c>
      <c r="E23" s="12">
        <v>42549</v>
      </c>
      <c r="F23" s="12">
        <v>44660</v>
      </c>
      <c r="G23" s="109"/>
      <c r="H23" s="14">
        <f>DATE(YEAR(F23),MONTH(F23),DAY(F23)+1)</f>
        <v>44661</v>
      </c>
      <c r="I23" s="15">
        <f t="shared" ca="1" si="3"/>
        <v>0</v>
      </c>
      <c r="J23" s="16" t="str">
        <f t="shared" ca="1" si="1"/>
        <v>NOT DUE</v>
      </c>
      <c r="K23" s="30" t="s">
        <v>1422</v>
      </c>
      <c r="L23" s="19"/>
    </row>
    <row r="24" spans="1:12" ht="38.450000000000003" customHeight="1">
      <c r="A24" s="16" t="s">
        <v>2818</v>
      </c>
      <c r="B24" s="30" t="s">
        <v>1396</v>
      </c>
      <c r="C24" s="30" t="s">
        <v>1397</v>
      </c>
      <c r="D24" s="41" t="s">
        <v>4</v>
      </c>
      <c r="E24" s="12">
        <v>42549</v>
      </c>
      <c r="F24" s="12">
        <v>44634</v>
      </c>
      <c r="G24" s="109"/>
      <c r="H24" s="14">
        <f>EDATE(F24-1,1)</f>
        <v>44664</v>
      </c>
      <c r="I24" s="15">
        <f t="shared" ca="1" si="3"/>
        <v>3</v>
      </c>
      <c r="J24" s="16" t="str">
        <f t="shared" ca="1" si="1"/>
        <v>NOT DUE</v>
      </c>
      <c r="K24" s="30" t="s">
        <v>1423</v>
      </c>
      <c r="L24" s="19"/>
    </row>
    <row r="25" spans="1:12" ht="25.5">
      <c r="A25" s="16" t="s">
        <v>2819</v>
      </c>
      <c r="B25" s="30" t="s">
        <v>1398</v>
      </c>
      <c r="C25" s="30" t="s">
        <v>1399</v>
      </c>
      <c r="D25" s="41" t="s">
        <v>1</v>
      </c>
      <c r="E25" s="12">
        <v>42549</v>
      </c>
      <c r="F25" s="12">
        <v>44660</v>
      </c>
      <c r="G25" s="109"/>
      <c r="H25" s="14">
        <f>DATE(YEAR(F25),MONTH(F25),DAY(F25)+1)</f>
        <v>44661</v>
      </c>
      <c r="I25" s="15">
        <f t="shared" ca="1" si="3"/>
        <v>0</v>
      </c>
      <c r="J25" s="16" t="str">
        <f t="shared" ca="1" si="1"/>
        <v>NOT DUE</v>
      </c>
      <c r="K25" s="30" t="s">
        <v>1424</v>
      </c>
      <c r="L25" s="19"/>
    </row>
    <row r="26" spans="1:12" ht="26.45" customHeight="1">
      <c r="A26" s="16" t="s">
        <v>2820</v>
      </c>
      <c r="B26" s="30" t="s">
        <v>1400</v>
      </c>
      <c r="C26" s="30" t="s">
        <v>1401</v>
      </c>
      <c r="D26" s="41" t="s">
        <v>1</v>
      </c>
      <c r="E26" s="12">
        <v>42549</v>
      </c>
      <c r="F26" s="12">
        <v>44660</v>
      </c>
      <c r="G26" s="109"/>
      <c r="H26" s="14">
        <f>DATE(YEAR(F26),MONTH(F26),DAY(F26)+1)</f>
        <v>44661</v>
      </c>
      <c r="I26" s="15">
        <f t="shared" ca="1" si="3"/>
        <v>0</v>
      </c>
      <c r="J26" s="16" t="str">
        <f t="shared" ca="1" si="1"/>
        <v>NOT DUE</v>
      </c>
      <c r="K26" s="30" t="s">
        <v>1425</v>
      </c>
      <c r="L26" s="19"/>
    </row>
    <row r="27" spans="1:12" ht="26.45" customHeight="1">
      <c r="A27" s="16" t="s">
        <v>2821</v>
      </c>
      <c r="B27" s="30" t="s">
        <v>1402</v>
      </c>
      <c r="C27" s="30" t="s">
        <v>1403</v>
      </c>
      <c r="D27" s="41" t="s">
        <v>1</v>
      </c>
      <c r="E27" s="12">
        <v>42549</v>
      </c>
      <c r="F27" s="12">
        <v>44660</v>
      </c>
      <c r="G27" s="109"/>
      <c r="H27" s="14">
        <f>DATE(YEAR(F27),MONTH(F27),DAY(F27)+1)</f>
        <v>44661</v>
      </c>
      <c r="I27" s="15">
        <f t="shared" ca="1" si="3"/>
        <v>0</v>
      </c>
      <c r="J27" s="16" t="str">
        <f t="shared" ca="1" si="1"/>
        <v>NOT DUE</v>
      </c>
      <c r="K27" s="30" t="s">
        <v>1425</v>
      </c>
      <c r="L27" s="19"/>
    </row>
    <row r="28" spans="1:12" ht="26.45" customHeight="1">
      <c r="A28" s="16" t="s">
        <v>2822</v>
      </c>
      <c r="B28" s="30" t="s">
        <v>1404</v>
      </c>
      <c r="C28" s="30" t="s">
        <v>1391</v>
      </c>
      <c r="D28" s="41" t="s">
        <v>1</v>
      </c>
      <c r="E28" s="12">
        <v>42549</v>
      </c>
      <c r="F28" s="12">
        <v>44660</v>
      </c>
      <c r="G28" s="109"/>
      <c r="H28" s="14">
        <f>DATE(YEAR(F28),MONTH(F28),DAY(F28)+1)</f>
        <v>44661</v>
      </c>
      <c r="I28" s="15">
        <f t="shared" ca="1" si="3"/>
        <v>0</v>
      </c>
      <c r="J28" s="16" t="str">
        <f t="shared" ca="1" si="1"/>
        <v>NOT 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64</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64</v>
      </c>
      <c r="J30" s="16" t="str">
        <f t="shared" ca="1" si="1"/>
        <v>NOT DUE</v>
      </c>
      <c r="K30" s="30" t="s">
        <v>1425</v>
      </c>
      <c r="L30" s="19"/>
    </row>
    <row r="31" spans="1:12" ht="25.5">
      <c r="A31" s="16" t="s">
        <v>2825</v>
      </c>
      <c r="B31" s="30" t="s">
        <v>1407</v>
      </c>
      <c r="C31" s="30"/>
      <c r="D31" s="41" t="s">
        <v>4</v>
      </c>
      <c r="E31" s="12">
        <v>42549</v>
      </c>
      <c r="F31" s="12">
        <v>44634</v>
      </c>
      <c r="G31" s="109"/>
      <c r="H31" s="14">
        <f>EDATE(F31-1,1)</f>
        <v>44664</v>
      </c>
      <c r="I31" s="15">
        <f t="shared" ca="1" si="3"/>
        <v>3</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1211</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1211</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78</v>
      </c>
      <c r="J34" s="16" t="str">
        <f t="shared" ca="1" si="1"/>
        <v>NOT DUE</v>
      </c>
      <c r="K34" s="30" t="s">
        <v>1426</v>
      </c>
      <c r="L34" s="19"/>
    </row>
    <row r="35" spans="1:12" ht="15" customHeight="1">
      <c r="A35" s="16" t="s">
        <v>2829</v>
      </c>
      <c r="B35" s="30" t="s">
        <v>1894</v>
      </c>
      <c r="C35" s="30"/>
      <c r="D35" s="41" t="s">
        <v>1</v>
      </c>
      <c r="E35" s="12">
        <v>42549</v>
      </c>
      <c r="F35" s="12">
        <v>44660</v>
      </c>
      <c r="G35" s="109"/>
      <c r="H35" s="14">
        <f>DATE(YEAR(F35),MONTH(F35),DAY(F35)+1)</f>
        <v>44661</v>
      </c>
      <c r="I35" s="15">
        <f t="shared" ca="1" si="3"/>
        <v>0</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278</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278</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278</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278</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278</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278</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5231</v>
      </c>
      <c r="G46" t="s">
        <v>4631</v>
      </c>
    </row>
    <row r="47" spans="1:12">
      <c r="C47" s="367" t="s">
        <v>5449</v>
      </c>
      <c r="E47" s="75" t="s">
        <v>5444</v>
      </c>
      <c r="H47" s="455" t="s">
        <v>5451</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5"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1978</v>
      </c>
      <c r="D3" s="378" t="s">
        <v>12</v>
      </c>
      <c r="E3" s="378"/>
      <c r="F3" s="4" t="s">
        <v>2831</v>
      </c>
    </row>
    <row r="4" spans="1:12" ht="18" customHeight="1">
      <c r="A4" s="377" t="s">
        <v>77</v>
      </c>
      <c r="B4" s="377"/>
      <c r="C4" s="36" t="s">
        <v>3787</v>
      </c>
      <c r="D4" s="378" t="s">
        <v>14</v>
      </c>
      <c r="E4" s="378"/>
      <c r="F4" s="5">
        <v>24354</v>
      </c>
    </row>
    <row r="5" spans="1:12" ht="18" customHeight="1">
      <c r="A5" s="377" t="s">
        <v>78</v>
      </c>
      <c r="B5" s="377"/>
      <c r="C5" s="37" t="s">
        <v>3777</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45348.48333333333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44848.48333333333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44848.48333333333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44735.4375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44848.48333333333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45348.48333333333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44848.48333333333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44848.48333333333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44848.48333333333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45348.48333333333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45348.48333333333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45348.48333333333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44848.48333333333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44660</v>
      </c>
      <c r="G21" s="109"/>
      <c r="H21" s="14">
        <f>DATE(YEAR(F21),MONTH(F21),DAY(F21)+1)</f>
        <v>44661</v>
      </c>
      <c r="I21" s="15">
        <f t="shared" ref="I21:I41" ca="1" si="3">IF(ISBLANK(H21),"",H21-DATE(YEAR(NOW()),MONTH(NOW()),DAY(NOW())))</f>
        <v>0</v>
      </c>
      <c r="J21" s="16" t="str">
        <f t="shared" ca="1" si="1"/>
        <v>NOT DUE</v>
      </c>
      <c r="K21" s="30" t="s">
        <v>1420</v>
      </c>
      <c r="L21" s="19"/>
    </row>
    <row r="22" spans="1:12" ht="38.25">
      <c r="A22" s="16" t="s">
        <v>2846</v>
      </c>
      <c r="B22" s="30" t="s">
        <v>1392</v>
      </c>
      <c r="C22" s="30" t="s">
        <v>1393</v>
      </c>
      <c r="D22" s="41" t="s">
        <v>1</v>
      </c>
      <c r="E22" s="12">
        <v>42549</v>
      </c>
      <c r="F22" s="12">
        <v>44660</v>
      </c>
      <c r="G22" s="109"/>
      <c r="H22" s="14">
        <f>DATE(YEAR(F22),MONTH(F22),DAY(F22)+1)</f>
        <v>44661</v>
      </c>
      <c r="I22" s="15">
        <f t="shared" ca="1" si="3"/>
        <v>0</v>
      </c>
      <c r="J22" s="16" t="str">
        <f t="shared" ca="1" si="1"/>
        <v>NOT DUE</v>
      </c>
      <c r="K22" s="30" t="s">
        <v>1421</v>
      </c>
      <c r="L22" s="19"/>
    </row>
    <row r="23" spans="1:12" ht="38.25">
      <c r="A23" s="16" t="s">
        <v>2847</v>
      </c>
      <c r="B23" s="30" t="s">
        <v>1394</v>
      </c>
      <c r="C23" s="30" t="s">
        <v>1395</v>
      </c>
      <c r="D23" s="41" t="s">
        <v>1</v>
      </c>
      <c r="E23" s="12">
        <v>42549</v>
      </c>
      <c r="F23" s="12">
        <v>44660</v>
      </c>
      <c r="G23" s="109"/>
      <c r="H23" s="14">
        <f>DATE(YEAR(F23),MONTH(F23),DAY(F23)+1)</f>
        <v>44661</v>
      </c>
      <c r="I23" s="15">
        <f t="shared" ca="1" si="3"/>
        <v>0</v>
      </c>
      <c r="J23" s="16" t="str">
        <f t="shared" ca="1" si="1"/>
        <v>NOT DUE</v>
      </c>
      <c r="K23" s="30" t="s">
        <v>1422</v>
      </c>
      <c r="L23" s="19"/>
    </row>
    <row r="24" spans="1:12" ht="38.450000000000003" customHeight="1">
      <c r="A24" s="16" t="s">
        <v>2848</v>
      </c>
      <c r="B24" s="30" t="s">
        <v>1396</v>
      </c>
      <c r="C24" s="30" t="s">
        <v>1397</v>
      </c>
      <c r="D24" s="41" t="s">
        <v>4</v>
      </c>
      <c r="E24" s="12">
        <v>42549</v>
      </c>
      <c r="F24" s="12">
        <v>44634</v>
      </c>
      <c r="G24" s="109"/>
      <c r="H24" s="14">
        <f>EDATE(F24-1,1)</f>
        <v>44664</v>
      </c>
      <c r="I24" s="15">
        <f t="shared" ca="1" si="3"/>
        <v>3</v>
      </c>
      <c r="J24" s="16" t="str">
        <f t="shared" ca="1" si="1"/>
        <v>NOT DUE</v>
      </c>
      <c r="K24" s="30" t="s">
        <v>1423</v>
      </c>
      <c r="L24" s="19"/>
    </row>
    <row r="25" spans="1:12" ht="25.5">
      <c r="A25" s="16" t="s">
        <v>2849</v>
      </c>
      <c r="B25" s="30" t="s">
        <v>1398</v>
      </c>
      <c r="C25" s="30" t="s">
        <v>1399</v>
      </c>
      <c r="D25" s="41" t="s">
        <v>1</v>
      </c>
      <c r="E25" s="12">
        <v>42549</v>
      </c>
      <c r="F25" s="12">
        <v>44660</v>
      </c>
      <c r="G25" s="109"/>
      <c r="H25" s="14">
        <f>DATE(YEAR(F25),MONTH(F25),DAY(F25)+1)</f>
        <v>44661</v>
      </c>
      <c r="I25" s="15">
        <f t="shared" ca="1" si="3"/>
        <v>0</v>
      </c>
      <c r="J25" s="16" t="str">
        <f t="shared" ca="1" si="1"/>
        <v>NOT DUE</v>
      </c>
      <c r="K25" s="30" t="s">
        <v>1424</v>
      </c>
      <c r="L25" s="19"/>
    </row>
    <row r="26" spans="1:12" ht="26.45" customHeight="1">
      <c r="A26" s="16" t="s">
        <v>2850</v>
      </c>
      <c r="B26" s="30" t="s">
        <v>1400</v>
      </c>
      <c r="C26" s="30" t="s">
        <v>1401</v>
      </c>
      <c r="D26" s="41" t="s">
        <v>1</v>
      </c>
      <c r="E26" s="12">
        <v>42549</v>
      </c>
      <c r="F26" s="12">
        <v>44660</v>
      </c>
      <c r="G26" s="109"/>
      <c r="H26" s="14">
        <f>DATE(YEAR(F26),MONTH(F26),DAY(F26)+1)</f>
        <v>44661</v>
      </c>
      <c r="I26" s="15">
        <f t="shared" ca="1" si="3"/>
        <v>0</v>
      </c>
      <c r="J26" s="16" t="str">
        <f t="shared" ca="1" si="1"/>
        <v>NOT DUE</v>
      </c>
      <c r="K26" s="30" t="s">
        <v>1425</v>
      </c>
      <c r="L26" s="19"/>
    </row>
    <row r="27" spans="1:12" ht="26.45" customHeight="1">
      <c r="A27" s="16" t="s">
        <v>2851</v>
      </c>
      <c r="B27" s="30" t="s">
        <v>1402</v>
      </c>
      <c r="C27" s="30" t="s">
        <v>1403</v>
      </c>
      <c r="D27" s="41" t="s">
        <v>1</v>
      </c>
      <c r="E27" s="12">
        <v>42549</v>
      </c>
      <c r="F27" s="12">
        <v>44660</v>
      </c>
      <c r="G27" s="109"/>
      <c r="H27" s="14">
        <f>DATE(YEAR(F27),MONTH(F27),DAY(F27)+1)</f>
        <v>44661</v>
      </c>
      <c r="I27" s="15">
        <f t="shared" ca="1" si="3"/>
        <v>0</v>
      </c>
      <c r="J27" s="16" t="str">
        <f t="shared" ca="1" si="1"/>
        <v>NOT DUE</v>
      </c>
      <c r="K27" s="30" t="s">
        <v>1425</v>
      </c>
      <c r="L27" s="19"/>
    </row>
    <row r="28" spans="1:12" ht="26.45" customHeight="1">
      <c r="A28" s="16" t="s">
        <v>2852</v>
      </c>
      <c r="B28" s="30" t="s">
        <v>1404</v>
      </c>
      <c r="C28" s="30" t="s">
        <v>1391</v>
      </c>
      <c r="D28" s="41" t="s">
        <v>1</v>
      </c>
      <c r="E28" s="12">
        <v>42549</v>
      </c>
      <c r="F28" s="12">
        <v>44660</v>
      </c>
      <c r="G28" s="109"/>
      <c r="H28" s="14">
        <f>DATE(YEAR(F28),MONTH(F28),DAY(F28)+1)</f>
        <v>44661</v>
      </c>
      <c r="I28" s="15">
        <f t="shared" ca="1" si="3"/>
        <v>0</v>
      </c>
      <c r="J28" s="16" t="str">
        <f t="shared" ca="1" si="1"/>
        <v>NOT 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64</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64</v>
      </c>
      <c r="J30" s="16" t="str">
        <f t="shared" ca="1" si="1"/>
        <v>NOT DUE</v>
      </c>
      <c r="K30" s="30" t="s">
        <v>1425</v>
      </c>
      <c r="L30" s="19"/>
    </row>
    <row r="31" spans="1:12" ht="25.5">
      <c r="A31" s="16" t="s">
        <v>2855</v>
      </c>
      <c r="B31" s="30" t="s">
        <v>1407</v>
      </c>
      <c r="C31" s="30"/>
      <c r="D31" s="41" t="s">
        <v>4</v>
      </c>
      <c r="E31" s="12">
        <v>42549</v>
      </c>
      <c r="F31" s="12">
        <v>44634</v>
      </c>
      <c r="G31" s="109"/>
      <c r="H31" s="14">
        <f>EDATE(F31-1,1)</f>
        <v>44664</v>
      </c>
      <c r="I31" s="15">
        <f t="shared" ca="1" si="3"/>
        <v>3</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1211</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1211</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78</v>
      </c>
      <c r="J34" s="16" t="str">
        <f t="shared" ca="1" si="1"/>
        <v>NOT DUE</v>
      </c>
      <c r="K34" s="30" t="s">
        <v>1426</v>
      </c>
      <c r="L34" s="19"/>
    </row>
    <row r="35" spans="1:12" ht="15" customHeight="1">
      <c r="A35" s="16" t="s">
        <v>2859</v>
      </c>
      <c r="B35" s="30" t="s">
        <v>1894</v>
      </c>
      <c r="C35" s="30"/>
      <c r="D35" s="41" t="s">
        <v>1</v>
      </c>
      <c r="E35" s="12">
        <v>42549</v>
      </c>
      <c r="F35" s="12">
        <v>44660</v>
      </c>
      <c r="G35" s="109"/>
      <c r="H35" s="14">
        <f>DATE(YEAR(F35),MONTH(F35),DAY(F35)+1)</f>
        <v>44661</v>
      </c>
      <c r="I35" s="15">
        <f t="shared" ca="1" si="3"/>
        <v>0</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278</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278</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278</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278</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278</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278</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5231</v>
      </c>
      <c r="G46" t="s">
        <v>4631</v>
      </c>
    </row>
    <row r="47" spans="1:12">
      <c r="C47" s="367" t="s">
        <v>5449</v>
      </c>
      <c r="E47" s="75" t="s">
        <v>5444</v>
      </c>
      <c r="H47" s="455" t="s">
        <v>5446</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90" zoomScaleNormal="90" workbookViewId="0">
      <selection activeCell="F24" sqref="F2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1995</v>
      </c>
      <c r="D3" s="378" t="s">
        <v>12</v>
      </c>
      <c r="E3" s="378"/>
      <c r="F3" s="4" t="s">
        <v>2557</v>
      </c>
    </row>
    <row r="4" spans="1:12" ht="18" customHeight="1">
      <c r="A4" s="377" t="s">
        <v>77</v>
      </c>
      <c r="B4" s="377"/>
      <c r="C4" s="36" t="s">
        <v>3788</v>
      </c>
      <c r="D4" s="378" t="s">
        <v>14</v>
      </c>
      <c r="E4" s="378"/>
      <c r="F4" s="109"/>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567</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567</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66</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202</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202</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202</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202</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202</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66</v>
      </c>
      <c r="J16" s="16" t="str">
        <f t="shared" ca="1" si="1"/>
        <v>NOT DUE</v>
      </c>
      <c r="K16" s="30"/>
      <c r="L16" s="19"/>
    </row>
    <row r="17" spans="1:12" ht="38.25">
      <c r="A17" s="16" t="s">
        <v>2784</v>
      </c>
      <c r="B17" s="30" t="s">
        <v>1390</v>
      </c>
      <c r="C17" s="30" t="s">
        <v>1391</v>
      </c>
      <c r="D17" s="41" t="s">
        <v>1</v>
      </c>
      <c r="E17" s="12">
        <v>42549</v>
      </c>
      <c r="F17" s="12">
        <v>44660</v>
      </c>
      <c r="G17" s="109"/>
      <c r="H17" s="14">
        <f>DATE(YEAR(F17),MONTH(F17),DAY(F17)+1)</f>
        <v>44661</v>
      </c>
      <c r="I17" s="15">
        <f t="shared" ca="1" si="0"/>
        <v>0</v>
      </c>
      <c r="J17" s="16" t="str">
        <f t="shared" ca="1" si="1"/>
        <v>NOT DUE</v>
      </c>
      <c r="K17" s="30" t="s">
        <v>1420</v>
      </c>
      <c r="L17" s="19"/>
    </row>
    <row r="18" spans="1:12" ht="38.25">
      <c r="A18" s="16" t="s">
        <v>2785</v>
      </c>
      <c r="B18" s="30" t="s">
        <v>1392</v>
      </c>
      <c r="C18" s="30" t="s">
        <v>1393</v>
      </c>
      <c r="D18" s="41" t="s">
        <v>1</v>
      </c>
      <c r="E18" s="12">
        <v>42549</v>
      </c>
      <c r="F18" s="12">
        <v>44660</v>
      </c>
      <c r="G18" s="109"/>
      <c r="H18" s="14">
        <f>DATE(YEAR(F18),MONTH(F18),DAY(F18)+1)</f>
        <v>44661</v>
      </c>
      <c r="I18" s="15">
        <f t="shared" ca="1" si="0"/>
        <v>0</v>
      </c>
      <c r="J18" s="16" t="str">
        <f t="shared" ca="1" si="1"/>
        <v>NOT DUE</v>
      </c>
      <c r="K18" s="30" t="s">
        <v>1421</v>
      </c>
      <c r="L18" s="19"/>
    </row>
    <row r="19" spans="1:12" ht="38.25">
      <c r="A19" s="16" t="s">
        <v>2786</v>
      </c>
      <c r="B19" s="30" t="s">
        <v>1394</v>
      </c>
      <c r="C19" s="30" t="s">
        <v>1395</v>
      </c>
      <c r="D19" s="41" t="s">
        <v>1</v>
      </c>
      <c r="E19" s="12">
        <v>42549</v>
      </c>
      <c r="F19" s="12">
        <v>44660</v>
      </c>
      <c r="G19" s="109"/>
      <c r="H19" s="14">
        <f>DATE(YEAR(F19),MONTH(F19),DAY(F19)+1)</f>
        <v>44661</v>
      </c>
      <c r="I19" s="15">
        <f t="shared" ca="1" si="0"/>
        <v>0</v>
      </c>
      <c r="J19" s="16" t="str">
        <f t="shared" ca="1" si="1"/>
        <v>NOT DUE</v>
      </c>
      <c r="K19" s="30" t="s">
        <v>1422</v>
      </c>
      <c r="L19" s="19"/>
    </row>
    <row r="20" spans="1:12" ht="38.450000000000003" customHeight="1">
      <c r="A20" s="16" t="s">
        <v>2787</v>
      </c>
      <c r="B20" s="30" t="s">
        <v>1396</v>
      </c>
      <c r="C20" s="30" t="s">
        <v>1397</v>
      </c>
      <c r="D20" s="41" t="s">
        <v>4</v>
      </c>
      <c r="E20" s="12">
        <v>42549</v>
      </c>
      <c r="F20" s="12">
        <v>44634</v>
      </c>
      <c r="G20" s="109"/>
      <c r="H20" s="14">
        <f>EDATE(F20-1,1)</f>
        <v>44664</v>
      </c>
      <c r="I20" s="15">
        <f t="shared" ca="1" si="0"/>
        <v>3</v>
      </c>
      <c r="J20" s="16" t="str">
        <f t="shared" ca="1" si="1"/>
        <v>NOT DUE</v>
      </c>
      <c r="K20" s="30" t="s">
        <v>1423</v>
      </c>
      <c r="L20" s="19"/>
    </row>
    <row r="21" spans="1:12" ht="25.5">
      <c r="A21" s="16" t="s">
        <v>2788</v>
      </c>
      <c r="B21" s="30" t="s">
        <v>1398</v>
      </c>
      <c r="C21" s="30" t="s">
        <v>1399</v>
      </c>
      <c r="D21" s="41" t="s">
        <v>1</v>
      </c>
      <c r="E21" s="12">
        <v>42549</v>
      </c>
      <c r="F21" s="12">
        <v>44660</v>
      </c>
      <c r="G21" s="109"/>
      <c r="H21" s="14">
        <f>DATE(YEAR(F21),MONTH(F21),DAY(F21)+1)</f>
        <v>44661</v>
      </c>
      <c r="I21" s="15">
        <f t="shared" ca="1" si="0"/>
        <v>0</v>
      </c>
      <c r="J21" s="16" t="str">
        <f t="shared" ca="1" si="1"/>
        <v>NOT DUE</v>
      </c>
      <c r="K21" s="30" t="s">
        <v>1424</v>
      </c>
      <c r="L21" s="19"/>
    </row>
    <row r="22" spans="1:12" ht="26.45" customHeight="1">
      <c r="A22" s="16" t="s">
        <v>2789</v>
      </c>
      <c r="B22" s="30" t="s">
        <v>1400</v>
      </c>
      <c r="C22" s="30" t="s">
        <v>1401</v>
      </c>
      <c r="D22" s="41" t="s">
        <v>1</v>
      </c>
      <c r="E22" s="12">
        <v>42549</v>
      </c>
      <c r="F22" s="12">
        <v>44660</v>
      </c>
      <c r="G22" s="109"/>
      <c r="H22" s="14">
        <f>DATE(YEAR(F22),MONTH(F22),DAY(F22)+1)</f>
        <v>44661</v>
      </c>
      <c r="I22" s="15">
        <f t="shared" ca="1" si="0"/>
        <v>0</v>
      </c>
      <c r="J22" s="16" t="str">
        <f t="shared" ca="1" si="1"/>
        <v>NOT DUE</v>
      </c>
      <c r="K22" s="30" t="s">
        <v>1425</v>
      </c>
      <c r="L22" s="19"/>
    </row>
    <row r="23" spans="1:12" ht="26.45" customHeight="1">
      <c r="A23" s="16" t="s">
        <v>2790</v>
      </c>
      <c r="B23" s="30" t="s">
        <v>1402</v>
      </c>
      <c r="C23" s="30" t="s">
        <v>1403</v>
      </c>
      <c r="D23" s="41" t="s">
        <v>1</v>
      </c>
      <c r="E23" s="12">
        <v>42549</v>
      </c>
      <c r="F23" s="12">
        <v>44660</v>
      </c>
      <c r="G23" s="109"/>
      <c r="H23" s="14">
        <f>DATE(YEAR(F23),MONTH(F23),DAY(F23)+1)</f>
        <v>44661</v>
      </c>
      <c r="I23" s="15">
        <f t="shared" ca="1" si="0"/>
        <v>0</v>
      </c>
      <c r="J23" s="16" t="str">
        <f t="shared" ca="1" si="1"/>
        <v>NOT DUE</v>
      </c>
      <c r="K23" s="30" t="s">
        <v>1425</v>
      </c>
      <c r="L23" s="19"/>
    </row>
    <row r="24" spans="1:12" ht="26.45" customHeight="1">
      <c r="A24" s="16" t="s">
        <v>2791</v>
      </c>
      <c r="B24" s="30" t="s">
        <v>1404</v>
      </c>
      <c r="C24" s="30" t="s">
        <v>1391</v>
      </c>
      <c r="D24" s="41" t="s">
        <v>1</v>
      </c>
      <c r="E24" s="12">
        <v>42549</v>
      </c>
      <c r="F24" s="12">
        <v>44660</v>
      </c>
      <c r="G24" s="109"/>
      <c r="H24" s="14">
        <f>DATE(YEAR(F24),MONTH(F24),DAY(F24)+1)</f>
        <v>44661</v>
      </c>
      <c r="I24" s="15">
        <f t="shared" ca="1" si="0"/>
        <v>0</v>
      </c>
      <c r="J24" s="16" t="str">
        <f t="shared" ca="1" si="1"/>
        <v>NOT 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66</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66</v>
      </c>
      <c r="J26" s="16" t="str">
        <f t="shared" ca="1" si="1"/>
        <v>NOT DUE</v>
      </c>
      <c r="K26" s="30" t="s">
        <v>1425</v>
      </c>
      <c r="L26" s="19"/>
    </row>
    <row r="27" spans="1:12" ht="25.5">
      <c r="A27" s="16" t="s">
        <v>2794</v>
      </c>
      <c r="B27" s="30" t="s">
        <v>1407</v>
      </c>
      <c r="C27" s="30"/>
      <c r="D27" s="41" t="s">
        <v>4</v>
      </c>
      <c r="E27" s="12">
        <v>42549</v>
      </c>
      <c r="F27" s="12">
        <v>44634</v>
      </c>
      <c r="G27" s="109"/>
      <c r="H27" s="14">
        <f>EDATE(F27-1,1)</f>
        <v>44664</v>
      </c>
      <c r="I27" s="15">
        <f t="shared" ca="1" si="0"/>
        <v>3</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1364</v>
      </c>
      <c r="J28" s="16" t="str">
        <f t="shared" ca="1" si="1"/>
        <v>NOT DUE</v>
      </c>
      <c r="K28" s="30" t="s">
        <v>3851</v>
      </c>
      <c r="L28" s="145" t="s">
        <v>5208</v>
      </c>
    </row>
    <row r="29" spans="1:12" ht="25.5">
      <c r="A29" s="16" t="s">
        <v>2796</v>
      </c>
      <c r="B29" s="30" t="s">
        <v>3955</v>
      </c>
      <c r="C29" s="30" t="s">
        <v>3888</v>
      </c>
      <c r="D29" s="41" t="s">
        <v>1080</v>
      </c>
      <c r="E29" s="12">
        <v>42549</v>
      </c>
      <c r="F29" s="12">
        <v>44565</v>
      </c>
      <c r="G29" s="72"/>
      <c r="H29" s="14">
        <f>DATE(YEAR(F29)+4,MONTH(F29),DAY(F29)-1)</f>
        <v>46025</v>
      </c>
      <c r="I29" s="15">
        <f t="shared" ca="1" si="0"/>
        <v>1364</v>
      </c>
      <c r="J29" s="16" t="str">
        <f t="shared" ca="1" si="1"/>
        <v>NOT DUE</v>
      </c>
      <c r="K29" s="30" t="s">
        <v>3851</v>
      </c>
      <c r="L29" s="145" t="s">
        <v>5208</v>
      </c>
    </row>
    <row r="30" spans="1:12" ht="26.45" customHeight="1">
      <c r="A30" s="16" t="s">
        <v>2797</v>
      </c>
      <c r="B30" s="30" t="s">
        <v>1408</v>
      </c>
      <c r="C30" s="30" t="s">
        <v>1409</v>
      </c>
      <c r="D30" s="41" t="s">
        <v>0</v>
      </c>
      <c r="E30" s="12">
        <v>42549</v>
      </c>
      <c r="F30" s="12">
        <v>44648</v>
      </c>
      <c r="G30" s="109"/>
      <c r="H30" s="14">
        <f>DATE(YEAR(F30),MONTH(F30)+3,DAY(F30)-1)</f>
        <v>44739</v>
      </c>
      <c r="I30" s="15">
        <f t="shared" ca="1" si="0"/>
        <v>78</v>
      </c>
      <c r="J30" s="16" t="str">
        <f t="shared" ca="1" si="1"/>
        <v>NOT DUE</v>
      </c>
      <c r="K30" s="30" t="s">
        <v>1426</v>
      </c>
      <c r="L30" s="19"/>
    </row>
    <row r="31" spans="1:12" ht="15" customHeight="1">
      <c r="A31" s="16" t="s">
        <v>2798</v>
      </c>
      <c r="B31" s="30" t="s">
        <v>1894</v>
      </c>
      <c r="C31" s="30"/>
      <c r="D31" s="41" t="s">
        <v>1</v>
      </c>
      <c r="E31" s="12">
        <v>42549</v>
      </c>
      <c r="F31" s="12">
        <v>44660</v>
      </c>
      <c r="G31" s="109"/>
      <c r="H31" s="14">
        <f>DATE(YEAR(F31),MONTH(F31),DAY(F31)+1)</f>
        <v>44661</v>
      </c>
      <c r="I31" s="15">
        <f t="shared" ca="1" si="0"/>
        <v>0</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172</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172</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172</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172</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172</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172</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5231</v>
      </c>
      <c r="G42" t="s">
        <v>4631</v>
      </c>
    </row>
    <row r="43" spans="1:12">
      <c r="C43" s="367" t="s">
        <v>5449</v>
      </c>
      <c r="E43" s="75" t="s">
        <v>5444</v>
      </c>
      <c r="H43" s="455" t="s">
        <v>5446</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L43" sqref="L4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1996</v>
      </c>
      <c r="D3" s="378" t="s">
        <v>12</v>
      </c>
      <c r="E3" s="378"/>
      <c r="F3" s="4" t="s">
        <v>2558</v>
      </c>
    </row>
    <row r="4" spans="1:12" ht="18" customHeight="1">
      <c r="A4" s="377" t="s">
        <v>77</v>
      </c>
      <c r="B4" s="377"/>
      <c r="C4" s="36" t="s">
        <v>1997</v>
      </c>
      <c r="D4" s="378" t="s">
        <v>14</v>
      </c>
      <c r="E4" s="378"/>
      <c r="F4" s="109"/>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1230</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1230</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1230</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1230</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1230</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1230</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1230</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1230</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1230</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66</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66</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264</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1143</v>
      </c>
      <c r="J20" s="16" t="str">
        <f t="shared" ca="1" si="2"/>
        <v>NOT DUE</v>
      </c>
      <c r="K20" s="30"/>
      <c r="L20" s="19" t="s">
        <v>5199</v>
      </c>
    </row>
    <row r="21" spans="1:12" ht="25.5">
      <c r="A21" s="16" t="s">
        <v>2759</v>
      </c>
      <c r="B21" s="30" t="s">
        <v>581</v>
      </c>
      <c r="C21" s="30" t="s">
        <v>2008</v>
      </c>
      <c r="D21" s="41" t="s">
        <v>381</v>
      </c>
      <c r="E21" s="12">
        <v>42549</v>
      </c>
      <c r="F21" s="12">
        <v>44466</v>
      </c>
      <c r="G21" s="109"/>
      <c r="H21" s="14">
        <f>DATE(YEAR(F21)+1,MONTH(F21),DAY(F21)-1)</f>
        <v>44830</v>
      </c>
      <c r="I21" s="15">
        <f t="shared" ca="1" si="1"/>
        <v>169</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66</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264</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264</v>
      </c>
      <c r="J24" s="16" t="str">
        <f t="shared" ca="1" si="2"/>
        <v>NOT DUE</v>
      </c>
      <c r="K24" s="30"/>
      <c r="L24" s="19"/>
    </row>
    <row r="25" spans="1:12" ht="38.25">
      <c r="A25" s="16" t="s">
        <v>2763</v>
      </c>
      <c r="B25" s="30" t="s">
        <v>1390</v>
      </c>
      <c r="C25" s="30" t="s">
        <v>1391</v>
      </c>
      <c r="D25" s="41" t="s">
        <v>1</v>
      </c>
      <c r="E25" s="12">
        <v>42549</v>
      </c>
      <c r="F25" s="12">
        <v>44660</v>
      </c>
      <c r="G25" s="109"/>
      <c r="H25" s="14">
        <f>DATE(YEAR(F25),MONTH(F25),DAY(F25)+1)</f>
        <v>44661</v>
      </c>
      <c r="I25" s="15">
        <f t="shared" ca="1" si="1"/>
        <v>0</v>
      </c>
      <c r="J25" s="16" t="str">
        <f t="shared" ca="1" si="2"/>
        <v>NOT DUE</v>
      </c>
      <c r="K25" s="30" t="s">
        <v>1420</v>
      </c>
      <c r="L25" s="19"/>
    </row>
    <row r="26" spans="1:12" ht="38.25">
      <c r="A26" s="16" t="s">
        <v>2764</v>
      </c>
      <c r="B26" s="30" t="s">
        <v>1392</v>
      </c>
      <c r="C26" s="30" t="s">
        <v>1393</v>
      </c>
      <c r="D26" s="41" t="s">
        <v>1</v>
      </c>
      <c r="E26" s="12">
        <v>42549</v>
      </c>
      <c r="F26" s="12">
        <v>44660</v>
      </c>
      <c r="G26" s="109"/>
      <c r="H26" s="14">
        <f>DATE(YEAR(F26),MONTH(F26),DAY(F26)+1)</f>
        <v>44661</v>
      </c>
      <c r="I26" s="15">
        <f t="shared" ca="1" si="1"/>
        <v>0</v>
      </c>
      <c r="J26" s="16" t="str">
        <f t="shared" ca="1" si="2"/>
        <v>NOT DUE</v>
      </c>
      <c r="K26" s="30" t="s">
        <v>1421</v>
      </c>
      <c r="L26" s="19"/>
    </row>
    <row r="27" spans="1:12" ht="38.25">
      <c r="A27" s="16" t="s">
        <v>2765</v>
      </c>
      <c r="B27" s="30" t="s">
        <v>1394</v>
      </c>
      <c r="C27" s="30" t="s">
        <v>1395</v>
      </c>
      <c r="D27" s="41" t="s">
        <v>1</v>
      </c>
      <c r="E27" s="12">
        <v>42549</v>
      </c>
      <c r="F27" s="12">
        <v>44660</v>
      </c>
      <c r="G27" s="109"/>
      <c r="H27" s="14">
        <f>DATE(YEAR(F27),MONTH(F27),DAY(F27)+1)</f>
        <v>44661</v>
      </c>
      <c r="I27" s="15">
        <f t="shared" ca="1" si="1"/>
        <v>0</v>
      </c>
      <c r="J27" s="16" t="str">
        <f t="shared" ca="1" si="2"/>
        <v>NOT DUE</v>
      </c>
      <c r="K27" s="30" t="s">
        <v>1422</v>
      </c>
      <c r="L27" s="19"/>
    </row>
    <row r="28" spans="1:12" ht="38.450000000000003" customHeight="1">
      <c r="A28" s="16" t="s">
        <v>2766</v>
      </c>
      <c r="B28" s="30" t="s">
        <v>1396</v>
      </c>
      <c r="C28" s="30" t="s">
        <v>1397</v>
      </c>
      <c r="D28" s="41" t="s">
        <v>4</v>
      </c>
      <c r="E28" s="12">
        <v>42549</v>
      </c>
      <c r="F28" s="12">
        <v>44636</v>
      </c>
      <c r="G28" s="109"/>
      <c r="H28" s="14">
        <f>EDATE(F28-1,1)</f>
        <v>44666</v>
      </c>
      <c r="I28" s="15">
        <f t="shared" ca="1" si="1"/>
        <v>5</v>
      </c>
      <c r="J28" s="16" t="str">
        <f t="shared" ca="1" si="2"/>
        <v>NOT DUE</v>
      </c>
      <c r="K28" s="30" t="s">
        <v>1423</v>
      </c>
      <c r="L28" s="19"/>
    </row>
    <row r="29" spans="1:12" ht="25.5">
      <c r="A29" s="16" t="s">
        <v>2767</v>
      </c>
      <c r="B29" s="30" t="s">
        <v>1398</v>
      </c>
      <c r="C29" s="30" t="s">
        <v>1399</v>
      </c>
      <c r="D29" s="41" t="s">
        <v>1</v>
      </c>
      <c r="E29" s="12">
        <v>42549</v>
      </c>
      <c r="F29" s="12">
        <v>44660</v>
      </c>
      <c r="G29" s="109"/>
      <c r="H29" s="14">
        <f>DATE(YEAR(F29),MONTH(F29),DAY(F29)+1)</f>
        <v>44661</v>
      </c>
      <c r="I29" s="15">
        <f t="shared" ca="1" si="1"/>
        <v>0</v>
      </c>
      <c r="J29" s="16" t="str">
        <f t="shared" ca="1" si="2"/>
        <v>NOT DUE</v>
      </c>
      <c r="K29" s="30" t="s">
        <v>1424</v>
      </c>
      <c r="L29" s="19"/>
    </row>
    <row r="30" spans="1:12" ht="26.45" customHeight="1">
      <c r="A30" s="16" t="s">
        <v>2768</v>
      </c>
      <c r="B30" s="30" t="s">
        <v>1400</v>
      </c>
      <c r="C30" s="30" t="s">
        <v>1401</v>
      </c>
      <c r="D30" s="41" t="s">
        <v>1</v>
      </c>
      <c r="E30" s="12">
        <v>42549</v>
      </c>
      <c r="F30" s="12">
        <v>44660</v>
      </c>
      <c r="G30" s="109"/>
      <c r="H30" s="14">
        <f>DATE(YEAR(F30),MONTH(F30),DAY(F30)+1)</f>
        <v>44661</v>
      </c>
      <c r="I30" s="15">
        <f t="shared" ca="1" si="1"/>
        <v>0</v>
      </c>
      <c r="J30" s="16" t="str">
        <f t="shared" ca="1" si="2"/>
        <v>NOT DUE</v>
      </c>
      <c r="K30" s="30" t="s">
        <v>1425</v>
      </c>
      <c r="L30" s="19"/>
    </row>
    <row r="31" spans="1:12" ht="26.45" customHeight="1">
      <c r="A31" s="16" t="s">
        <v>2769</v>
      </c>
      <c r="B31" s="30" t="s">
        <v>1402</v>
      </c>
      <c r="C31" s="30" t="s">
        <v>1403</v>
      </c>
      <c r="D31" s="41" t="s">
        <v>1</v>
      </c>
      <c r="E31" s="12">
        <v>42549</v>
      </c>
      <c r="F31" s="12">
        <v>44660</v>
      </c>
      <c r="G31" s="109"/>
      <c r="H31" s="14">
        <f>DATE(YEAR(F31),MONTH(F31),DAY(F31)+1)</f>
        <v>44661</v>
      </c>
      <c r="I31" s="15">
        <f t="shared" ca="1" si="1"/>
        <v>0</v>
      </c>
      <c r="J31" s="16" t="str">
        <f t="shared" ca="1" si="2"/>
        <v>NOT DUE</v>
      </c>
      <c r="K31" s="30" t="s">
        <v>1425</v>
      </c>
      <c r="L31" s="19"/>
    </row>
    <row r="32" spans="1:12" ht="26.45" customHeight="1">
      <c r="A32" s="16" t="s">
        <v>2770</v>
      </c>
      <c r="B32" s="30" t="s">
        <v>1404</v>
      </c>
      <c r="C32" s="30" t="s">
        <v>1391</v>
      </c>
      <c r="D32" s="41" t="s">
        <v>1</v>
      </c>
      <c r="E32" s="12">
        <v>42549</v>
      </c>
      <c r="F32" s="12">
        <v>44660</v>
      </c>
      <c r="G32" s="109"/>
      <c r="H32" s="14">
        <f>DATE(YEAR(F32),MONTH(F32),DAY(F32)+1)</f>
        <v>44661</v>
      </c>
      <c r="I32" s="15">
        <f t="shared" ca="1" si="1"/>
        <v>0</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1364</v>
      </c>
      <c r="J33" s="16" t="str">
        <f t="shared" ca="1" si="2"/>
        <v>NOT DUE</v>
      </c>
      <c r="K33" s="30" t="s">
        <v>3851</v>
      </c>
      <c r="L33" s="19" t="s">
        <v>5199</v>
      </c>
    </row>
    <row r="34" spans="1:12" ht="25.5">
      <c r="A34" s="16" t="s">
        <v>2772</v>
      </c>
      <c r="B34" s="30" t="s">
        <v>3955</v>
      </c>
      <c r="C34" s="30" t="s">
        <v>3888</v>
      </c>
      <c r="D34" s="41" t="s">
        <v>1080</v>
      </c>
      <c r="E34" s="12">
        <v>42549</v>
      </c>
      <c r="F34" s="12">
        <v>44565</v>
      </c>
      <c r="G34" s="72"/>
      <c r="H34" s="14">
        <f>DATE(YEAR(F34)+4,MONTH(F34),DAY(F34)-1)</f>
        <v>46025</v>
      </c>
      <c r="I34" s="15">
        <f t="shared" ca="1" si="1"/>
        <v>1364</v>
      </c>
      <c r="J34" s="16" t="str">
        <f t="shared" ca="1" si="2"/>
        <v>NOT DUE</v>
      </c>
      <c r="K34" s="30" t="s">
        <v>3851</v>
      </c>
      <c r="L34" s="19" t="s">
        <v>5199</v>
      </c>
    </row>
    <row r="35" spans="1:12" ht="26.45" customHeight="1">
      <c r="A35" s="16" t="s">
        <v>2773</v>
      </c>
      <c r="B35" s="30" t="s">
        <v>1408</v>
      </c>
      <c r="C35" s="30" t="s">
        <v>1409</v>
      </c>
      <c r="D35" s="41" t="s">
        <v>0</v>
      </c>
      <c r="E35" s="12">
        <v>42549</v>
      </c>
      <c r="F35" s="12">
        <v>44648</v>
      </c>
      <c r="G35" s="109"/>
      <c r="H35" s="14">
        <f>DATE(YEAR(F35),MONTH(F35)+3,DAY(F35)-1)</f>
        <v>44739</v>
      </c>
      <c r="I35" s="15">
        <f t="shared" ca="1" si="1"/>
        <v>78</v>
      </c>
      <c r="J35" s="16" t="str">
        <f t="shared" ca="1" si="2"/>
        <v>NOT DUE</v>
      </c>
      <c r="K35" s="30" t="s">
        <v>1426</v>
      </c>
      <c r="L35" s="19"/>
    </row>
    <row r="36" spans="1:12" ht="15" customHeight="1">
      <c r="A36" s="16" t="s">
        <v>2774</v>
      </c>
      <c r="B36" s="30" t="s">
        <v>1894</v>
      </c>
      <c r="C36" s="30"/>
      <c r="D36" s="41" t="s">
        <v>1</v>
      </c>
      <c r="E36" s="12">
        <v>42549</v>
      </c>
      <c r="F36" s="12">
        <v>44660</v>
      </c>
      <c r="G36" s="109"/>
      <c r="H36" s="14">
        <f>DATE(YEAR(F36),MONTH(F36),DAY(F36)+1)</f>
        <v>44661</v>
      </c>
      <c r="I36" s="15">
        <f t="shared" ca="1" si="1"/>
        <v>0</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278</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278</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278</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278</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278</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278</v>
      </c>
      <c r="J42" s="16" t="str">
        <f t="shared" ca="1" si="2"/>
        <v>NOT DUE</v>
      </c>
      <c r="K42" s="30" t="s">
        <v>1428</v>
      </c>
      <c r="L42" s="19"/>
    </row>
    <row r="43" spans="1:12" ht="23.25" customHeight="1">
      <c r="A43" s="16" t="s">
        <v>3930</v>
      </c>
      <c r="B43" s="30" t="s">
        <v>3996</v>
      </c>
      <c r="C43" s="30" t="s">
        <v>3997</v>
      </c>
      <c r="D43" s="41" t="s">
        <v>4</v>
      </c>
      <c r="E43" s="12">
        <v>42549</v>
      </c>
      <c r="F43" s="12">
        <v>44643</v>
      </c>
      <c r="G43" s="109"/>
      <c r="H43" s="14">
        <f>EDATE(F43-1,1)</f>
        <v>44673</v>
      </c>
      <c r="I43" s="15">
        <f t="shared" ca="1" si="1"/>
        <v>12</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5231</v>
      </c>
      <c r="G48" t="s">
        <v>4631</v>
      </c>
    </row>
    <row r="49" spans="3:10">
      <c r="C49" s="367" t="s">
        <v>5449</v>
      </c>
      <c r="E49" s="75" t="s">
        <v>5444</v>
      </c>
      <c r="H49" s="455" t="s">
        <v>5446</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9" zoomScale="90" zoomScaleNormal="90" workbookViewId="0">
      <selection activeCell="F5" sqref="F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2014</v>
      </c>
      <c r="D3" s="378" t="s">
        <v>12</v>
      </c>
      <c r="E3" s="378"/>
      <c r="F3" s="4" t="s">
        <v>2559</v>
      </c>
    </row>
    <row r="4" spans="1:12" ht="18" customHeight="1">
      <c r="A4" s="377" t="s">
        <v>77</v>
      </c>
      <c r="B4" s="377"/>
      <c r="C4" s="36" t="s">
        <v>1997</v>
      </c>
      <c r="D4" s="378" t="s">
        <v>14</v>
      </c>
      <c r="E4" s="378"/>
      <c r="F4" s="109"/>
    </row>
    <row r="5" spans="1:12" ht="18" customHeight="1">
      <c r="A5" s="377" t="s">
        <v>78</v>
      </c>
      <c r="B5" s="377"/>
      <c r="C5" s="37" t="s">
        <v>3785</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1229</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1230</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1230</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1230</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1230</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1230</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1230</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1230</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1230</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66</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66</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264</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1364</v>
      </c>
      <c r="J20" s="16" t="str">
        <f t="shared" ca="1" si="2"/>
        <v>NOT DUE</v>
      </c>
      <c r="K20" s="30"/>
      <c r="L20" s="145" t="s">
        <v>5199</v>
      </c>
    </row>
    <row r="21" spans="1:12" ht="25.5">
      <c r="A21" s="16" t="s">
        <v>2759</v>
      </c>
      <c r="B21" s="30" t="s">
        <v>581</v>
      </c>
      <c r="C21" s="30" t="s">
        <v>2008</v>
      </c>
      <c r="D21" s="41" t="s">
        <v>381</v>
      </c>
      <c r="E21" s="12">
        <v>42549</v>
      </c>
      <c r="F21" s="12">
        <v>44466</v>
      </c>
      <c r="G21" s="109"/>
      <c r="H21" s="14">
        <f>DATE(YEAR(F21)+1,MONTH(F21),DAY(F21)-1)</f>
        <v>44830</v>
      </c>
      <c r="I21" s="15">
        <f t="shared" ca="1" si="1"/>
        <v>169</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66</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169</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169</v>
      </c>
      <c r="J24" s="16" t="str">
        <f t="shared" ca="1" si="2"/>
        <v>NOT DUE</v>
      </c>
      <c r="K24" s="30"/>
      <c r="L24" s="19"/>
    </row>
    <row r="25" spans="1:12" ht="35.25" customHeight="1">
      <c r="A25" s="16" t="s">
        <v>2763</v>
      </c>
      <c r="B25" s="30" t="s">
        <v>1390</v>
      </c>
      <c r="C25" s="30" t="s">
        <v>1391</v>
      </c>
      <c r="D25" s="41" t="s">
        <v>1</v>
      </c>
      <c r="E25" s="12">
        <v>42549</v>
      </c>
      <c r="F25" s="12">
        <v>44660</v>
      </c>
      <c r="G25" s="109"/>
      <c r="H25" s="14">
        <f>DATE(YEAR(F25),MONTH(F25),DAY(F25)+1)</f>
        <v>44661</v>
      </c>
      <c r="I25" s="15">
        <f t="shared" ca="1" si="1"/>
        <v>0</v>
      </c>
      <c r="J25" s="16" t="str">
        <f t="shared" ca="1" si="2"/>
        <v>NOT DUE</v>
      </c>
      <c r="K25" s="30" t="s">
        <v>1420</v>
      </c>
      <c r="L25" s="19"/>
    </row>
    <row r="26" spans="1:12" ht="39" customHeight="1">
      <c r="A26" s="16" t="s">
        <v>2764</v>
      </c>
      <c r="B26" s="30" t="s">
        <v>1392</v>
      </c>
      <c r="C26" s="30" t="s">
        <v>1393</v>
      </c>
      <c r="D26" s="41" t="s">
        <v>1</v>
      </c>
      <c r="E26" s="12">
        <v>42549</v>
      </c>
      <c r="F26" s="12">
        <v>44660</v>
      </c>
      <c r="G26" s="109"/>
      <c r="H26" s="14">
        <f>DATE(YEAR(F26),MONTH(F26),DAY(F26)+1)</f>
        <v>44661</v>
      </c>
      <c r="I26" s="15">
        <f t="shared" ca="1" si="1"/>
        <v>0</v>
      </c>
      <c r="J26" s="16" t="str">
        <f t="shared" ca="1" si="2"/>
        <v>NOT DUE</v>
      </c>
      <c r="K26" s="30" t="s">
        <v>1421</v>
      </c>
      <c r="L26" s="19"/>
    </row>
    <row r="27" spans="1:12" ht="35.25" customHeight="1">
      <c r="A27" s="16" t="s">
        <v>2765</v>
      </c>
      <c r="B27" s="30" t="s">
        <v>1394</v>
      </c>
      <c r="C27" s="30" t="s">
        <v>1395</v>
      </c>
      <c r="D27" s="41" t="s">
        <v>1</v>
      </c>
      <c r="E27" s="12">
        <v>42549</v>
      </c>
      <c r="F27" s="12">
        <v>44660</v>
      </c>
      <c r="G27" s="109"/>
      <c r="H27" s="14">
        <f>DATE(YEAR(F27),MONTH(F27),DAY(F27)+1)</f>
        <v>44661</v>
      </c>
      <c r="I27" s="15">
        <f t="shared" ca="1" si="1"/>
        <v>0</v>
      </c>
      <c r="J27" s="16" t="str">
        <f t="shared" ca="1" si="2"/>
        <v>NOT DUE</v>
      </c>
      <c r="K27" s="30" t="s">
        <v>1422</v>
      </c>
      <c r="L27" s="19"/>
    </row>
    <row r="28" spans="1:12" ht="51">
      <c r="A28" s="16" t="s">
        <v>2766</v>
      </c>
      <c r="B28" s="30" t="s">
        <v>1396</v>
      </c>
      <c r="C28" s="30" t="s">
        <v>1397</v>
      </c>
      <c r="D28" s="41" t="s">
        <v>4</v>
      </c>
      <c r="E28" s="12">
        <v>42549</v>
      </c>
      <c r="F28" s="12">
        <v>44636</v>
      </c>
      <c r="G28" s="109"/>
      <c r="H28" s="14">
        <f>EDATE(F28-1,1)</f>
        <v>44666</v>
      </c>
      <c r="I28" s="15">
        <f t="shared" ca="1" si="1"/>
        <v>5</v>
      </c>
      <c r="J28" s="16" t="str">
        <f t="shared" ca="1" si="2"/>
        <v>NOT DUE</v>
      </c>
      <c r="K28" s="30" t="s">
        <v>1423</v>
      </c>
      <c r="L28" s="19"/>
    </row>
    <row r="29" spans="1:12" ht="26.45" customHeight="1">
      <c r="A29" s="16" t="s">
        <v>2767</v>
      </c>
      <c r="B29" s="30" t="s">
        <v>1398</v>
      </c>
      <c r="C29" s="30" t="s">
        <v>1399</v>
      </c>
      <c r="D29" s="41" t="s">
        <v>1</v>
      </c>
      <c r="E29" s="12">
        <v>42549</v>
      </c>
      <c r="F29" s="12">
        <v>44660</v>
      </c>
      <c r="G29" s="109"/>
      <c r="H29" s="14">
        <f>DATE(YEAR(F29),MONTH(F29),DAY(F29)+1)</f>
        <v>44661</v>
      </c>
      <c r="I29" s="15">
        <f t="shared" ca="1" si="1"/>
        <v>0</v>
      </c>
      <c r="J29" s="16" t="str">
        <f t="shared" ca="1" si="2"/>
        <v>NOT DUE</v>
      </c>
      <c r="K29" s="30" t="s">
        <v>1424</v>
      </c>
      <c r="L29" s="19"/>
    </row>
    <row r="30" spans="1:12" ht="23.25" customHeight="1">
      <c r="A30" s="16" t="s">
        <v>2768</v>
      </c>
      <c r="B30" s="30" t="s">
        <v>1400</v>
      </c>
      <c r="C30" s="30" t="s">
        <v>1401</v>
      </c>
      <c r="D30" s="41" t="s">
        <v>1</v>
      </c>
      <c r="E30" s="12">
        <v>42549</v>
      </c>
      <c r="F30" s="12">
        <v>44660</v>
      </c>
      <c r="G30" s="109"/>
      <c r="H30" s="14">
        <f>DATE(YEAR(F30),MONTH(F30),DAY(F30)+1)</f>
        <v>44661</v>
      </c>
      <c r="I30" s="15">
        <f t="shared" ca="1" si="1"/>
        <v>0</v>
      </c>
      <c r="J30" s="16" t="str">
        <f t="shared" ca="1" si="2"/>
        <v>NOT DUE</v>
      </c>
      <c r="K30" s="30" t="s">
        <v>1425</v>
      </c>
      <c r="L30" s="19"/>
    </row>
    <row r="31" spans="1:12" ht="27" customHeight="1">
      <c r="A31" s="16" t="s">
        <v>2769</v>
      </c>
      <c r="B31" s="30" t="s">
        <v>1402</v>
      </c>
      <c r="C31" s="30" t="s">
        <v>1403</v>
      </c>
      <c r="D31" s="41" t="s">
        <v>1</v>
      </c>
      <c r="E31" s="12">
        <v>42549</v>
      </c>
      <c r="F31" s="12">
        <v>44660</v>
      </c>
      <c r="G31" s="109"/>
      <c r="H31" s="14">
        <f>DATE(YEAR(F31),MONTH(F31),DAY(F31)+1)</f>
        <v>44661</v>
      </c>
      <c r="I31" s="15">
        <f t="shared" ca="1" si="1"/>
        <v>0</v>
      </c>
      <c r="J31" s="16" t="str">
        <f t="shared" ca="1" si="2"/>
        <v>NOT DUE</v>
      </c>
      <c r="K31" s="30" t="s">
        <v>1425</v>
      </c>
      <c r="L31" s="19"/>
    </row>
    <row r="32" spans="1:12" ht="25.5" customHeight="1">
      <c r="A32" s="16" t="s">
        <v>2770</v>
      </c>
      <c r="B32" s="30" t="s">
        <v>1404</v>
      </c>
      <c r="C32" s="30" t="s">
        <v>1391</v>
      </c>
      <c r="D32" s="41" t="s">
        <v>1</v>
      </c>
      <c r="E32" s="12">
        <v>42549</v>
      </c>
      <c r="F32" s="12">
        <v>44660</v>
      </c>
      <c r="G32" s="109"/>
      <c r="H32" s="14">
        <f>DATE(YEAR(F32),MONTH(F32),DAY(F32)+1)</f>
        <v>44661</v>
      </c>
      <c r="I32" s="15">
        <f t="shared" ca="1" si="1"/>
        <v>0</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1364</v>
      </c>
      <c r="J33" s="16" t="str">
        <f t="shared" ca="1" si="2"/>
        <v>NOT DUE</v>
      </c>
      <c r="K33" s="30" t="s">
        <v>3851</v>
      </c>
      <c r="L33" s="19" t="s">
        <v>5199</v>
      </c>
    </row>
    <row r="34" spans="1:12" ht="15" customHeight="1">
      <c r="A34" s="16" t="s">
        <v>2772</v>
      </c>
      <c r="B34" s="30" t="s">
        <v>3955</v>
      </c>
      <c r="C34" s="30" t="s">
        <v>3888</v>
      </c>
      <c r="D34" s="41" t="s">
        <v>1080</v>
      </c>
      <c r="E34" s="12">
        <v>42549</v>
      </c>
      <c r="F34" s="12">
        <v>44565</v>
      </c>
      <c r="G34" s="109"/>
      <c r="H34" s="14">
        <f>DATE(YEAR(F34)+4,MONTH(F34),DAY(F34)-1)</f>
        <v>46025</v>
      </c>
      <c r="I34" s="15">
        <f t="shared" ca="1" si="1"/>
        <v>1364</v>
      </c>
      <c r="J34" s="16" t="str">
        <f t="shared" ca="1" si="2"/>
        <v>NOT DUE</v>
      </c>
      <c r="K34" s="30" t="s">
        <v>3851</v>
      </c>
      <c r="L34" s="19" t="s">
        <v>5199</v>
      </c>
    </row>
    <row r="35" spans="1:12" ht="23.25" customHeight="1">
      <c r="A35" s="16" t="s">
        <v>2773</v>
      </c>
      <c r="B35" s="30" t="s">
        <v>1408</v>
      </c>
      <c r="C35" s="30" t="s">
        <v>1409</v>
      </c>
      <c r="D35" s="41" t="s">
        <v>0</v>
      </c>
      <c r="E35" s="12">
        <v>42549</v>
      </c>
      <c r="F35" s="12">
        <v>44648</v>
      </c>
      <c r="G35" s="109"/>
      <c r="H35" s="14">
        <f>DATE(YEAR(F35),MONTH(F35)+3,DAY(F35)-1)</f>
        <v>44739</v>
      </c>
      <c r="I35" s="15">
        <f t="shared" ca="1" si="1"/>
        <v>78</v>
      </c>
      <c r="J35" s="16" t="str">
        <f t="shared" ca="1" si="2"/>
        <v>NOT DUE</v>
      </c>
      <c r="K35" s="30" t="s">
        <v>1426</v>
      </c>
      <c r="L35" s="19"/>
    </row>
    <row r="36" spans="1:12" ht="12" customHeight="1">
      <c r="A36" s="16" t="s">
        <v>2774</v>
      </c>
      <c r="B36" s="30" t="s">
        <v>1894</v>
      </c>
      <c r="C36" s="30"/>
      <c r="D36" s="41" t="s">
        <v>1</v>
      </c>
      <c r="E36" s="12">
        <v>42549</v>
      </c>
      <c r="F36" s="12">
        <v>44660</v>
      </c>
      <c r="G36" s="109"/>
      <c r="H36" s="14">
        <f>DATE(YEAR(F36),MONTH(F36),DAY(F36)+1)</f>
        <v>44661</v>
      </c>
      <c r="I36" s="15">
        <f t="shared" ca="1" si="1"/>
        <v>0</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278</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278</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278</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278</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278</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278</v>
      </c>
      <c r="J42" s="16" t="str">
        <f t="shared" ca="1" si="2"/>
        <v>NOT DUE</v>
      </c>
      <c r="K42" s="30" t="s">
        <v>1428</v>
      </c>
      <c r="L42" s="19"/>
    </row>
    <row r="43" spans="1:12" ht="25.5">
      <c r="A43" s="16" t="s">
        <v>3930</v>
      </c>
      <c r="B43" s="30" t="s">
        <v>3996</v>
      </c>
      <c r="C43" s="30" t="s">
        <v>3997</v>
      </c>
      <c r="D43" s="41" t="s">
        <v>4</v>
      </c>
      <c r="E43" s="12">
        <v>42549</v>
      </c>
      <c r="F43" s="12">
        <v>44643</v>
      </c>
      <c r="G43" s="109"/>
      <c r="H43" s="14">
        <f>EDATE(F43-1,1)</f>
        <v>44673</v>
      </c>
      <c r="I43" s="15">
        <f t="shared" ca="1" si="1"/>
        <v>12</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5231</v>
      </c>
      <c r="G48" t="s">
        <v>4631</v>
      </c>
    </row>
    <row r="49" spans="3:10">
      <c r="C49" s="367" t="s">
        <v>5449</v>
      </c>
      <c r="E49" s="75" t="s">
        <v>5444</v>
      </c>
      <c r="H49" s="455" t="s">
        <v>5446</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90" zoomScaleNormal="90" workbookViewId="0">
      <selection activeCell="L18" sqref="L1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2341</v>
      </c>
      <c r="D3" s="378" t="s">
        <v>12</v>
      </c>
      <c r="E3" s="378"/>
      <c r="F3" s="4" t="s">
        <v>2560</v>
      </c>
    </row>
    <row r="4" spans="1:12" ht="18" customHeight="1">
      <c r="A4" s="377" t="s">
        <v>77</v>
      </c>
      <c r="B4" s="377"/>
      <c r="C4" s="36" t="s">
        <v>3789</v>
      </c>
      <c r="D4" s="378" t="s">
        <v>14</v>
      </c>
      <c r="E4" s="378"/>
      <c r="F4" s="5">
        <f>'Running Hours'!B10</f>
        <v>937.9</v>
      </c>
    </row>
    <row r="5" spans="1:12" ht="18" customHeight="1">
      <c r="A5" s="377" t="s">
        <v>78</v>
      </c>
      <c r="B5" s="377"/>
      <c r="C5" s="37" t="s">
        <v>2342</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44660</v>
      </c>
      <c r="G8" s="109"/>
      <c r="H8" s="14">
        <f>DATE(YEAR(F8),MONTH(F8),DAY(F8)+1)</f>
        <v>44661</v>
      </c>
      <c r="I8" s="15">
        <f t="shared" ref="I8" ca="1" si="0">IF(ISBLANK(H8),"",H8-DATE(YEAR(NOW()),MONTH(NOW()),DAY(NOW())))</f>
        <v>0</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3">
        <v>818</v>
      </c>
      <c r="H9" s="21">
        <f>IF(I9&lt;=2500,$F$5+(I9/24),"error")</f>
        <v>44759.17083333333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44696.67083333333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5196</v>
      </c>
      <c r="G11" s="283">
        <v>0</v>
      </c>
      <c r="H11" s="21">
        <f>IF(I11&lt;=20000,$F$5+(I11/24),"error")</f>
        <v>45454.254166666666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44696.67083333333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5196</v>
      </c>
      <c r="G13" s="283">
        <v>0</v>
      </c>
      <c r="H13" s="21">
        <f>IF(I13&lt;=20000,$F$5+(I13/24),"error")</f>
        <v>45454.254166666666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5196</v>
      </c>
      <c r="G14" s="283">
        <v>0</v>
      </c>
      <c r="H14" s="21">
        <f t="shared" ref="H14:H17" si="3">IF(I14&lt;=20000,$F$5+(I14/24),"error")</f>
        <v>45454.254166666666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5196</v>
      </c>
      <c r="G15" s="283">
        <v>0</v>
      </c>
      <c r="H15" s="21">
        <f t="shared" si="3"/>
        <v>45454.254166666666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5196</v>
      </c>
      <c r="G16" s="283">
        <v>0</v>
      </c>
      <c r="H16" s="21">
        <f t="shared" si="3"/>
        <v>45454.254166666666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5196</v>
      </c>
      <c r="G17" s="283">
        <v>0</v>
      </c>
      <c r="H17" s="21">
        <f t="shared" si="3"/>
        <v>45454.254166666666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5196</v>
      </c>
      <c r="G18" s="283">
        <v>0</v>
      </c>
      <c r="H18" s="21">
        <f>IF(I18&lt;=20000,$F$5+(I18/24),"error")</f>
        <v>45454.254166666666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5231</v>
      </c>
      <c r="G23" t="s">
        <v>4631</v>
      </c>
    </row>
    <row r="24" spans="1:12">
      <c r="C24" s="367" t="s">
        <v>5449</v>
      </c>
      <c r="E24" s="75" t="s">
        <v>5444</v>
      </c>
      <c r="H24" s="455" t="s">
        <v>5446</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9" zoomScale="90" zoomScaleNormal="90" workbookViewId="0">
      <selection activeCell="L11" sqref="L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2406</v>
      </c>
      <c r="D3" s="378" t="s">
        <v>12</v>
      </c>
      <c r="E3" s="378"/>
      <c r="F3" s="4" t="s">
        <v>2708</v>
      </c>
    </row>
    <row r="4" spans="1:12" ht="18" customHeight="1">
      <c r="A4" s="377" t="s">
        <v>77</v>
      </c>
      <c r="B4" s="377"/>
      <c r="C4" s="36" t="s">
        <v>3790</v>
      </c>
      <c r="D4" s="378" t="s">
        <v>14</v>
      </c>
      <c r="E4" s="378"/>
      <c r="F4" s="5"/>
    </row>
    <row r="5" spans="1:12" ht="18" customHeight="1">
      <c r="A5" s="377" t="s">
        <v>78</v>
      </c>
      <c r="B5" s="377"/>
      <c r="C5" s="37" t="s">
        <v>3777</v>
      </c>
      <c r="D5" s="44"/>
      <c r="E5" s="260" t="str">
        <f>'Running Hours'!$C3</f>
        <v>Date updated:</v>
      </c>
      <c r="F5" s="147">
        <f>'Running Hours'!$D3</f>
        <v>44660</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1575</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38</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845</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1575</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845</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1575</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1575</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1575</v>
      </c>
      <c r="J15" s="16" t="str">
        <f t="shared" ca="1" si="1"/>
        <v>NOT DUE</v>
      </c>
      <c r="K15" s="30" t="s">
        <v>1899</v>
      </c>
      <c r="L15" s="359" t="s">
        <v>5390</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1575</v>
      </c>
      <c r="J16" s="16" t="str">
        <f t="shared" ca="1" si="1"/>
        <v>NOT DUE</v>
      </c>
      <c r="K16" s="30" t="s">
        <v>1899</v>
      </c>
      <c r="L16" s="359" t="s">
        <v>5390</v>
      </c>
    </row>
    <row r="17" spans="1:12" ht="26.45" customHeight="1">
      <c r="A17" s="273" t="s">
        <v>2718</v>
      </c>
      <c r="B17" s="211" t="s">
        <v>3938</v>
      </c>
      <c r="C17" s="211" t="s">
        <v>1891</v>
      </c>
      <c r="D17" s="274" t="s">
        <v>56</v>
      </c>
      <c r="E17" s="12">
        <v>42549</v>
      </c>
      <c r="F17" s="12">
        <v>44416</v>
      </c>
      <c r="G17" s="109"/>
      <c r="H17" s="271">
        <f>DATE(YEAR(F17)+3,MONTH(F17),DAY(F17)-1)</f>
        <v>45511</v>
      </c>
      <c r="I17" s="272">
        <f t="shared" ca="1" si="0"/>
        <v>850</v>
      </c>
      <c r="J17" s="16" t="str">
        <f t="shared" ca="1" si="1"/>
        <v>NOT DUE</v>
      </c>
      <c r="K17" s="30" t="s">
        <v>1899</v>
      </c>
      <c r="L17" s="359" t="s">
        <v>5390</v>
      </c>
    </row>
    <row r="18" spans="1:12" ht="26.45" customHeight="1">
      <c r="A18" s="273" t="s">
        <v>2719</v>
      </c>
      <c r="B18" s="211" t="s">
        <v>3939</v>
      </c>
      <c r="C18" s="211" t="s">
        <v>1891</v>
      </c>
      <c r="D18" s="274" t="s">
        <v>56</v>
      </c>
      <c r="E18" s="12">
        <v>42549</v>
      </c>
      <c r="F18" s="12">
        <v>44416</v>
      </c>
      <c r="G18" s="109"/>
      <c r="H18" s="271">
        <f>DATE(YEAR(F18)+3,MONTH(F18),DAY(F18)-1)</f>
        <v>45511</v>
      </c>
      <c r="I18" s="272">
        <f t="shared" ca="1" si="0"/>
        <v>850</v>
      </c>
      <c r="J18" s="16" t="str">
        <f t="shared" ca="1" si="1"/>
        <v>NOT DUE</v>
      </c>
      <c r="K18" s="30" t="s">
        <v>1899</v>
      </c>
      <c r="L18" s="359" t="s">
        <v>5390</v>
      </c>
    </row>
    <row r="19" spans="1:12" ht="26.45" customHeight="1">
      <c r="A19" s="273" t="s">
        <v>2720</v>
      </c>
      <c r="B19" s="211" t="s">
        <v>3940</v>
      </c>
      <c r="C19" s="211" t="s">
        <v>1891</v>
      </c>
      <c r="D19" s="274" t="s">
        <v>56</v>
      </c>
      <c r="E19" s="12">
        <v>42549</v>
      </c>
      <c r="F19" s="12">
        <v>44416</v>
      </c>
      <c r="G19" s="109"/>
      <c r="H19" s="271">
        <f>DATE(YEAR(F19)+3,MONTH(F19),DAY(F19)-1)</f>
        <v>45511</v>
      </c>
      <c r="I19" s="272">
        <f t="shared" ca="1" si="0"/>
        <v>850</v>
      </c>
      <c r="J19" s="16" t="str">
        <f t="shared" ca="1" si="1"/>
        <v>NOT DUE</v>
      </c>
      <c r="K19" s="30" t="s">
        <v>1899</v>
      </c>
      <c r="L19" s="359" t="s">
        <v>5390</v>
      </c>
    </row>
    <row r="20" spans="1:12" ht="26.45" customHeight="1">
      <c r="A20" s="273" t="s">
        <v>2721</v>
      </c>
      <c r="B20" s="211" t="s">
        <v>3941</v>
      </c>
      <c r="C20" s="211" t="s">
        <v>1891</v>
      </c>
      <c r="D20" s="274" t="s">
        <v>56</v>
      </c>
      <c r="E20" s="12">
        <v>42549</v>
      </c>
      <c r="F20" s="12">
        <v>44416</v>
      </c>
      <c r="G20" s="109"/>
      <c r="H20" s="271">
        <f>DATE(YEAR(F20)+3,MONTH(F20),DAY(F20)-1)</f>
        <v>45511</v>
      </c>
      <c r="I20" s="272">
        <f t="shared" ca="1" si="0"/>
        <v>850</v>
      </c>
      <c r="J20" s="16" t="str">
        <f t="shared" ca="1" si="1"/>
        <v>NOT DUE</v>
      </c>
      <c r="K20" s="30" t="s">
        <v>1899</v>
      </c>
      <c r="L20" s="359" t="s">
        <v>5390</v>
      </c>
    </row>
    <row r="21" spans="1:12" ht="25.5">
      <c r="A21" s="273" t="s">
        <v>2722</v>
      </c>
      <c r="B21" s="211" t="s">
        <v>3943</v>
      </c>
      <c r="C21" s="211" t="s">
        <v>1893</v>
      </c>
      <c r="D21" s="274" t="s">
        <v>381</v>
      </c>
      <c r="E21" s="12">
        <v>42549</v>
      </c>
      <c r="F21" s="12">
        <v>44411</v>
      </c>
      <c r="G21" s="109"/>
      <c r="H21" s="271">
        <f>DATE(YEAR(F21)+1,MONTH(F21),DAY(F21)-1)</f>
        <v>44775</v>
      </c>
      <c r="I21" s="272">
        <f t="shared" ca="1" si="0"/>
        <v>114</v>
      </c>
      <c r="J21" s="16" t="str">
        <f t="shared" ca="1" si="1"/>
        <v>NOT DUE</v>
      </c>
      <c r="K21" s="30"/>
      <c r="L21" s="19"/>
    </row>
    <row r="22" spans="1:12" ht="38.25">
      <c r="A22" s="16" t="s">
        <v>2723</v>
      </c>
      <c r="B22" s="30" t="s">
        <v>1390</v>
      </c>
      <c r="C22" s="30" t="s">
        <v>1391</v>
      </c>
      <c r="D22" s="41" t="s">
        <v>1</v>
      </c>
      <c r="E22" s="12">
        <v>42549</v>
      </c>
      <c r="F22" s="12">
        <v>44660</v>
      </c>
      <c r="G22" s="109"/>
      <c r="H22" s="14">
        <f>DATE(YEAR(F22),MONTH(F22),DAY(F22)+1)</f>
        <v>44661</v>
      </c>
      <c r="I22" s="15">
        <f t="shared" ref="I22:I39" ca="1" si="2">IF(ISBLANK(H22),"",H22-DATE(YEAR(NOW()),MONTH(NOW()),DAY(NOW())))</f>
        <v>0</v>
      </c>
      <c r="J22" s="16" t="str">
        <f t="shared" ca="1" si="1"/>
        <v>NOT DUE</v>
      </c>
      <c r="K22" s="30" t="s">
        <v>1420</v>
      </c>
      <c r="L22" s="19"/>
    </row>
    <row r="23" spans="1:12" ht="38.25">
      <c r="A23" s="16" t="s">
        <v>2724</v>
      </c>
      <c r="B23" s="30" t="s">
        <v>1392</v>
      </c>
      <c r="C23" s="30" t="s">
        <v>1393</v>
      </c>
      <c r="D23" s="41" t="s">
        <v>1</v>
      </c>
      <c r="E23" s="12">
        <v>42549</v>
      </c>
      <c r="F23" s="12">
        <v>44660</v>
      </c>
      <c r="G23" s="109"/>
      <c r="H23" s="14">
        <f>DATE(YEAR(F23),MONTH(F23),DAY(F23)+1)</f>
        <v>44661</v>
      </c>
      <c r="I23" s="15">
        <f t="shared" ca="1" si="2"/>
        <v>0</v>
      </c>
      <c r="J23" s="16" t="str">
        <f t="shared" ca="1" si="1"/>
        <v>NOT DUE</v>
      </c>
      <c r="K23" s="30" t="s">
        <v>1421</v>
      </c>
      <c r="L23" s="19"/>
    </row>
    <row r="24" spans="1:12" ht="38.25">
      <c r="A24" s="16" t="s">
        <v>2725</v>
      </c>
      <c r="B24" s="30" t="s">
        <v>1394</v>
      </c>
      <c r="C24" s="30" t="s">
        <v>1395</v>
      </c>
      <c r="D24" s="41" t="s">
        <v>1</v>
      </c>
      <c r="E24" s="12">
        <v>42549</v>
      </c>
      <c r="F24" s="12">
        <v>44660</v>
      </c>
      <c r="G24" s="109"/>
      <c r="H24" s="14">
        <f>DATE(YEAR(F24),MONTH(F24),DAY(F24)+1)</f>
        <v>44661</v>
      </c>
      <c r="I24" s="15">
        <f t="shared" ca="1" si="2"/>
        <v>0</v>
      </c>
      <c r="J24" s="16" t="str">
        <f t="shared" ca="1" si="1"/>
        <v>NOT DUE</v>
      </c>
      <c r="K24" s="30" t="s">
        <v>1422</v>
      </c>
      <c r="L24" s="19"/>
    </row>
    <row r="25" spans="1:12" ht="38.450000000000003" customHeight="1">
      <c r="A25" s="16" t="s">
        <v>2726</v>
      </c>
      <c r="B25" s="30" t="s">
        <v>1396</v>
      </c>
      <c r="C25" s="30" t="s">
        <v>1397</v>
      </c>
      <c r="D25" s="41" t="s">
        <v>4</v>
      </c>
      <c r="E25" s="12">
        <v>42549</v>
      </c>
      <c r="F25" s="12">
        <v>44639</v>
      </c>
      <c r="G25" s="109"/>
      <c r="H25" s="14">
        <f>EDATE(F25-1,1)</f>
        <v>44669</v>
      </c>
      <c r="I25" s="15">
        <f t="shared" ca="1" si="2"/>
        <v>8</v>
      </c>
      <c r="J25" s="16" t="str">
        <f t="shared" ca="1" si="1"/>
        <v>NOT DUE</v>
      </c>
      <c r="K25" s="30" t="s">
        <v>1423</v>
      </c>
      <c r="L25" s="19"/>
    </row>
    <row r="26" spans="1:12" ht="25.5">
      <c r="A26" s="16" t="s">
        <v>2727</v>
      </c>
      <c r="B26" s="30" t="s">
        <v>1398</v>
      </c>
      <c r="C26" s="30" t="s">
        <v>1399</v>
      </c>
      <c r="D26" s="41" t="s">
        <v>1</v>
      </c>
      <c r="E26" s="12">
        <v>42549</v>
      </c>
      <c r="F26" s="12">
        <v>44660</v>
      </c>
      <c r="G26" s="109"/>
      <c r="H26" s="14">
        <f>DATE(YEAR(F26),MONTH(F26),DAY(F26)+1)</f>
        <v>44661</v>
      </c>
      <c r="I26" s="15">
        <f t="shared" ca="1" si="2"/>
        <v>0</v>
      </c>
      <c r="J26" s="16" t="str">
        <f t="shared" ca="1" si="1"/>
        <v>NOT DUE</v>
      </c>
      <c r="K26" s="30" t="s">
        <v>1424</v>
      </c>
      <c r="L26" s="19"/>
    </row>
    <row r="27" spans="1:12" ht="26.45" customHeight="1">
      <c r="A27" s="16" t="s">
        <v>2728</v>
      </c>
      <c r="B27" s="30" t="s">
        <v>1400</v>
      </c>
      <c r="C27" s="30" t="s">
        <v>1401</v>
      </c>
      <c r="D27" s="41" t="s">
        <v>1</v>
      </c>
      <c r="E27" s="12">
        <v>42549</v>
      </c>
      <c r="F27" s="12">
        <v>44660</v>
      </c>
      <c r="G27" s="109"/>
      <c r="H27" s="14">
        <f>DATE(YEAR(F27),MONTH(F27),DAY(F27)+1)</f>
        <v>44661</v>
      </c>
      <c r="I27" s="15">
        <f t="shared" ca="1" si="2"/>
        <v>0</v>
      </c>
      <c r="J27" s="16" t="str">
        <f t="shared" ca="1" si="1"/>
        <v>NOT DUE</v>
      </c>
      <c r="K27" s="30" t="s">
        <v>1425</v>
      </c>
      <c r="L27" s="19"/>
    </row>
    <row r="28" spans="1:12" ht="26.45" customHeight="1">
      <c r="A28" s="16" t="s">
        <v>2729</v>
      </c>
      <c r="B28" s="30" t="s">
        <v>1402</v>
      </c>
      <c r="C28" s="30" t="s">
        <v>1403</v>
      </c>
      <c r="D28" s="41" t="s">
        <v>1</v>
      </c>
      <c r="E28" s="12">
        <v>42549</v>
      </c>
      <c r="F28" s="12">
        <v>44660</v>
      </c>
      <c r="G28" s="109"/>
      <c r="H28" s="14">
        <f>DATE(YEAR(F28),MONTH(F28),DAY(F28)+1)</f>
        <v>44661</v>
      </c>
      <c r="I28" s="15">
        <f t="shared" ca="1" si="2"/>
        <v>0</v>
      </c>
      <c r="J28" s="16" t="str">
        <f t="shared" ca="1" si="1"/>
        <v>NOT DUE</v>
      </c>
      <c r="K28" s="30" t="s">
        <v>1425</v>
      </c>
      <c r="L28" s="19"/>
    </row>
    <row r="29" spans="1:12" ht="26.45" customHeight="1">
      <c r="A29" s="16" t="s">
        <v>2730</v>
      </c>
      <c r="B29" s="30" t="s">
        <v>1404</v>
      </c>
      <c r="C29" s="30" t="s">
        <v>1391</v>
      </c>
      <c r="D29" s="41" t="s">
        <v>1</v>
      </c>
      <c r="E29" s="12">
        <v>42549</v>
      </c>
      <c r="F29" s="12">
        <v>44660</v>
      </c>
      <c r="G29" s="109"/>
      <c r="H29" s="14">
        <f>DATE(YEAR(F29),MONTH(F29),DAY(F29)+1)</f>
        <v>44661</v>
      </c>
      <c r="I29" s="15">
        <f t="shared" ca="1" si="2"/>
        <v>0</v>
      </c>
      <c r="J29" s="16" t="str">
        <f t="shared" ca="1" si="1"/>
        <v>NOT DUE</v>
      </c>
      <c r="K29" s="30" t="s">
        <v>1425</v>
      </c>
      <c r="L29" s="19"/>
    </row>
    <row r="30" spans="1:12" ht="15.75" customHeight="1">
      <c r="A30" s="273" t="s">
        <v>2731</v>
      </c>
      <c r="B30" s="211" t="s">
        <v>3958</v>
      </c>
      <c r="C30" s="211" t="s">
        <v>1389</v>
      </c>
      <c r="D30" s="274" t="s">
        <v>4856</v>
      </c>
      <c r="E30" s="12">
        <v>42549</v>
      </c>
      <c r="F30" s="12">
        <v>44416</v>
      </c>
      <c r="G30" s="109"/>
      <c r="H30" s="271">
        <f>DATE(YEAR(F30)+5,MONTH(F30),DAY(F30)-1)</f>
        <v>46241</v>
      </c>
      <c r="I30" s="272">
        <f t="shared" ca="1" si="2"/>
        <v>1580</v>
      </c>
      <c r="J30" s="16" t="str">
        <f t="shared" ca="1" si="1"/>
        <v>NOT DUE</v>
      </c>
      <c r="K30" s="30" t="s">
        <v>3851</v>
      </c>
      <c r="L30" s="19" t="s">
        <v>5222</v>
      </c>
    </row>
    <row r="31" spans="1:12" ht="15" customHeight="1">
      <c r="A31" s="273" t="s">
        <v>2732</v>
      </c>
      <c r="B31" s="211" t="s">
        <v>3959</v>
      </c>
      <c r="C31" s="211" t="s">
        <v>3888</v>
      </c>
      <c r="D31" s="274" t="s">
        <v>4856</v>
      </c>
      <c r="E31" s="12">
        <v>42549</v>
      </c>
      <c r="F31" s="12">
        <v>44416</v>
      </c>
      <c r="G31" s="109"/>
      <c r="H31" s="271">
        <f>DATE(YEAR(F31)+5,MONTH(F31),DAY(F31)-1)</f>
        <v>46241</v>
      </c>
      <c r="I31" s="272">
        <f t="shared" ca="1" si="2"/>
        <v>1580</v>
      </c>
      <c r="J31" s="16" t="str">
        <f t="shared" ca="1" si="1"/>
        <v>NOT DUE</v>
      </c>
      <c r="K31" s="30" t="s">
        <v>3851</v>
      </c>
      <c r="L31" s="19" t="s">
        <v>5222</v>
      </c>
    </row>
    <row r="32" spans="1:12" ht="26.45" customHeight="1">
      <c r="A32" s="16" t="s">
        <v>2733</v>
      </c>
      <c r="B32" s="30" t="s">
        <v>1408</v>
      </c>
      <c r="C32" s="30" t="s">
        <v>1409</v>
      </c>
      <c r="D32" s="41" t="s">
        <v>0</v>
      </c>
      <c r="E32" s="12">
        <v>42549</v>
      </c>
      <c r="F32" s="12">
        <v>44648</v>
      </c>
      <c r="G32" s="109"/>
      <c r="H32" s="14">
        <f>DATE(YEAR(F32),MONTH(F32)+3,DAY(F32)-1)</f>
        <v>44739</v>
      </c>
      <c r="I32" s="15">
        <f t="shared" ca="1" si="2"/>
        <v>78</v>
      </c>
      <c r="J32" s="16" t="str">
        <f t="shared" ca="1" si="1"/>
        <v>NOT DUE</v>
      </c>
      <c r="K32" s="30" t="s">
        <v>1426</v>
      </c>
      <c r="L32" s="19"/>
    </row>
    <row r="33" spans="1:12" ht="15" customHeight="1">
      <c r="A33" s="16" t="s">
        <v>2734</v>
      </c>
      <c r="B33" s="30" t="s">
        <v>1894</v>
      </c>
      <c r="C33" s="30"/>
      <c r="D33" s="41" t="s">
        <v>1</v>
      </c>
      <c r="E33" s="12">
        <v>42549</v>
      </c>
      <c r="F33" s="12">
        <v>44660</v>
      </c>
      <c r="G33" s="109"/>
      <c r="H33" s="14">
        <f>DATE(YEAR(F33),MONTH(F33),DAY(F33)+1)</f>
        <v>44661</v>
      </c>
      <c r="I33" s="15">
        <f t="shared" ca="1" si="2"/>
        <v>0</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278</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278</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278</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278</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278</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278</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5231</v>
      </c>
      <c r="G43" t="s">
        <v>4631</v>
      </c>
    </row>
    <row r="44" spans="1:12">
      <c r="C44" s="367" t="s">
        <v>5449</v>
      </c>
      <c r="E44" s="75" t="s">
        <v>5444</v>
      </c>
      <c r="H44" s="455" t="s">
        <v>5445</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1" zoomScale="90" zoomScaleNormal="90" workbookViewId="0">
      <selection activeCell="L12" sqref="L12"/>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2015</v>
      </c>
      <c r="D3" s="378" t="s">
        <v>12</v>
      </c>
      <c r="E3" s="378"/>
      <c r="F3" s="4" t="s">
        <v>2561</v>
      </c>
    </row>
    <row r="4" spans="1:12" ht="18" customHeight="1">
      <c r="A4" s="377" t="s">
        <v>77</v>
      </c>
      <c r="B4" s="377"/>
      <c r="C4" s="36" t="s">
        <v>4002</v>
      </c>
      <c r="D4" s="378" t="s">
        <v>14</v>
      </c>
      <c r="E4" s="378"/>
      <c r="F4" s="109"/>
    </row>
    <row r="5" spans="1:12" ht="18" customHeight="1">
      <c r="A5" s="377" t="s">
        <v>78</v>
      </c>
      <c r="B5" s="377"/>
      <c r="C5" s="37" t="s">
        <v>4003</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44660</v>
      </c>
      <c r="G8" s="109"/>
      <c r="H8" s="14">
        <f>DATE(YEAR(F8),MONTH(F8),DAY(F8)+1)</f>
        <v>44661</v>
      </c>
      <c r="I8" s="15">
        <f t="shared" ref="I8:I9" ca="1" si="0">IF(ISBLANK(H8),"",H8-DATE(YEAR(NOW()),MONTH(NOW()),DAY(NOW())))</f>
        <v>0</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193</v>
      </c>
      <c r="J9" s="16" t="str">
        <f t="shared" ca="1" si="1"/>
        <v>NOT DUE</v>
      </c>
      <c r="K9" s="30"/>
      <c r="L9" s="145"/>
    </row>
    <row r="10" spans="1:12">
      <c r="A10" s="16" t="s">
        <v>2021</v>
      </c>
      <c r="B10" s="30" t="s">
        <v>4006</v>
      </c>
      <c r="C10" s="30" t="s">
        <v>2018</v>
      </c>
      <c r="D10" s="41" t="s">
        <v>3</v>
      </c>
      <c r="E10" s="12">
        <v>42549</v>
      </c>
      <c r="F10" s="12">
        <v>44489</v>
      </c>
      <c r="G10" s="109"/>
      <c r="H10" s="14">
        <f t="shared" ref="H10:H18" si="2">DATE(YEAR(F10),MONTH(F10)+6,DAY(F10)-1)</f>
        <v>44670</v>
      </c>
      <c r="I10" s="15">
        <f t="shared" ref="I10:I21" ca="1" si="3">IF(ISBLANK(H10),"",H10-DATE(YEAR(NOW()),MONTH(NOW()),DAY(NOW())))</f>
        <v>9</v>
      </c>
      <c r="J10" s="16" t="str">
        <f t="shared" ref="J10:J21" ca="1" si="4">IF(I10="","",IF(I10&lt;0,"OVERDUE","NOT DUE"))</f>
        <v>NOT DUE</v>
      </c>
      <c r="K10" s="30"/>
      <c r="L10" s="145"/>
    </row>
    <row r="11" spans="1:12">
      <c r="A11" s="16" t="s">
        <v>4795</v>
      </c>
      <c r="B11" s="234" t="s">
        <v>4799</v>
      </c>
      <c r="C11" s="234" t="s">
        <v>4831</v>
      </c>
      <c r="D11" s="235" t="s">
        <v>3</v>
      </c>
      <c r="E11" s="12">
        <v>42549</v>
      </c>
      <c r="F11" s="232">
        <v>44415</v>
      </c>
      <c r="G11" s="109"/>
      <c r="H11" s="14">
        <f t="shared" si="2"/>
        <v>44598</v>
      </c>
      <c r="I11" s="15">
        <f t="shared" ca="1" si="3"/>
        <v>-63</v>
      </c>
      <c r="J11" s="16" t="str">
        <f t="shared" ca="1" si="4"/>
        <v>OVERDUE</v>
      </c>
      <c r="K11" s="30"/>
      <c r="L11" s="359" t="s">
        <v>5406</v>
      </c>
    </row>
    <row r="12" spans="1:12">
      <c r="A12" s="16" t="s">
        <v>4796</v>
      </c>
      <c r="B12" s="234" t="s">
        <v>4800</v>
      </c>
      <c r="C12" s="234" t="s">
        <v>4831</v>
      </c>
      <c r="D12" s="235" t="s">
        <v>3</v>
      </c>
      <c r="E12" s="12">
        <v>42549</v>
      </c>
      <c r="F12" s="232">
        <v>44415</v>
      </c>
      <c r="G12" s="109"/>
      <c r="H12" s="14">
        <f t="shared" si="2"/>
        <v>44598</v>
      </c>
      <c r="I12" s="15">
        <f t="shared" ca="1" si="3"/>
        <v>-63</v>
      </c>
      <c r="J12" s="16" t="str">
        <f t="shared" ca="1" si="4"/>
        <v>OVERDUE</v>
      </c>
      <c r="K12" s="30"/>
      <c r="L12" s="359" t="s">
        <v>5423</v>
      </c>
    </row>
    <row r="13" spans="1:12">
      <c r="A13" s="16" t="s">
        <v>4797</v>
      </c>
      <c r="B13" s="234" t="s">
        <v>4801</v>
      </c>
      <c r="C13" s="234" t="s">
        <v>4831</v>
      </c>
      <c r="D13" s="235" t="s">
        <v>3</v>
      </c>
      <c r="E13" s="12">
        <v>42549</v>
      </c>
      <c r="F13" s="232">
        <v>44489</v>
      </c>
      <c r="G13" s="109"/>
      <c r="H13" s="14">
        <f t="shared" si="2"/>
        <v>44670</v>
      </c>
      <c r="I13" s="15">
        <f t="shared" ca="1" si="3"/>
        <v>9</v>
      </c>
      <c r="J13" s="16" t="str">
        <f t="shared" ca="1" si="4"/>
        <v>NOT DUE</v>
      </c>
      <c r="K13" s="30"/>
      <c r="L13" s="145"/>
    </row>
    <row r="14" spans="1:12">
      <c r="A14" s="16" t="s">
        <v>4798</v>
      </c>
      <c r="B14" s="234" t="s">
        <v>4802</v>
      </c>
      <c r="C14" s="234" t="s">
        <v>4831</v>
      </c>
      <c r="D14" s="235" t="s">
        <v>3</v>
      </c>
      <c r="E14" s="12">
        <v>42549</v>
      </c>
      <c r="F14" s="232">
        <v>44489</v>
      </c>
      <c r="G14" s="109"/>
      <c r="H14" s="14">
        <f t="shared" si="2"/>
        <v>44670</v>
      </c>
      <c r="I14" s="15">
        <f t="shared" ca="1" si="3"/>
        <v>9</v>
      </c>
      <c r="J14" s="16" t="str">
        <f t="shared" ca="1" si="4"/>
        <v>NOT DUE</v>
      </c>
      <c r="K14" s="30"/>
      <c r="L14" s="145"/>
    </row>
    <row r="15" spans="1:12">
      <c r="A15" s="16" t="s">
        <v>4810</v>
      </c>
      <c r="B15" s="234" t="s">
        <v>4803</v>
      </c>
      <c r="C15" s="234" t="s">
        <v>4831</v>
      </c>
      <c r="D15" s="235" t="s">
        <v>3</v>
      </c>
      <c r="E15" s="12">
        <v>42549</v>
      </c>
      <c r="F15" s="232">
        <v>44490</v>
      </c>
      <c r="G15" s="109"/>
      <c r="H15" s="14">
        <f t="shared" si="2"/>
        <v>44671</v>
      </c>
      <c r="I15" s="15">
        <f t="shared" ca="1" si="3"/>
        <v>10</v>
      </c>
      <c r="J15" s="16" t="str">
        <f t="shared" ca="1" si="4"/>
        <v>NOT DUE</v>
      </c>
      <c r="K15" s="30"/>
      <c r="L15" s="145"/>
    </row>
    <row r="16" spans="1:12">
      <c r="A16" s="16" t="s">
        <v>4811</v>
      </c>
      <c r="B16" s="234" t="s">
        <v>4804</v>
      </c>
      <c r="C16" s="234" t="s">
        <v>4831</v>
      </c>
      <c r="D16" s="235" t="s">
        <v>3</v>
      </c>
      <c r="E16" s="12">
        <v>42549</v>
      </c>
      <c r="F16" s="232">
        <v>44490</v>
      </c>
      <c r="G16" s="109"/>
      <c r="H16" s="14">
        <f>DATE(YEAR(F16),MONTH(F16)+6,DAY(F16)-1)</f>
        <v>44671</v>
      </c>
      <c r="I16" s="15">
        <f t="shared" ca="1" si="3"/>
        <v>10</v>
      </c>
      <c r="J16" s="16" t="str">
        <f t="shared" ca="1" si="4"/>
        <v>NOT DUE</v>
      </c>
      <c r="K16" s="30"/>
      <c r="L16" s="145"/>
    </row>
    <row r="17" spans="1:12">
      <c r="A17" s="16" t="s">
        <v>4812</v>
      </c>
      <c r="B17" s="234" t="s">
        <v>4805</v>
      </c>
      <c r="C17" s="234" t="s">
        <v>4831</v>
      </c>
      <c r="D17" s="235" t="s">
        <v>3</v>
      </c>
      <c r="E17" s="12">
        <v>42549</v>
      </c>
      <c r="F17" s="232">
        <v>44490</v>
      </c>
      <c r="G17" s="109"/>
      <c r="H17" s="14">
        <f>DATE(YEAR(F17),MONTH(F17)+6,DAY(F17)-1)</f>
        <v>44671</v>
      </c>
      <c r="I17" s="15">
        <f t="shared" ca="1" si="3"/>
        <v>10</v>
      </c>
      <c r="J17" s="16" t="str">
        <f t="shared" ca="1" si="4"/>
        <v>NOT DUE</v>
      </c>
      <c r="K17" s="30"/>
      <c r="L17" s="145"/>
    </row>
    <row r="18" spans="1:12">
      <c r="A18" s="16" t="s">
        <v>4813</v>
      </c>
      <c r="B18" s="234" t="s">
        <v>4806</v>
      </c>
      <c r="C18" s="234" t="s">
        <v>4831</v>
      </c>
      <c r="D18" s="235" t="s">
        <v>3</v>
      </c>
      <c r="E18" s="12">
        <v>42549</v>
      </c>
      <c r="F18" s="232">
        <v>44490</v>
      </c>
      <c r="G18" s="109"/>
      <c r="H18" s="14">
        <f t="shared" si="2"/>
        <v>44671</v>
      </c>
      <c r="I18" s="15">
        <f t="shared" ca="1" si="3"/>
        <v>10</v>
      </c>
      <c r="J18" s="16" t="str">
        <f t="shared" ca="1" si="4"/>
        <v>NOT DUE</v>
      </c>
      <c r="K18" s="30"/>
      <c r="L18" s="145"/>
    </row>
    <row r="19" spans="1:12">
      <c r="A19" s="16" t="s">
        <v>4814</v>
      </c>
      <c r="B19" s="234" t="s">
        <v>4807</v>
      </c>
      <c r="C19" s="234" t="s">
        <v>4831</v>
      </c>
      <c r="D19" s="235" t="s">
        <v>4817</v>
      </c>
      <c r="E19" s="12">
        <v>42549</v>
      </c>
      <c r="F19" s="232">
        <v>44419</v>
      </c>
      <c r="G19" s="109"/>
      <c r="H19" s="14">
        <f>DATE(YEAR(F19)+4,MONTH(F19),DAY(F19)-1)</f>
        <v>45879</v>
      </c>
      <c r="I19" s="15">
        <f t="shared" ca="1" si="3"/>
        <v>1218</v>
      </c>
      <c r="J19" s="16" t="str">
        <f t="shared" ca="1" si="4"/>
        <v>NOT DUE</v>
      </c>
      <c r="K19" s="30"/>
      <c r="L19" s="359"/>
    </row>
    <row r="20" spans="1:12">
      <c r="A20" s="16" t="s">
        <v>4815</v>
      </c>
      <c r="B20" s="233" t="s">
        <v>4808</v>
      </c>
      <c r="C20" s="234" t="s">
        <v>4831</v>
      </c>
      <c r="D20" s="235" t="s">
        <v>3</v>
      </c>
      <c r="E20" s="12">
        <v>42549</v>
      </c>
      <c r="F20" s="231">
        <v>44418</v>
      </c>
      <c r="G20" s="109"/>
      <c r="H20" s="14">
        <f>DATE(YEAR(F20),MONTH(F20)+6,DAY(F20)-1)</f>
        <v>44601</v>
      </c>
      <c r="I20" s="15">
        <f t="shared" ca="1" si="3"/>
        <v>-60</v>
      </c>
      <c r="J20" s="16" t="str">
        <f t="shared" ca="1" si="4"/>
        <v>OVERDUE</v>
      </c>
      <c r="K20" s="30"/>
      <c r="L20" s="359" t="s">
        <v>5406</v>
      </c>
    </row>
    <row r="21" spans="1:12">
      <c r="A21" s="16" t="s">
        <v>4816</v>
      </c>
      <c r="B21" s="233" t="s">
        <v>4809</v>
      </c>
      <c r="C21" s="234" t="s">
        <v>4831</v>
      </c>
      <c r="D21" s="235" t="s">
        <v>3</v>
      </c>
      <c r="E21" s="12">
        <v>42549</v>
      </c>
      <c r="F21" s="231">
        <v>44418</v>
      </c>
      <c r="G21" s="109"/>
      <c r="H21" s="14">
        <f>DATE(YEAR(F21),MONTH(F21)+6,DAY(F21)-1)</f>
        <v>44601</v>
      </c>
      <c r="I21" s="15">
        <f t="shared" ca="1" si="3"/>
        <v>-60</v>
      </c>
      <c r="J21" s="16" t="str">
        <f t="shared" ca="1" si="4"/>
        <v>OVERDUE</v>
      </c>
      <c r="K21" s="30"/>
      <c r="L21" s="359" t="s">
        <v>5406</v>
      </c>
    </row>
    <row r="26" spans="1:12">
      <c r="B26" t="s">
        <v>4629</v>
      </c>
      <c r="D26" s="47" t="s">
        <v>4630</v>
      </c>
      <c r="E26" t="s">
        <v>5231</v>
      </c>
      <c r="G26" t="s">
        <v>4631</v>
      </c>
    </row>
    <row r="27" spans="1:12">
      <c r="C27" s="367" t="s">
        <v>5449</v>
      </c>
      <c r="E27" s="75" t="s">
        <v>5444</v>
      </c>
      <c r="H27" s="455" t="s">
        <v>5446</v>
      </c>
      <c r="I27" s="455"/>
      <c r="J27" s="455"/>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1" zoomScaleNormal="100" workbookViewId="0">
      <selection activeCell="K48" sqref="K4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2022</v>
      </c>
      <c r="D3" s="378" t="s">
        <v>12</v>
      </c>
      <c r="E3" s="378"/>
      <c r="F3" s="4" t="s">
        <v>2562</v>
      </c>
    </row>
    <row r="4" spans="1:12" ht="18" customHeight="1">
      <c r="A4" s="377" t="s">
        <v>77</v>
      </c>
      <c r="B4" s="377"/>
      <c r="C4" s="36" t="s">
        <v>3791</v>
      </c>
      <c r="D4" s="378" t="s">
        <v>14</v>
      </c>
      <c r="E4" s="378"/>
      <c r="F4" s="109"/>
    </row>
    <row r="5" spans="1:12" ht="18" customHeight="1">
      <c r="A5" s="377" t="s">
        <v>78</v>
      </c>
      <c r="B5" s="377"/>
      <c r="C5" s="37" t="s">
        <v>2023</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443</v>
      </c>
      <c r="J8" s="16" t="str">
        <f t="shared" ref="J8:J48" ca="1" si="1">IF(I8="","",IF(I8&lt;0,"OVERDUE","NOT DUE"))</f>
        <v>NOT DUE</v>
      </c>
      <c r="K8" s="30"/>
      <c r="L8" s="19"/>
    </row>
    <row r="9" spans="1:12" ht="25.5">
      <c r="A9" s="16" t="s">
        <v>2097</v>
      </c>
      <c r="B9" s="30" t="s">
        <v>2046</v>
      </c>
      <c r="C9" s="30" t="s">
        <v>2047</v>
      </c>
      <c r="D9" s="39" t="s">
        <v>1146</v>
      </c>
      <c r="E9" s="12">
        <v>42549</v>
      </c>
      <c r="F9" s="12">
        <v>44651</v>
      </c>
      <c r="G9" s="109"/>
      <c r="H9" s="14">
        <f>DATE(YEAR(F9),MONTH(F9)+2,DAY(F9)-1)</f>
        <v>44711</v>
      </c>
      <c r="I9" s="15">
        <f t="shared" ca="1" si="0"/>
        <v>50</v>
      </c>
      <c r="J9" s="16" t="str">
        <f t="shared" ca="1" si="1"/>
        <v>NOT DUE</v>
      </c>
      <c r="K9" s="30" t="s">
        <v>4750</v>
      </c>
      <c r="L9" s="237"/>
    </row>
    <row r="10" spans="1:12" ht="25.5">
      <c r="A10" s="16" t="s">
        <v>2098</v>
      </c>
      <c r="B10" s="30" t="s">
        <v>2046</v>
      </c>
      <c r="C10" s="30" t="s">
        <v>2048</v>
      </c>
      <c r="D10" s="39" t="s">
        <v>2138</v>
      </c>
      <c r="E10" s="12">
        <v>42549</v>
      </c>
      <c r="F10" s="12">
        <v>44416</v>
      </c>
      <c r="G10" s="109"/>
      <c r="H10" s="14">
        <f>DATE(YEAR(F10)+5,MONTH(F10),DAY(F10)-1)</f>
        <v>46241</v>
      </c>
      <c r="I10" s="15">
        <f t="shared" ca="1" si="0"/>
        <v>1580</v>
      </c>
      <c r="J10" s="16" t="str">
        <f t="shared" ca="1" si="1"/>
        <v>NOT DUE</v>
      </c>
      <c r="K10" s="30" t="s">
        <v>5389</v>
      </c>
      <c r="L10" s="19" t="s">
        <v>4755</v>
      </c>
    </row>
    <row r="11" spans="1:12" ht="15" customHeight="1">
      <c r="A11" s="16" t="s">
        <v>2099</v>
      </c>
      <c r="B11" s="30" t="s">
        <v>2049</v>
      </c>
      <c r="C11" s="30" t="s">
        <v>3944</v>
      </c>
      <c r="D11" s="39" t="s">
        <v>3</v>
      </c>
      <c r="E11" s="12">
        <v>42549</v>
      </c>
      <c r="F11" s="12">
        <v>44651</v>
      </c>
      <c r="G11" s="109"/>
      <c r="H11" s="14">
        <f>DATE(YEAR(F11),MONTH(F11)+6,DAY(F11)-1)</f>
        <v>44834</v>
      </c>
      <c r="I11" s="15">
        <f t="shared" ca="1" si="0"/>
        <v>173</v>
      </c>
      <c r="J11" s="16" t="str">
        <f t="shared" ca="1" si="1"/>
        <v>NOT DUE</v>
      </c>
      <c r="K11" s="30" t="s">
        <v>2026</v>
      </c>
      <c r="L11" s="19"/>
    </row>
    <row r="12" spans="1:12" ht="25.5">
      <c r="A12" s="16" t="s">
        <v>2100</v>
      </c>
      <c r="B12" s="30" t="s">
        <v>2050</v>
      </c>
      <c r="C12" s="30" t="s">
        <v>2051</v>
      </c>
      <c r="D12" s="39" t="s">
        <v>1146</v>
      </c>
      <c r="E12" s="12">
        <v>42549</v>
      </c>
      <c r="F12" s="12">
        <v>44651</v>
      </c>
      <c r="G12" s="109"/>
      <c r="H12" s="14">
        <f>DATE(YEAR(F12),MONTH(F12)+2,DAY(F12)-1)</f>
        <v>44711</v>
      </c>
      <c r="I12" s="15">
        <f t="shared" ca="1" si="0"/>
        <v>50</v>
      </c>
      <c r="J12" s="16" t="str">
        <f t="shared" ca="1" si="1"/>
        <v>NOT 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173</v>
      </c>
      <c r="J13" s="16" t="str">
        <f t="shared" ca="1" si="1"/>
        <v>NOT DUE</v>
      </c>
      <c r="K13" s="30" t="s">
        <v>2028</v>
      </c>
      <c r="L13" s="19"/>
    </row>
    <row r="14" spans="1:12" ht="25.5">
      <c r="A14" s="16" t="s">
        <v>2102</v>
      </c>
      <c r="B14" s="30" t="s">
        <v>2054</v>
      </c>
      <c r="C14" s="30" t="s">
        <v>2055</v>
      </c>
      <c r="D14" s="39" t="s">
        <v>1146</v>
      </c>
      <c r="E14" s="12">
        <v>42549</v>
      </c>
      <c r="F14" s="12">
        <v>44651</v>
      </c>
      <c r="G14" s="109"/>
      <c r="H14" s="14">
        <f>DATE(YEAR(F14),MONTH(F14)+2,DAY(F14)-1)</f>
        <v>44711</v>
      </c>
      <c r="I14" s="15">
        <f t="shared" ca="1" si="0"/>
        <v>50</v>
      </c>
      <c r="J14" s="16" t="str">
        <f t="shared" ca="1" si="1"/>
        <v>NOT 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173</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173</v>
      </c>
      <c r="J16" s="16" t="str">
        <f t="shared" ca="1" si="1"/>
        <v>NOT DUE</v>
      </c>
      <c r="K16" s="30" t="s">
        <v>2030</v>
      </c>
      <c r="L16" s="19"/>
    </row>
    <row r="17" spans="1:12" ht="25.5">
      <c r="A17" s="16" t="s">
        <v>2105</v>
      </c>
      <c r="B17" s="30" t="s">
        <v>2060</v>
      </c>
      <c r="C17" s="30" t="s">
        <v>2051</v>
      </c>
      <c r="D17" s="39" t="s">
        <v>1146</v>
      </c>
      <c r="E17" s="12">
        <v>42549</v>
      </c>
      <c r="F17" s="12">
        <v>44651</v>
      </c>
      <c r="G17" s="109"/>
      <c r="H17" s="14">
        <f>DATE(YEAR(F17),MONTH(F17)+2,DAY(F17)-1)</f>
        <v>44711</v>
      </c>
      <c r="I17" s="15">
        <f t="shared" ca="1" si="0"/>
        <v>50</v>
      </c>
      <c r="J17" s="16" t="str">
        <f t="shared" ca="1" si="1"/>
        <v>NOT 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173</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173</v>
      </c>
      <c r="J19" s="16" t="str">
        <f t="shared" ca="1" si="1"/>
        <v>NOT DUE</v>
      </c>
      <c r="K19" s="30" t="s">
        <v>2028</v>
      </c>
      <c r="L19" s="19"/>
    </row>
    <row r="20" spans="1:12" ht="38.25">
      <c r="A20" s="16" t="s">
        <v>2108</v>
      </c>
      <c r="B20" s="30" t="s">
        <v>2065</v>
      </c>
      <c r="C20" s="30" t="s">
        <v>2066</v>
      </c>
      <c r="D20" s="39" t="s">
        <v>2139</v>
      </c>
      <c r="E20" s="12">
        <v>42549</v>
      </c>
      <c r="F20" s="12">
        <v>44651</v>
      </c>
      <c r="G20" s="109"/>
      <c r="H20" s="14">
        <f>EDATE(F20-1,1)</f>
        <v>44681</v>
      </c>
      <c r="I20" s="15">
        <f t="shared" ca="1" si="0"/>
        <v>20</v>
      </c>
      <c r="J20" s="16" t="str">
        <f t="shared" ca="1" si="1"/>
        <v>NOT 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443</v>
      </c>
      <c r="J21" s="16" t="str">
        <f t="shared" ca="1" si="1"/>
        <v>NOT DUE</v>
      </c>
      <c r="K21" s="30"/>
      <c r="L21" s="19"/>
    </row>
    <row r="22" spans="1:12" ht="25.5">
      <c r="A22" s="16" t="s">
        <v>2110</v>
      </c>
      <c r="B22" s="30" t="s">
        <v>2067</v>
      </c>
      <c r="C22" s="30" t="s">
        <v>2055</v>
      </c>
      <c r="D22" s="39" t="s">
        <v>1146</v>
      </c>
      <c r="E22" s="12">
        <v>42549</v>
      </c>
      <c r="F22" s="12">
        <v>44651</v>
      </c>
      <c r="G22" s="109"/>
      <c r="H22" s="14">
        <f>DATE(YEAR(F22),MONTH(F22)+2,DAY(F22)-1)</f>
        <v>44711</v>
      </c>
      <c r="I22" s="15">
        <f t="shared" ca="1" si="0"/>
        <v>50</v>
      </c>
      <c r="J22" s="16" t="str">
        <f t="shared" ca="1" si="1"/>
        <v>NOT 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173</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173</v>
      </c>
      <c r="J24" s="16" t="str">
        <f t="shared" ca="1" si="1"/>
        <v>NOT DUE</v>
      </c>
      <c r="K24" s="30" t="s">
        <v>2030</v>
      </c>
      <c r="L24" s="19"/>
    </row>
    <row r="25" spans="1:12" ht="25.5">
      <c r="A25" s="16" t="s">
        <v>2113</v>
      </c>
      <c r="B25" s="30" t="s">
        <v>2070</v>
      </c>
      <c r="C25" s="30" t="s">
        <v>2071</v>
      </c>
      <c r="D25" s="39" t="s">
        <v>1146</v>
      </c>
      <c r="E25" s="12">
        <v>42549</v>
      </c>
      <c r="F25" s="12">
        <v>44651</v>
      </c>
      <c r="G25" s="109"/>
      <c r="H25" s="14">
        <f>DATE(YEAR(F25),MONTH(F25)+2,DAY(F25)-1)</f>
        <v>44711</v>
      </c>
      <c r="I25" s="15">
        <f t="shared" ca="1" si="0"/>
        <v>50</v>
      </c>
      <c r="J25" s="16" t="str">
        <f t="shared" ca="1" si="1"/>
        <v>NOT DUE</v>
      </c>
      <c r="K25" s="30" t="s">
        <v>2032</v>
      </c>
      <c r="L25" s="237"/>
    </row>
    <row r="26" spans="1:12" ht="25.5">
      <c r="A26" s="16" t="s">
        <v>2114</v>
      </c>
      <c r="B26" s="30" t="s">
        <v>2072</v>
      </c>
      <c r="C26" s="30" t="s">
        <v>2071</v>
      </c>
      <c r="D26" s="39" t="s">
        <v>1146</v>
      </c>
      <c r="E26" s="12">
        <v>42549</v>
      </c>
      <c r="F26" s="12">
        <v>44651</v>
      </c>
      <c r="G26" s="109"/>
      <c r="H26" s="14">
        <f>DATE(YEAR(F26),MONTH(F26)+2,DAY(F26)-1)</f>
        <v>44711</v>
      </c>
      <c r="I26" s="15">
        <f t="shared" ca="1" si="0"/>
        <v>50</v>
      </c>
      <c r="J26" s="16" t="str">
        <f t="shared" ca="1" si="1"/>
        <v>NOT 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173</v>
      </c>
      <c r="J27" s="16" t="str">
        <f t="shared" ca="1" si="1"/>
        <v>NOT DUE</v>
      </c>
      <c r="K27" s="30" t="s">
        <v>2034</v>
      </c>
      <c r="L27" s="19"/>
    </row>
    <row r="28" spans="1:12" ht="25.5">
      <c r="A28" s="16" t="s">
        <v>2116</v>
      </c>
      <c r="B28" s="30" t="s">
        <v>2074</v>
      </c>
      <c r="C28" s="30" t="s">
        <v>2062</v>
      </c>
      <c r="D28" s="39" t="s">
        <v>1146</v>
      </c>
      <c r="E28" s="12">
        <v>42549</v>
      </c>
      <c r="F28" s="12">
        <v>44651</v>
      </c>
      <c r="G28" s="109"/>
      <c r="H28" s="14">
        <f>DATE(YEAR(F28),MONTH(F28)+2,DAY(F28)-1)</f>
        <v>44711</v>
      </c>
      <c r="I28" s="15">
        <f t="shared" ca="1" si="0"/>
        <v>50</v>
      </c>
      <c r="J28" s="16" t="str">
        <f t="shared" ca="1" si="1"/>
        <v>NOT 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173</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1633</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173</v>
      </c>
      <c r="J31" s="16" t="str">
        <f t="shared" ca="1" si="1"/>
        <v>NOT DUE</v>
      </c>
      <c r="K31" s="30" t="s">
        <v>2037</v>
      </c>
      <c r="L31" s="19"/>
    </row>
    <row r="32" spans="1:12" ht="18.75" customHeight="1">
      <c r="A32" s="16" t="s">
        <v>2120</v>
      </c>
      <c r="B32" s="30" t="s">
        <v>2078</v>
      </c>
      <c r="C32" s="30" t="s">
        <v>2079</v>
      </c>
      <c r="D32" s="39" t="s">
        <v>2139</v>
      </c>
      <c r="E32" s="12">
        <v>42549</v>
      </c>
      <c r="F32" s="12">
        <v>44651</v>
      </c>
      <c r="G32" s="109"/>
      <c r="H32" s="14">
        <f>EDATE(F32-1,1)</f>
        <v>44681</v>
      </c>
      <c r="I32" s="15">
        <f t="shared" ca="1" si="0"/>
        <v>20</v>
      </c>
      <c r="J32" s="16" t="str">
        <f t="shared" ca="1" si="1"/>
        <v>NOT DUE</v>
      </c>
      <c r="K32" s="30" t="s">
        <v>2038</v>
      </c>
      <c r="L32" s="237"/>
    </row>
    <row r="33" spans="1:12" ht="25.5">
      <c r="A33" s="16" t="s">
        <v>2121</v>
      </c>
      <c r="B33" s="30" t="s">
        <v>2080</v>
      </c>
      <c r="C33" s="30" t="s">
        <v>2081</v>
      </c>
      <c r="D33" s="39" t="s">
        <v>4</v>
      </c>
      <c r="E33" s="12">
        <v>42549</v>
      </c>
      <c r="F33" s="12">
        <v>44651</v>
      </c>
      <c r="G33" s="109"/>
      <c r="H33" s="14">
        <f>EDATE(F33-1,1)</f>
        <v>44681</v>
      </c>
      <c r="I33" s="15">
        <f t="shared" ca="1" si="0"/>
        <v>20</v>
      </c>
      <c r="J33" s="16" t="str">
        <f t="shared" ca="1" si="1"/>
        <v>NOT 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243</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173</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1580</v>
      </c>
      <c r="J36" s="16" t="str">
        <f t="shared" ca="1" si="1"/>
        <v>NOT DUE</v>
      </c>
      <c r="K36" s="30"/>
      <c r="L36" s="19" t="s">
        <v>4755</v>
      </c>
    </row>
    <row r="37" spans="1:12" ht="25.5">
      <c r="A37" s="16" t="s">
        <v>2125</v>
      </c>
      <c r="B37" s="30" t="s">
        <v>2085</v>
      </c>
      <c r="C37" s="30" t="s">
        <v>2048</v>
      </c>
      <c r="D37" s="39" t="s">
        <v>2137</v>
      </c>
      <c r="E37" s="12">
        <v>42549</v>
      </c>
      <c r="F37" s="12">
        <v>42549</v>
      </c>
      <c r="G37" s="109"/>
      <c r="H37" s="14">
        <f>DATE(YEAR(F37)+7,MONTH(F37),DAY(F37)-1)</f>
        <v>45104</v>
      </c>
      <c r="I37" s="15">
        <f t="shared" ca="1" si="0"/>
        <v>443</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443</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443</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850</v>
      </c>
      <c r="J40" s="16" t="str">
        <f t="shared" ca="1" si="1"/>
        <v>NOT DUE</v>
      </c>
      <c r="K40" s="30"/>
      <c r="L40" s="19" t="s">
        <v>4755</v>
      </c>
    </row>
    <row r="41" spans="1:12" ht="25.5">
      <c r="A41" s="16" t="s">
        <v>2129</v>
      </c>
      <c r="B41" s="30" t="s">
        <v>2089</v>
      </c>
      <c r="C41" s="30" t="s">
        <v>2048</v>
      </c>
      <c r="D41" s="39" t="s">
        <v>56</v>
      </c>
      <c r="E41" s="12">
        <v>42549</v>
      </c>
      <c r="F41" s="12">
        <v>44416</v>
      </c>
      <c r="G41" s="109"/>
      <c r="H41" s="14">
        <f>DATE(YEAR(F41)+3,MONTH(F41),DAY(F41)-1)</f>
        <v>45511</v>
      </c>
      <c r="I41" s="15">
        <f t="shared" ca="1" si="0"/>
        <v>850</v>
      </c>
      <c r="J41" s="16" t="str">
        <f t="shared" ca="1" si="1"/>
        <v>NOT DUE</v>
      </c>
      <c r="K41" s="30"/>
      <c r="L41" s="19" t="s">
        <v>4755</v>
      </c>
    </row>
    <row r="42" spans="1:12" ht="24.75" customHeight="1">
      <c r="A42" s="16" t="s">
        <v>2130</v>
      </c>
      <c r="B42" s="30" t="s">
        <v>2090</v>
      </c>
      <c r="C42" s="30" t="s">
        <v>2091</v>
      </c>
      <c r="D42" s="39" t="s">
        <v>1146</v>
      </c>
      <c r="E42" s="12">
        <v>42549</v>
      </c>
      <c r="F42" s="12">
        <v>44651</v>
      </c>
      <c r="G42" s="109"/>
      <c r="H42" s="14">
        <f>DATE(YEAR(F42),MONTH(F42)+2,DAY(F42)-1)</f>
        <v>44711</v>
      </c>
      <c r="I42" s="15">
        <f t="shared" ca="1" si="0"/>
        <v>50</v>
      </c>
      <c r="J42" s="16" t="str">
        <f t="shared" ca="1" si="1"/>
        <v>NOT 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443</v>
      </c>
      <c r="J43" s="16" t="str">
        <f t="shared" ca="1" si="1"/>
        <v>NOT DUE</v>
      </c>
      <c r="K43" s="30"/>
      <c r="L43" s="19"/>
    </row>
    <row r="44" spans="1:12" ht="25.5">
      <c r="A44" s="16" t="s">
        <v>2132</v>
      </c>
      <c r="B44" s="30" t="s">
        <v>2092</v>
      </c>
      <c r="C44" s="30" t="s">
        <v>2066</v>
      </c>
      <c r="D44" s="39" t="s">
        <v>1146</v>
      </c>
      <c r="E44" s="12">
        <v>42549</v>
      </c>
      <c r="F44" s="12">
        <v>44651</v>
      </c>
      <c r="G44" s="109"/>
      <c r="H44" s="14">
        <f>DATE(YEAR(F44),MONTH(F44)+2,DAY(F44)-1)</f>
        <v>44711</v>
      </c>
      <c r="I44" s="15">
        <f t="shared" ca="1" si="0"/>
        <v>50</v>
      </c>
      <c r="J44" s="16" t="str">
        <f t="shared" ca="1" si="1"/>
        <v>NOT 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173</v>
      </c>
      <c r="J45" s="16" t="str">
        <f t="shared" ca="1" si="1"/>
        <v>NOT DUE</v>
      </c>
      <c r="K45" s="30" t="s">
        <v>2043</v>
      </c>
      <c r="L45" s="19"/>
    </row>
    <row r="46" spans="1:12" ht="25.5">
      <c r="A46" s="16" t="s">
        <v>2134</v>
      </c>
      <c r="B46" s="30" t="s">
        <v>2094</v>
      </c>
      <c r="C46" s="30" t="s">
        <v>2095</v>
      </c>
      <c r="D46" s="39" t="s">
        <v>1146</v>
      </c>
      <c r="E46" s="12">
        <v>42549</v>
      </c>
      <c r="F46" s="12">
        <v>44651</v>
      </c>
      <c r="G46" s="109"/>
      <c r="H46" s="14">
        <f>DATE(YEAR(F46),MONTH(F46)+2,DAY(F46)-1)</f>
        <v>44711</v>
      </c>
      <c r="I46" s="15">
        <f t="shared" ca="1" si="0"/>
        <v>50</v>
      </c>
      <c r="J46" s="16" t="str">
        <f t="shared" ca="1" si="1"/>
        <v>NOT DUE</v>
      </c>
      <c r="K46" s="30" t="s">
        <v>2044</v>
      </c>
      <c r="L46" s="237"/>
    </row>
    <row r="47" spans="1:12" ht="25.5">
      <c r="A47" s="16" t="s">
        <v>2135</v>
      </c>
      <c r="B47" s="30" t="s">
        <v>4756</v>
      </c>
      <c r="C47" s="30" t="s">
        <v>2048</v>
      </c>
      <c r="D47" s="39" t="s">
        <v>56</v>
      </c>
      <c r="E47" s="12">
        <v>42549</v>
      </c>
      <c r="F47" s="12">
        <v>44416</v>
      </c>
      <c r="G47" s="109"/>
      <c r="H47" s="14">
        <f>DATE(YEAR(F47)+3,MONTH(F47),DAY(F47)-1)</f>
        <v>45511</v>
      </c>
      <c r="I47" s="15">
        <f t="shared" ca="1" si="0"/>
        <v>850</v>
      </c>
      <c r="J47" s="16" t="str">
        <f t="shared" ca="1" si="1"/>
        <v>NOT DUE</v>
      </c>
      <c r="K47" s="30" t="s">
        <v>2044</v>
      </c>
      <c r="L47" s="19" t="s">
        <v>4755</v>
      </c>
    </row>
    <row r="48" spans="1:12" ht="38.25" customHeight="1">
      <c r="A48" s="16" t="s">
        <v>2136</v>
      </c>
      <c r="B48" s="30" t="s">
        <v>2096</v>
      </c>
      <c r="C48" s="30" t="s">
        <v>831</v>
      </c>
      <c r="D48" s="39" t="s">
        <v>2137</v>
      </c>
      <c r="E48" s="12">
        <v>42549</v>
      </c>
      <c r="F48" s="12">
        <v>42348</v>
      </c>
      <c r="G48" s="109"/>
      <c r="H48" s="14">
        <f>DATE(YEAR(F48)+7,MONTH(F48),DAY(F48)-1)</f>
        <v>44904</v>
      </c>
      <c r="I48" s="15">
        <f t="shared" ca="1" si="0"/>
        <v>243</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5231</v>
      </c>
      <c r="G53" t="s">
        <v>4631</v>
      </c>
    </row>
    <row r="54" spans="1:10">
      <c r="C54" s="367" t="s">
        <v>5449</v>
      </c>
      <c r="E54" s="75" t="s">
        <v>5444</v>
      </c>
      <c r="H54" s="455" t="s">
        <v>5445</v>
      </c>
      <c r="I54" s="455"/>
      <c r="J54" s="455"/>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P2" sqref="P2"/>
    </sheetView>
  </sheetViews>
  <sheetFormatPr defaultRowHeight="15"/>
  <cols>
    <col min="1" max="5" width="15.85546875" customWidth="1"/>
  </cols>
  <sheetData>
    <row r="1" spans="1:12" ht="24.75" customHeight="1">
      <c r="A1" s="386" t="s">
        <v>3673</v>
      </c>
      <c r="B1" s="386"/>
      <c r="C1" s="386"/>
      <c r="D1" s="386"/>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1" t="s">
        <v>5296</v>
      </c>
      <c r="G3" s="392"/>
      <c r="H3" s="392"/>
      <c r="I3" s="392"/>
      <c r="J3" s="392"/>
      <c r="K3" s="392"/>
      <c r="L3" s="392"/>
    </row>
    <row r="4" spans="1:12" ht="30.75" customHeight="1">
      <c r="A4" s="115">
        <v>2</v>
      </c>
      <c r="B4" s="116" t="s">
        <v>3679</v>
      </c>
      <c r="C4" s="116" t="s">
        <v>3679</v>
      </c>
      <c r="D4" s="12">
        <v>44362</v>
      </c>
      <c r="E4" s="116" t="s">
        <v>3677</v>
      </c>
      <c r="F4" s="389" t="s">
        <v>5265</v>
      </c>
      <c r="G4" s="390"/>
      <c r="H4" s="390"/>
      <c r="I4" s="390"/>
      <c r="J4" s="390"/>
      <c r="K4" s="390"/>
    </row>
    <row r="5" spans="1:12" ht="30.75" customHeight="1">
      <c r="A5" s="115">
        <v>3</v>
      </c>
      <c r="B5" s="116" t="s">
        <v>3679</v>
      </c>
      <c r="C5" s="116" t="s">
        <v>3679</v>
      </c>
      <c r="D5" s="12">
        <v>44411</v>
      </c>
      <c r="E5" s="116" t="s">
        <v>3677</v>
      </c>
      <c r="F5" s="391" t="s">
        <v>5296</v>
      </c>
      <c r="G5" s="392"/>
      <c r="H5" s="392"/>
      <c r="I5" s="392"/>
      <c r="J5" s="392"/>
      <c r="K5" s="392"/>
      <c r="L5" s="392"/>
    </row>
    <row r="6" spans="1:12" ht="30.75" customHeight="1">
      <c r="A6" s="115">
        <v>4</v>
      </c>
      <c r="B6" s="116" t="s">
        <v>3679</v>
      </c>
      <c r="C6" s="116" t="s">
        <v>3679</v>
      </c>
      <c r="D6" s="12">
        <v>44416</v>
      </c>
      <c r="E6" s="116" t="s">
        <v>3677</v>
      </c>
      <c r="F6" s="391" t="s">
        <v>5296</v>
      </c>
      <c r="G6" s="392"/>
      <c r="H6" s="392"/>
      <c r="I6" s="392"/>
      <c r="J6" s="392"/>
      <c r="K6" s="392"/>
      <c r="L6" s="392"/>
    </row>
    <row r="7" spans="1:12" ht="30.75" customHeight="1">
      <c r="A7" s="115">
        <v>5</v>
      </c>
      <c r="B7" s="116" t="s">
        <v>3679</v>
      </c>
      <c r="C7" s="116" t="s">
        <v>3679</v>
      </c>
      <c r="D7" s="12">
        <v>44416</v>
      </c>
      <c r="E7" s="116" t="s">
        <v>3677</v>
      </c>
      <c r="F7" s="391" t="s">
        <v>5296</v>
      </c>
      <c r="G7" s="392"/>
      <c r="H7" s="392"/>
      <c r="I7" s="392"/>
      <c r="J7" s="392"/>
      <c r="K7" s="392"/>
      <c r="L7" s="392"/>
    </row>
    <row r="8" spans="1:12" ht="30.75" customHeight="1">
      <c r="A8" s="115">
        <v>6</v>
      </c>
      <c r="B8" s="116" t="s">
        <v>3679</v>
      </c>
      <c r="C8" s="116" t="s">
        <v>3679</v>
      </c>
      <c r="D8" s="12">
        <v>44415</v>
      </c>
      <c r="E8" s="116" t="s">
        <v>3677</v>
      </c>
      <c r="F8" s="391" t="s">
        <v>5296</v>
      </c>
      <c r="G8" s="392"/>
      <c r="H8" s="392"/>
      <c r="I8" s="392"/>
      <c r="J8" s="392"/>
      <c r="K8" s="392"/>
      <c r="L8" s="392"/>
    </row>
    <row r="9" spans="1:12" ht="30.75" customHeight="1">
      <c r="A9" s="115" t="s">
        <v>3678</v>
      </c>
      <c r="B9" s="116"/>
      <c r="C9" s="116"/>
      <c r="D9" s="116" t="s">
        <v>3679</v>
      </c>
      <c r="E9" s="116" t="s">
        <v>3680</v>
      </c>
      <c r="F9" s="389" t="s">
        <v>5297</v>
      </c>
      <c r="G9" s="390"/>
      <c r="H9" s="390"/>
      <c r="I9" s="390"/>
    </row>
    <row r="11" spans="1:12">
      <c r="D11" s="47"/>
    </row>
    <row r="12" spans="1:12">
      <c r="D12" s="47"/>
    </row>
    <row r="13" spans="1:12">
      <c r="B13" t="s">
        <v>4629</v>
      </c>
      <c r="D13" s="47"/>
      <c r="G13" t="s">
        <v>4631</v>
      </c>
    </row>
    <row r="14" spans="1:12">
      <c r="D14" s="47" t="s">
        <v>4630</v>
      </c>
      <c r="E14" t="s">
        <v>5231</v>
      </c>
      <c r="H14" s="292" t="s">
        <v>5233</v>
      </c>
      <c r="I14" s="292"/>
      <c r="J14" s="292"/>
    </row>
    <row r="15" spans="1:12">
      <c r="B15" s="387" t="s">
        <v>5305</v>
      </c>
      <c r="C15" s="387"/>
      <c r="D15" s="47"/>
      <c r="E15" s="75" t="s">
        <v>5444</v>
      </c>
      <c r="G15" s="348"/>
      <c r="H15" s="388" t="s">
        <v>5445</v>
      </c>
      <c r="I15" s="388"/>
      <c r="J15" s="388"/>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K18" sqref="K1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2140</v>
      </c>
      <c r="D3" s="378" t="s">
        <v>12</v>
      </c>
      <c r="E3" s="378"/>
      <c r="F3" s="4" t="s">
        <v>2563</v>
      </c>
    </row>
    <row r="4" spans="1:12" ht="18" customHeight="1">
      <c r="A4" s="377" t="s">
        <v>77</v>
      </c>
      <c r="B4" s="377"/>
      <c r="C4" s="36" t="s">
        <v>2141</v>
      </c>
      <c r="D4" s="378" t="s">
        <v>14</v>
      </c>
      <c r="E4" s="378"/>
      <c r="F4" s="109"/>
    </row>
    <row r="5" spans="1:12" ht="18" customHeight="1">
      <c r="A5" s="377" t="s">
        <v>78</v>
      </c>
      <c r="B5" s="377"/>
      <c r="C5" s="37" t="s">
        <v>3792</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44660</v>
      </c>
      <c r="G8" s="109"/>
      <c r="H8" s="14">
        <f>DATE(YEAR(F8),MONTH(F8),DAY(F8)+1)</f>
        <v>44661</v>
      </c>
      <c r="I8" s="15">
        <f t="shared" ref="I8:I18" ca="1" si="0">IF(ISBLANK(H8),"",H8-DATE(YEAR(NOW()),MONTH(NOW()),DAY(NOW())))</f>
        <v>0</v>
      </c>
      <c r="J8" s="16" t="str">
        <f t="shared" ref="J8:J18" ca="1" si="1">IF(I8="","",IF(I8&lt;0,"OVERDUE","NOT DUE"))</f>
        <v>NOT DUE</v>
      </c>
      <c r="K8" s="30" t="s">
        <v>2163</v>
      </c>
      <c r="L8" s="19"/>
    </row>
    <row r="9" spans="1:12" ht="26.45" customHeight="1">
      <c r="A9" s="16" t="s">
        <v>2171</v>
      </c>
      <c r="B9" s="30" t="s">
        <v>2144</v>
      </c>
      <c r="C9" s="30" t="s">
        <v>2145</v>
      </c>
      <c r="D9" s="39" t="s">
        <v>1</v>
      </c>
      <c r="E9" s="12">
        <v>42549</v>
      </c>
      <c r="F9" s="12">
        <v>44660</v>
      </c>
      <c r="G9" s="109"/>
      <c r="H9" s="14">
        <f>DATE(YEAR(F9),MONTH(F9),DAY(F9)+1)</f>
        <v>44661</v>
      </c>
      <c r="I9" s="15">
        <f t="shared" ca="1" si="0"/>
        <v>0</v>
      </c>
      <c r="J9" s="16" t="str">
        <f t="shared" ca="1" si="1"/>
        <v>NOT DUE</v>
      </c>
      <c r="K9" s="30" t="s">
        <v>2164</v>
      </c>
      <c r="L9" s="19"/>
    </row>
    <row r="10" spans="1:12" ht="25.5">
      <c r="A10" s="16" t="s">
        <v>2172</v>
      </c>
      <c r="B10" s="30" t="s">
        <v>2146</v>
      </c>
      <c r="C10" s="30" t="s">
        <v>2147</v>
      </c>
      <c r="D10" s="39" t="s">
        <v>1</v>
      </c>
      <c r="E10" s="12">
        <v>42549</v>
      </c>
      <c r="F10" s="12">
        <v>44660</v>
      </c>
      <c r="G10" s="109"/>
      <c r="H10" s="14">
        <f>DATE(YEAR(F10),MONTH(F10),DAY(F10)+1)</f>
        <v>44661</v>
      </c>
      <c r="I10" s="15">
        <f t="shared" ca="1" si="0"/>
        <v>0</v>
      </c>
      <c r="J10" s="16" t="str">
        <f t="shared" ca="1" si="1"/>
        <v>NOT DUE</v>
      </c>
      <c r="K10" s="30"/>
      <c r="L10" s="19"/>
    </row>
    <row r="11" spans="1:12" ht="26.45" customHeight="1">
      <c r="A11" s="16" t="s">
        <v>2173</v>
      </c>
      <c r="B11" s="30" t="s">
        <v>2148</v>
      </c>
      <c r="C11" s="30" t="s">
        <v>2149</v>
      </c>
      <c r="D11" s="39" t="s">
        <v>26</v>
      </c>
      <c r="E11" s="12">
        <v>42549</v>
      </c>
      <c r="F11" s="12">
        <v>44660</v>
      </c>
      <c r="G11" s="109"/>
      <c r="H11" s="14">
        <f>DATE(YEAR(F11),MONTH(F11),DAY(F11)+7)</f>
        <v>44667</v>
      </c>
      <c r="I11" s="15">
        <f t="shared" ca="1" si="0"/>
        <v>6</v>
      </c>
      <c r="J11" s="16" t="str">
        <f t="shared" ca="1" si="1"/>
        <v>NOT DUE</v>
      </c>
      <c r="K11" s="30" t="s">
        <v>2165</v>
      </c>
      <c r="L11" s="19"/>
    </row>
    <row r="12" spans="1:12" ht="15" customHeight="1">
      <c r="A12" s="16" t="s">
        <v>2174</v>
      </c>
      <c r="B12" s="30" t="s">
        <v>2150</v>
      </c>
      <c r="C12" s="30" t="s">
        <v>2151</v>
      </c>
      <c r="D12" s="39" t="s">
        <v>4</v>
      </c>
      <c r="E12" s="12">
        <v>42549</v>
      </c>
      <c r="F12" s="12">
        <v>44642</v>
      </c>
      <c r="G12" s="109"/>
      <c r="H12" s="14">
        <f>EDATE(F12-1,1)</f>
        <v>44672</v>
      </c>
      <c r="I12" s="15">
        <f t="shared" ca="1" si="0"/>
        <v>11</v>
      </c>
      <c r="J12" s="16" t="str">
        <f t="shared" ca="1" si="1"/>
        <v>NOT DUE</v>
      </c>
      <c r="K12" s="30" t="s">
        <v>2166</v>
      </c>
      <c r="L12" s="145"/>
    </row>
    <row r="13" spans="1:12" ht="15" customHeight="1">
      <c r="A13" s="16" t="s">
        <v>2175</v>
      </c>
      <c r="B13" s="30" t="s">
        <v>2152</v>
      </c>
      <c r="C13" s="30" t="s">
        <v>2153</v>
      </c>
      <c r="D13" s="39" t="s">
        <v>4</v>
      </c>
      <c r="E13" s="12">
        <v>42549</v>
      </c>
      <c r="F13" s="12">
        <v>44642</v>
      </c>
      <c r="G13" s="109"/>
      <c r="H13" s="14">
        <f>EDATE(F13-1,1)</f>
        <v>44672</v>
      </c>
      <c r="I13" s="15">
        <f t="shared" ca="1" si="0"/>
        <v>11</v>
      </c>
      <c r="J13" s="16" t="str">
        <f t="shared" ca="1" si="1"/>
        <v>NOT DUE</v>
      </c>
      <c r="K13" s="30" t="s">
        <v>2167</v>
      </c>
      <c r="L13" s="145"/>
    </row>
    <row r="14" spans="1:12" ht="15" customHeight="1">
      <c r="A14" s="16" t="s">
        <v>2176</v>
      </c>
      <c r="B14" s="30" t="s">
        <v>2154</v>
      </c>
      <c r="C14" s="30" t="s">
        <v>4841</v>
      </c>
      <c r="D14" s="39" t="s">
        <v>0</v>
      </c>
      <c r="E14" s="12">
        <v>42549</v>
      </c>
      <c r="F14" s="12">
        <v>44656</v>
      </c>
      <c r="G14" s="109"/>
      <c r="H14" s="14">
        <f>DATE(YEAR(F14),MONTH(F14)+3,DAY(F14)-1)</f>
        <v>44746</v>
      </c>
      <c r="I14" s="15">
        <f t="shared" ca="1" si="0"/>
        <v>85</v>
      </c>
      <c r="J14" s="16" t="str">
        <f t="shared" ca="1" si="1"/>
        <v>NOT DUE</v>
      </c>
      <c r="K14" s="30" t="s">
        <v>2168</v>
      </c>
      <c r="L14" s="145"/>
    </row>
    <row r="15" spans="1:12" ht="25.5">
      <c r="A15" s="16" t="s">
        <v>2177</v>
      </c>
      <c r="B15" s="30" t="s">
        <v>2155</v>
      </c>
      <c r="C15" s="30" t="s">
        <v>2156</v>
      </c>
      <c r="D15" s="39" t="s">
        <v>0</v>
      </c>
      <c r="E15" s="12">
        <v>42549</v>
      </c>
      <c r="F15" s="12">
        <v>44656</v>
      </c>
      <c r="G15" s="109"/>
      <c r="H15" s="14">
        <f>DATE(YEAR(F15),MONTH(F15)+3,DAY(F15)-1)</f>
        <v>44746</v>
      </c>
      <c r="I15" s="15">
        <f t="shared" ca="1" si="0"/>
        <v>85</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269</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269</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1000</v>
      </c>
      <c r="J18" s="16" t="str">
        <f t="shared" ca="1" si="1"/>
        <v>NOT DUE</v>
      </c>
      <c r="K18" s="30"/>
      <c r="L18" s="19"/>
    </row>
    <row r="23" spans="1:12">
      <c r="B23" t="s">
        <v>4629</v>
      </c>
      <c r="D23" s="47" t="s">
        <v>4630</v>
      </c>
      <c r="E23" t="s">
        <v>5231</v>
      </c>
      <c r="G23" t="s">
        <v>4631</v>
      </c>
    </row>
    <row r="24" spans="1:12">
      <c r="C24" s="367" t="s">
        <v>5449</v>
      </c>
      <c r="E24" s="75" t="s">
        <v>5444</v>
      </c>
      <c r="H24" s="455" t="s">
        <v>5446</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5" zoomScaleNormal="100" workbookViewId="0">
      <selection activeCell="K31" sqref="K3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2180</v>
      </c>
      <c r="D3" s="378" t="s">
        <v>12</v>
      </c>
      <c r="E3" s="378"/>
      <c r="F3" s="4" t="s">
        <v>2564</v>
      </c>
    </row>
    <row r="4" spans="1:12" ht="18" customHeight="1">
      <c r="A4" s="377" t="s">
        <v>77</v>
      </c>
      <c r="B4" s="377"/>
      <c r="C4" s="36" t="s">
        <v>3793</v>
      </c>
      <c r="D4" s="378" t="s">
        <v>14</v>
      </c>
      <c r="E4" s="378"/>
      <c r="F4" s="5">
        <f>'Running Hours'!B11</f>
        <v>9658.1</v>
      </c>
    </row>
    <row r="5" spans="1:12" ht="18" customHeight="1">
      <c r="A5" s="377" t="s">
        <v>78</v>
      </c>
      <c r="B5" s="377"/>
      <c r="C5" s="37" t="s">
        <v>3794</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44660</v>
      </c>
      <c r="G8" s="109"/>
      <c r="H8" s="14">
        <f>DATE(YEAR(F8),MONTH(F8),DAY(F8)+7)</f>
        <v>44667</v>
      </c>
      <c r="I8" s="15">
        <f t="shared" ref="I8:I20" ca="1" si="0">IF(ISBLANK(H8),"",H8-DATE(YEAR(NOW()),MONTH(NOW()),DAY(NOW())))</f>
        <v>6</v>
      </c>
      <c r="J8" s="16" t="str">
        <f t="shared" ref="J8:J20" ca="1" si="1">IF(I8="","",IF(I8&lt;0,"OVERDUE","NOT DUE"))</f>
        <v>NOT DUE</v>
      </c>
      <c r="K8" s="30"/>
      <c r="L8" s="19"/>
    </row>
    <row r="9" spans="1:12" ht="15" customHeight="1">
      <c r="A9" s="16" t="s">
        <v>2696</v>
      </c>
      <c r="B9" s="30" t="s">
        <v>2183</v>
      </c>
      <c r="C9" s="30" t="s">
        <v>2184</v>
      </c>
      <c r="D9" s="39" t="s">
        <v>26</v>
      </c>
      <c r="E9" s="12">
        <v>42549</v>
      </c>
      <c r="F9" s="12">
        <v>44660</v>
      </c>
      <c r="G9" s="109"/>
      <c r="H9" s="14">
        <f>DATE(YEAR(F9),MONTH(F9),DAY(F9)+7)</f>
        <v>44667</v>
      </c>
      <c r="I9" s="15">
        <f t="shared" ca="1" si="0"/>
        <v>6</v>
      </c>
      <c r="J9" s="16" t="str">
        <f t="shared" ca="1" si="1"/>
        <v>NOT DUE</v>
      </c>
      <c r="K9" s="30"/>
      <c r="L9" s="19"/>
    </row>
    <row r="10" spans="1:12" ht="15" customHeight="1">
      <c r="A10" s="16" t="s">
        <v>2697</v>
      </c>
      <c r="B10" s="30" t="s">
        <v>2185</v>
      </c>
      <c r="C10" s="30" t="s">
        <v>2186</v>
      </c>
      <c r="D10" s="39" t="s">
        <v>26</v>
      </c>
      <c r="E10" s="12">
        <v>42549</v>
      </c>
      <c r="F10" s="12">
        <v>44660</v>
      </c>
      <c r="G10" s="109"/>
      <c r="H10" s="14">
        <f>DATE(YEAR(F10),MONTH(F10),DAY(F10)+7)</f>
        <v>44667</v>
      </c>
      <c r="I10" s="15">
        <f t="shared" ca="1" si="0"/>
        <v>6</v>
      </c>
      <c r="J10" s="16" t="str">
        <f t="shared" ca="1" si="1"/>
        <v>NOT DUE</v>
      </c>
      <c r="K10" s="30"/>
      <c r="L10" s="19"/>
    </row>
    <row r="11" spans="1:12" ht="38.25">
      <c r="A11" s="16" t="s">
        <v>2698</v>
      </c>
      <c r="B11" s="30" t="s">
        <v>2187</v>
      </c>
      <c r="C11" s="30" t="s">
        <v>2186</v>
      </c>
      <c r="D11" s="39" t="s">
        <v>4</v>
      </c>
      <c r="E11" s="12">
        <v>42549</v>
      </c>
      <c r="F11" s="12">
        <v>44646</v>
      </c>
      <c r="G11" s="109"/>
      <c r="H11" s="14">
        <f>EDATE(F11-1,1)</f>
        <v>44676</v>
      </c>
      <c r="I11" s="15">
        <f t="shared" ca="1" si="0"/>
        <v>15</v>
      </c>
      <c r="J11" s="16" t="str">
        <f t="shared" ca="1" si="1"/>
        <v>NOT DUE</v>
      </c>
      <c r="K11" s="30"/>
      <c r="L11" s="19"/>
    </row>
    <row r="12" spans="1:12" ht="15" customHeight="1">
      <c r="A12" s="16" t="s">
        <v>2699</v>
      </c>
      <c r="B12" s="30" t="s">
        <v>2188</v>
      </c>
      <c r="C12" s="30" t="s">
        <v>2186</v>
      </c>
      <c r="D12" s="39" t="s">
        <v>26</v>
      </c>
      <c r="E12" s="12">
        <v>42549</v>
      </c>
      <c r="F12" s="12">
        <v>44660</v>
      </c>
      <c r="G12" s="109"/>
      <c r="H12" s="14">
        <f>DATE(YEAR(F12),MONTH(F12),DAY(F12)+7)</f>
        <v>44667</v>
      </c>
      <c r="I12" s="15">
        <f t="shared" ca="1" si="0"/>
        <v>6</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170</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172</v>
      </c>
      <c r="J14" s="16" t="str">
        <f t="shared" ca="1" si="1"/>
        <v>NOT DUE</v>
      </c>
      <c r="K14" s="30"/>
      <c r="L14" s="19"/>
    </row>
    <row r="15" spans="1:12" ht="25.5">
      <c r="A15" s="16" t="s">
        <v>2702</v>
      </c>
      <c r="B15" s="30" t="s">
        <v>2192</v>
      </c>
      <c r="C15" s="30" t="s">
        <v>2199</v>
      </c>
      <c r="D15" s="39" t="s">
        <v>4</v>
      </c>
      <c r="E15" s="12">
        <v>42549</v>
      </c>
      <c r="F15" s="12">
        <v>44646</v>
      </c>
      <c r="G15" s="109"/>
      <c r="H15" s="14">
        <f>EDATE(F15-1,1)</f>
        <v>44676</v>
      </c>
      <c r="I15" s="15">
        <f t="shared" ca="1" si="0"/>
        <v>15</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172</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172</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172</v>
      </c>
      <c r="J18" s="16" t="str">
        <f t="shared" ca="1" si="1"/>
        <v>NOT DUE</v>
      </c>
      <c r="K18" s="30"/>
      <c r="L18" s="19"/>
    </row>
    <row r="19" spans="1:12">
      <c r="A19" s="16" t="s">
        <v>2706</v>
      </c>
      <c r="B19" s="30" t="s">
        <v>2197</v>
      </c>
      <c r="C19" s="30" t="s">
        <v>611</v>
      </c>
      <c r="D19" s="39" t="s">
        <v>1</v>
      </c>
      <c r="E19" s="12">
        <v>42549</v>
      </c>
      <c r="F19" s="12">
        <v>44660</v>
      </c>
      <c r="G19" s="109"/>
      <c r="H19" s="14">
        <f>DATE(YEAR(F19),MONTH(F19),DAY(F19)+1)</f>
        <v>44661</v>
      </c>
      <c r="I19" s="15">
        <f t="shared" ca="1" si="0"/>
        <v>0</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122</v>
      </c>
      <c r="J20" s="16" t="str">
        <f t="shared" ca="1" si="1"/>
        <v>NOT DUE</v>
      </c>
      <c r="K20" s="30"/>
      <c r="L20" s="19"/>
    </row>
    <row r="24" spans="1:12">
      <c r="B24" t="s">
        <v>4629</v>
      </c>
      <c r="D24" s="47" t="s">
        <v>4630</v>
      </c>
      <c r="E24" t="s">
        <v>5231</v>
      </c>
      <c r="G24" t="s">
        <v>4631</v>
      </c>
    </row>
    <row r="25" spans="1:12">
      <c r="C25" s="222" t="s">
        <v>5305</v>
      </c>
      <c r="E25" s="75" t="s">
        <v>5444</v>
      </c>
      <c r="H25" s="455" t="s">
        <v>5445</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L12" sqref="L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2201</v>
      </c>
      <c r="D3" s="378" t="s">
        <v>12</v>
      </c>
      <c r="E3" s="378"/>
      <c r="F3" s="4" t="s">
        <v>2510</v>
      </c>
    </row>
    <row r="4" spans="1:12" ht="18" customHeight="1">
      <c r="A4" s="377" t="s">
        <v>77</v>
      </c>
      <c r="B4" s="377"/>
      <c r="C4" s="36" t="s">
        <v>2202</v>
      </c>
      <c r="D4" s="378" t="s">
        <v>14</v>
      </c>
      <c r="E4" s="378"/>
      <c r="F4" s="109"/>
    </row>
    <row r="5" spans="1:12" ht="18" customHeight="1">
      <c r="A5" s="377" t="s">
        <v>78</v>
      </c>
      <c r="B5" s="377"/>
      <c r="C5" s="37" t="s">
        <v>2203</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84</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84</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85</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1546</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1045</v>
      </c>
      <c r="J12" s="16" t="str">
        <f t="shared" ca="1" si="1"/>
        <v>NOT DUE</v>
      </c>
      <c r="K12" s="156" t="s">
        <v>4725</v>
      </c>
      <c r="L12" s="19"/>
    </row>
    <row r="16" spans="1:12">
      <c r="B16" t="s">
        <v>4629</v>
      </c>
      <c r="D16" s="47" t="s">
        <v>4630</v>
      </c>
      <c r="E16" t="s">
        <v>5231</v>
      </c>
      <c r="G16" t="s">
        <v>4631</v>
      </c>
    </row>
    <row r="17" spans="3:10">
      <c r="C17" s="222" t="s">
        <v>5305</v>
      </c>
      <c r="E17" s="75" t="s">
        <v>5444</v>
      </c>
      <c r="H17" s="455" t="s">
        <v>5446</v>
      </c>
      <c r="I17" s="455"/>
      <c r="J17" s="455"/>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5" zoomScaleNormal="100" workbookViewId="0">
      <selection activeCell="H11" sqref="H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2215</v>
      </c>
      <c r="D3" s="378" t="s">
        <v>12</v>
      </c>
      <c r="E3" s="378"/>
      <c r="F3" s="4" t="s">
        <v>2511</v>
      </c>
    </row>
    <row r="4" spans="1:12" ht="18" customHeight="1">
      <c r="A4" s="377" t="s">
        <v>77</v>
      </c>
      <c r="B4" s="377"/>
      <c r="C4" s="36" t="s">
        <v>2216</v>
      </c>
      <c r="D4" s="378" t="s">
        <v>14</v>
      </c>
      <c r="E4" s="378"/>
      <c r="F4" s="5">
        <f>'Running Hours'!B12</f>
        <v>27289.5</v>
      </c>
    </row>
    <row r="5" spans="1:12" ht="18" customHeight="1">
      <c r="A5" s="377" t="s">
        <v>78</v>
      </c>
      <c r="B5" s="377"/>
      <c r="C5" s="37" t="s">
        <v>3795</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44744.195833333331</v>
      </c>
      <c r="I8" s="22">
        <f t="shared" ref="I8:I20" si="0">D8-($F$4-G8)</f>
        <v>2020.7000000000007</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44753.729166666664</v>
      </c>
      <c r="I9" s="22">
        <f t="shared" si="0"/>
        <v>2249.5</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44660.862500000003</v>
      </c>
      <c r="I10" s="22">
        <f t="shared" si="0"/>
        <v>20.700000000000728</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44660.862500000003</v>
      </c>
      <c r="I11" s="22">
        <f t="shared" si="0"/>
        <v>20.700000000000728</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44825.3</v>
      </c>
      <c r="I12" s="22">
        <f t="shared" si="0"/>
        <v>3967.2000000000007</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44753.729166666664</v>
      </c>
      <c r="I13" s="22">
        <f t="shared" si="0"/>
        <v>2249.5</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44910.862500000003</v>
      </c>
      <c r="I14" s="22">
        <f t="shared" si="0"/>
        <v>6020.7000000000007</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44744.195833333331</v>
      </c>
      <c r="I15" s="22">
        <f t="shared" si="0"/>
        <v>2020.7000000000007</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44753.729166666664</v>
      </c>
      <c r="I16" s="22">
        <f t="shared" si="0"/>
        <v>2249.5</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44660.862500000003</v>
      </c>
      <c r="I17" s="22">
        <f t="shared" si="0"/>
        <v>20.700000000000728</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44902.229166666664</v>
      </c>
      <c r="I18" s="22">
        <f t="shared" si="0"/>
        <v>5813.5</v>
      </c>
      <c r="J18" s="16" t="str">
        <f t="shared" si="1"/>
        <v>NOT DUE</v>
      </c>
      <c r="K18" s="30" t="s">
        <v>2245</v>
      </c>
      <c r="L18" s="145" t="s">
        <v>4847</v>
      </c>
    </row>
    <row r="19" spans="1:12" ht="38.25">
      <c r="A19" s="16" t="s">
        <v>2257</v>
      </c>
      <c r="B19" s="30" t="s">
        <v>2259</v>
      </c>
      <c r="C19" s="30" t="s">
        <v>2238</v>
      </c>
      <c r="D19" s="41">
        <v>8000</v>
      </c>
      <c r="E19" s="12">
        <v>42549</v>
      </c>
      <c r="F19" s="12">
        <v>43858</v>
      </c>
      <c r="G19" s="26">
        <v>25103</v>
      </c>
      <c r="H19" s="21">
        <f t="shared" si="2"/>
        <v>44902.229166666664</v>
      </c>
      <c r="I19" s="22">
        <f t="shared" si="0"/>
        <v>5813.5</v>
      </c>
      <c r="J19" s="16" t="str">
        <f t="shared" si="1"/>
        <v>NOT DUE</v>
      </c>
      <c r="K19" s="30"/>
      <c r="L19" s="145" t="s">
        <v>4847</v>
      </c>
    </row>
    <row r="20" spans="1:12" ht="38.25" customHeight="1">
      <c r="A20" s="16" t="s">
        <v>2258</v>
      </c>
      <c r="B20" s="30" t="s">
        <v>2260</v>
      </c>
      <c r="C20" s="30" t="s">
        <v>2239</v>
      </c>
      <c r="D20" s="41">
        <v>8000</v>
      </c>
      <c r="E20" s="12">
        <v>42549</v>
      </c>
      <c r="F20" s="12">
        <v>43858</v>
      </c>
      <c r="G20" s="26">
        <v>25103</v>
      </c>
      <c r="H20" s="21">
        <f t="shared" si="2"/>
        <v>44902.229166666664</v>
      </c>
      <c r="I20" s="22">
        <f t="shared" si="0"/>
        <v>5813.5</v>
      </c>
      <c r="J20" s="16" t="str">
        <f t="shared" si="1"/>
        <v>NOT DUE</v>
      </c>
      <c r="K20" s="30"/>
      <c r="L20" s="145" t="s">
        <v>4847</v>
      </c>
    </row>
    <row r="24" spans="1:12">
      <c r="B24" t="s">
        <v>4629</v>
      </c>
      <c r="D24" s="47" t="s">
        <v>4630</v>
      </c>
      <c r="E24" t="s">
        <v>5231</v>
      </c>
      <c r="G24" t="s">
        <v>4631</v>
      </c>
    </row>
    <row r="25" spans="1:12">
      <c r="C25" s="367" t="s">
        <v>5449</v>
      </c>
      <c r="E25" s="75" t="s">
        <v>5444</v>
      </c>
      <c r="H25" s="455" t="s">
        <v>5445</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A5"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2261</v>
      </c>
      <c r="D3" s="378" t="s">
        <v>12</v>
      </c>
      <c r="E3" s="378"/>
      <c r="F3" s="4" t="s">
        <v>2512</v>
      </c>
    </row>
    <row r="4" spans="1:12" ht="18" customHeight="1">
      <c r="A4" s="377" t="s">
        <v>77</v>
      </c>
      <c r="B4" s="377"/>
      <c r="C4" s="36" t="s">
        <v>3796</v>
      </c>
      <c r="D4" s="378" t="s">
        <v>14</v>
      </c>
      <c r="E4" s="378"/>
      <c r="F4" s="109"/>
    </row>
    <row r="5" spans="1:12" ht="18" customHeight="1">
      <c r="A5" s="377" t="s">
        <v>78</v>
      </c>
      <c r="B5" s="377"/>
      <c r="C5" s="37" t="s">
        <v>3797</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44649</v>
      </c>
      <c r="G8" s="109"/>
      <c r="H8" s="14">
        <f>EDATE(F8-1,1)</f>
        <v>44679</v>
      </c>
      <c r="I8" s="15">
        <f t="shared" ref="I8:I10" ca="1" si="0">IF(ISBLANK(H8),"",H8-DATE(YEAR(NOW()),MONTH(NOW()),DAY(NOW())))</f>
        <v>18</v>
      </c>
      <c r="J8" s="16" t="str">
        <f t="shared" ref="J8:J11" ca="1" si="1">IF(I8="","",IF(I8&lt;0,"OVERDUE","NOT DUE"))</f>
        <v>NOT DUE</v>
      </c>
      <c r="K8" s="30"/>
      <c r="L8" s="19"/>
    </row>
    <row r="9" spans="1:12">
      <c r="A9" s="16" t="s">
        <v>2692</v>
      </c>
      <c r="B9" s="30" t="s">
        <v>2264</v>
      </c>
      <c r="C9" s="30" t="s">
        <v>2265</v>
      </c>
      <c r="D9" s="39" t="s">
        <v>1</v>
      </c>
      <c r="E9" s="12">
        <v>42549</v>
      </c>
      <c r="F9" s="12">
        <v>44660</v>
      </c>
      <c r="G9" s="109"/>
      <c r="H9" s="14">
        <f>DATE(YEAR(F9),MONTH(F9),DAY(F9)+1)</f>
        <v>44661</v>
      </c>
      <c r="I9" s="15">
        <f t="shared" ca="1" si="0"/>
        <v>0</v>
      </c>
      <c r="J9" s="16" t="str">
        <f t="shared" ca="1" si="1"/>
        <v>NOT DUE</v>
      </c>
      <c r="K9" s="30"/>
      <c r="L9" s="19" t="s">
        <v>5215</v>
      </c>
    </row>
    <row r="10" spans="1:12" ht="25.5">
      <c r="A10" s="16" t="s">
        <v>2693</v>
      </c>
      <c r="B10" s="30" t="s">
        <v>2266</v>
      </c>
      <c r="C10" s="30" t="s">
        <v>2267</v>
      </c>
      <c r="D10" s="39" t="s">
        <v>4</v>
      </c>
      <c r="E10" s="12">
        <v>42549</v>
      </c>
      <c r="F10" s="12">
        <v>44649</v>
      </c>
      <c r="G10" s="109"/>
      <c r="H10" s="14">
        <f>EDATE(F10-1,1)</f>
        <v>44679</v>
      </c>
      <c r="I10" s="15">
        <f t="shared" ca="1" si="0"/>
        <v>18</v>
      </c>
      <c r="J10" s="16" t="str">
        <f t="shared" ca="1" si="1"/>
        <v>NOT 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4629</v>
      </c>
      <c r="D15" s="47" t="s">
        <v>4630</v>
      </c>
      <c r="E15" t="s">
        <v>5231</v>
      </c>
      <c r="G15" t="s">
        <v>4631</v>
      </c>
    </row>
    <row r="16" spans="1:12">
      <c r="C16" s="222" t="s">
        <v>5305</v>
      </c>
      <c r="E16" s="75" t="s">
        <v>5444</v>
      </c>
      <c r="H16" s="455" t="s">
        <v>5446</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J3" sqref="J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2274</v>
      </c>
      <c r="D3" s="378" t="s">
        <v>12</v>
      </c>
      <c r="E3" s="378"/>
      <c r="F3" s="4" t="s">
        <v>2565</v>
      </c>
    </row>
    <row r="4" spans="1:12" ht="18" customHeight="1">
      <c r="A4" s="377" t="s">
        <v>77</v>
      </c>
      <c r="B4" s="377"/>
      <c r="C4" s="36" t="s">
        <v>2275</v>
      </c>
      <c r="D4" s="378" t="s">
        <v>14</v>
      </c>
      <c r="E4" s="378"/>
      <c r="F4" s="109"/>
    </row>
    <row r="5" spans="1:12" ht="18" customHeight="1">
      <c r="A5" s="377" t="s">
        <v>78</v>
      </c>
      <c r="B5" s="377"/>
      <c r="C5" s="37" t="s">
        <v>2276</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44657</v>
      </c>
      <c r="G8" s="109"/>
      <c r="H8" s="14">
        <f>EDATE(F8-1,1)</f>
        <v>44686</v>
      </c>
      <c r="I8" s="15">
        <f t="shared" ref="I8:I10" ca="1" si="0">IF(ISBLANK(H8),"",H8-DATE(YEAR(NOW()),MONTH(NOW()),DAY(NOW())))</f>
        <v>25</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122</v>
      </c>
      <c r="J9" s="16" t="str">
        <f t="shared" ca="1" si="1"/>
        <v>NOT DUE</v>
      </c>
      <c r="K9" s="30"/>
      <c r="L9" s="19"/>
    </row>
    <row r="10" spans="1:12">
      <c r="A10" s="16" t="s">
        <v>2690</v>
      </c>
      <c r="B10" s="30" t="s">
        <v>2273</v>
      </c>
      <c r="C10" s="30" t="s">
        <v>561</v>
      </c>
      <c r="D10" s="39" t="s">
        <v>4</v>
      </c>
      <c r="E10" s="12">
        <v>42348</v>
      </c>
      <c r="F10" s="12">
        <v>44650</v>
      </c>
      <c r="G10" s="109"/>
      <c r="H10" s="14">
        <f>EDATE(F10-1,1)</f>
        <v>44680</v>
      </c>
      <c r="I10" s="15">
        <f t="shared" ca="1" si="0"/>
        <v>19</v>
      </c>
      <c r="J10" s="16" t="str">
        <f t="shared" ca="1" si="1"/>
        <v>NOT DUE</v>
      </c>
      <c r="K10" s="30"/>
      <c r="L10" s="19"/>
    </row>
    <row r="14" spans="1:12">
      <c r="B14" t="s">
        <v>4629</v>
      </c>
      <c r="D14" s="47" t="s">
        <v>4630</v>
      </c>
      <c r="E14" t="s">
        <v>5231</v>
      </c>
      <c r="G14" t="s">
        <v>4631</v>
      </c>
    </row>
    <row r="15" spans="1:12">
      <c r="C15" s="367" t="s">
        <v>5449</v>
      </c>
      <c r="E15" s="75" t="s">
        <v>5444</v>
      </c>
      <c r="H15" s="455" t="s">
        <v>5445</v>
      </c>
      <c r="I15" s="455"/>
      <c r="J15" s="455"/>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J4" sqref="J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2277</v>
      </c>
      <c r="D3" s="378" t="s">
        <v>12</v>
      </c>
      <c r="E3" s="378"/>
      <c r="F3" s="4" t="s">
        <v>2566</v>
      </c>
    </row>
    <row r="4" spans="1:12" ht="18" customHeight="1">
      <c r="A4" s="377" t="s">
        <v>77</v>
      </c>
      <c r="B4" s="377"/>
      <c r="C4" s="36" t="s">
        <v>3798</v>
      </c>
      <c r="D4" s="378" t="s">
        <v>14</v>
      </c>
      <c r="E4" s="378"/>
      <c r="F4" s="109"/>
    </row>
    <row r="5" spans="1:12" ht="18" customHeight="1">
      <c r="A5" s="377" t="s">
        <v>78</v>
      </c>
      <c r="B5" s="377"/>
      <c r="C5" s="37" t="s">
        <v>2288</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44657</v>
      </c>
      <c r="G8" s="109"/>
      <c r="H8" s="14">
        <f>DATE(YEAR(F8),MONTH(F8),DAY(F8)+14)</f>
        <v>44671</v>
      </c>
      <c r="I8" s="15">
        <f t="shared" ref="I8:I13" ca="1" si="0">IF(ISBLANK(H8),"",H8-DATE(YEAR(NOW()),MONTH(NOW()),DAY(NOW())))</f>
        <v>10</v>
      </c>
      <c r="J8" s="16" t="str">
        <f t="shared" ref="J8:J13" ca="1" si="1">IF(I8="","",IF(I8&lt;0,"OVERDUE","NOT DUE"))</f>
        <v>NOT DUE</v>
      </c>
      <c r="K8" s="30"/>
      <c r="L8" s="224"/>
    </row>
    <row r="9" spans="1:12">
      <c r="A9" s="16" t="s">
        <v>2683</v>
      </c>
      <c r="B9" s="30" t="s">
        <v>2278</v>
      </c>
      <c r="C9" s="30" t="s">
        <v>561</v>
      </c>
      <c r="D9" s="39" t="s">
        <v>0</v>
      </c>
      <c r="E9" s="12">
        <v>42549</v>
      </c>
      <c r="F9" s="12">
        <v>44596</v>
      </c>
      <c r="G9" s="109"/>
      <c r="H9" s="14">
        <f>DATE(YEAR(F9),MONTH(F9)+3,DAY(F9)-1)</f>
        <v>44684</v>
      </c>
      <c r="I9" s="15">
        <f t="shared" ca="1" si="0"/>
        <v>23</v>
      </c>
      <c r="J9" s="16" t="str">
        <f t="shared" ca="1" si="1"/>
        <v>NOT DUE</v>
      </c>
      <c r="K9" s="30"/>
      <c r="L9" s="237"/>
    </row>
    <row r="10" spans="1:12" ht="26.45" customHeight="1">
      <c r="A10" s="16" t="s">
        <v>2684</v>
      </c>
      <c r="B10" s="30" t="s">
        <v>2310</v>
      </c>
      <c r="C10" s="30" t="s">
        <v>2311</v>
      </c>
      <c r="D10" s="39" t="s">
        <v>0</v>
      </c>
      <c r="E10" s="12">
        <v>42549</v>
      </c>
      <c r="F10" s="12">
        <v>44596</v>
      </c>
      <c r="G10" s="109"/>
      <c r="H10" s="14">
        <f>DATE(YEAR(F10),MONTH(F10)+3,DAY(F10)-1)</f>
        <v>44684</v>
      </c>
      <c r="I10" s="15">
        <f t="shared" ca="1" si="0"/>
        <v>23</v>
      </c>
      <c r="J10" s="16" t="str">
        <f t="shared" ca="1" si="1"/>
        <v>NOT DUE</v>
      </c>
      <c r="K10" s="30" t="s">
        <v>2286</v>
      </c>
      <c r="L10" s="237"/>
    </row>
    <row r="11" spans="1:12">
      <c r="A11" s="16" t="s">
        <v>2685</v>
      </c>
      <c r="B11" s="30" t="s">
        <v>2279</v>
      </c>
      <c r="C11" s="30" t="s">
        <v>2280</v>
      </c>
      <c r="D11" s="39" t="s">
        <v>0</v>
      </c>
      <c r="E11" s="12">
        <v>42549</v>
      </c>
      <c r="F11" s="12">
        <v>44596</v>
      </c>
      <c r="G11" s="109"/>
      <c r="H11" s="14">
        <f>DATE(YEAR(F11),MONTH(F11)+3,DAY(F11)-1)</f>
        <v>44684</v>
      </c>
      <c r="I11" s="15">
        <f t="shared" ca="1" si="0"/>
        <v>23</v>
      </c>
      <c r="J11" s="16" t="str">
        <f t="shared" ca="1" si="1"/>
        <v>NOT DUE</v>
      </c>
      <c r="K11" s="30"/>
      <c r="L11" s="237"/>
    </row>
    <row r="12" spans="1:12">
      <c r="A12" s="16" t="s">
        <v>2686</v>
      </c>
      <c r="B12" s="30" t="s">
        <v>2281</v>
      </c>
      <c r="C12" s="30" t="s">
        <v>2282</v>
      </c>
      <c r="D12" s="39" t="s">
        <v>0</v>
      </c>
      <c r="E12" s="12">
        <v>42549</v>
      </c>
      <c r="F12" s="12">
        <v>44596</v>
      </c>
      <c r="G12" s="109"/>
      <c r="H12" s="14">
        <f>DATE(YEAR(F12),MONTH(F12)+3,DAY(F12)-1)</f>
        <v>44684</v>
      </c>
      <c r="I12" s="15">
        <f t="shared" ca="1" si="0"/>
        <v>23</v>
      </c>
      <c r="J12" s="16" t="str">
        <f t="shared" ca="1" si="1"/>
        <v>NOT DUE</v>
      </c>
      <c r="K12" s="30"/>
      <c r="L12" s="237"/>
    </row>
    <row r="13" spans="1:12" ht="64.5" customHeight="1">
      <c r="A13" s="16" t="s">
        <v>2687</v>
      </c>
      <c r="B13" s="30" t="s">
        <v>2283</v>
      </c>
      <c r="C13" s="30" t="s">
        <v>2284</v>
      </c>
      <c r="D13" s="39" t="s">
        <v>1</v>
      </c>
      <c r="E13" s="12">
        <v>42549</v>
      </c>
      <c r="F13" s="12">
        <v>44660</v>
      </c>
      <c r="G13" s="109"/>
      <c r="H13" s="14">
        <f>DATE(YEAR(F13),MONTH(F13),DAY(F13)+1)</f>
        <v>44661</v>
      </c>
      <c r="I13" s="15">
        <f t="shared" ca="1" si="0"/>
        <v>0</v>
      </c>
      <c r="J13" s="16" t="str">
        <f t="shared" ca="1" si="1"/>
        <v>NOT DUE</v>
      </c>
      <c r="K13" s="30" t="s">
        <v>2287</v>
      </c>
      <c r="L13" s="19"/>
    </row>
    <row r="14" spans="1:12" ht="15" customHeight="1">
      <c r="A14" s="49"/>
      <c r="B14" s="50"/>
      <c r="C14" s="50"/>
      <c r="G14" s="53"/>
      <c r="H14" s="54"/>
      <c r="I14" s="55"/>
      <c r="J14" s="49"/>
      <c r="K14" s="50"/>
      <c r="L14" s="56"/>
    </row>
    <row r="17" spans="2:10">
      <c r="B17" t="s">
        <v>4629</v>
      </c>
      <c r="D17" s="47" t="s">
        <v>4630</v>
      </c>
      <c r="E17" t="s">
        <v>5231</v>
      </c>
      <c r="G17" t="s">
        <v>4631</v>
      </c>
    </row>
    <row r="18" spans="2:10">
      <c r="C18" s="367" t="s">
        <v>5449</v>
      </c>
      <c r="E18" s="75" t="s">
        <v>5444</v>
      </c>
      <c r="H18" s="455" t="s">
        <v>5445</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5" zoomScaleNormal="100" workbookViewId="0">
      <selection activeCell="I5" sqref="I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2314</v>
      </c>
      <c r="D3" s="378" t="s">
        <v>12</v>
      </c>
      <c r="E3" s="378"/>
      <c r="F3" s="58" t="s">
        <v>2567</v>
      </c>
    </row>
    <row r="4" spans="1:12" ht="18" customHeight="1">
      <c r="A4" s="377" t="s">
        <v>77</v>
      </c>
      <c r="B4" s="377"/>
      <c r="C4" s="36" t="s">
        <v>3799</v>
      </c>
      <c r="D4" s="378" t="s">
        <v>14</v>
      </c>
      <c r="E4" s="378"/>
      <c r="F4" s="109"/>
    </row>
    <row r="5" spans="1:12" ht="18" customHeight="1">
      <c r="A5" s="377" t="s">
        <v>78</v>
      </c>
      <c r="B5" s="377"/>
      <c r="C5" s="37" t="s">
        <v>2288</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44657</v>
      </c>
      <c r="G8" s="109"/>
      <c r="H8" s="14">
        <f>DATE(YEAR(F8),MONTH(F8),DAY(F8)+14)</f>
        <v>44671</v>
      </c>
      <c r="I8" s="15">
        <f t="shared" ref="I8:I17" ca="1" si="0">IF(ISBLANK(H8),"",H8-DATE(YEAR(NOW()),MONTH(NOW()),DAY(NOW())))</f>
        <v>10</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22</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22</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22</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22</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1241</v>
      </c>
      <c r="J13" s="16" t="str">
        <f t="shared" ca="1" si="1"/>
        <v>NOT DUE</v>
      </c>
      <c r="K13" s="30"/>
      <c r="L13" s="19" t="s">
        <v>5199</v>
      </c>
    </row>
    <row r="14" spans="1:12">
      <c r="A14" s="112" t="s">
        <v>2681</v>
      </c>
      <c r="B14" s="30" t="s">
        <v>2281</v>
      </c>
      <c r="C14" s="30" t="s">
        <v>831</v>
      </c>
      <c r="D14" s="39" t="s">
        <v>381</v>
      </c>
      <c r="E14" s="12">
        <v>42549</v>
      </c>
      <c r="F14" s="12">
        <v>44442</v>
      </c>
      <c r="G14" s="109"/>
      <c r="H14" s="14">
        <f>DATE(YEAR(F14)+1,MONTH(F14),DAY(F14)-1)</f>
        <v>44806</v>
      </c>
      <c r="I14" s="15">
        <f t="shared" ca="1" si="0"/>
        <v>145</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1370</v>
      </c>
      <c r="J15" s="16" t="str">
        <f t="shared" ca="1" si="1"/>
        <v>NOT DUE</v>
      </c>
      <c r="K15" s="30"/>
      <c r="L15" s="19" t="s">
        <v>5199</v>
      </c>
    </row>
    <row r="16" spans="1:12" ht="64.5" customHeight="1">
      <c r="A16" s="112" t="s">
        <v>3949</v>
      </c>
      <c r="B16" s="30" t="s">
        <v>2283</v>
      </c>
      <c r="C16" s="30" t="s">
        <v>2284</v>
      </c>
      <c r="D16" s="39" t="s">
        <v>1</v>
      </c>
      <c r="E16" s="12">
        <v>42549</v>
      </c>
      <c r="F16" s="12">
        <v>44660</v>
      </c>
      <c r="G16" s="109"/>
      <c r="H16" s="14">
        <f>DATE(YEAR(F16),MONTH(F16),DAY(F16)+1)</f>
        <v>44661</v>
      </c>
      <c r="I16" s="15">
        <f t="shared" ca="1" si="0"/>
        <v>0</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277</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5231</v>
      </c>
      <c r="G22" t="s">
        <v>4631</v>
      </c>
    </row>
    <row r="23" spans="1:12">
      <c r="C23" s="367" t="s">
        <v>5449</v>
      </c>
      <c r="E23" s="75" t="s">
        <v>5444</v>
      </c>
      <c r="H23" s="455" t="s">
        <v>5445</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2430</v>
      </c>
      <c r="D3" s="378" t="s">
        <v>12</v>
      </c>
      <c r="E3" s="378"/>
      <c r="F3" s="58" t="s">
        <v>2435</v>
      </c>
    </row>
    <row r="4" spans="1:12" ht="18" customHeight="1">
      <c r="A4" s="377" t="s">
        <v>77</v>
      </c>
      <c r="B4" s="377"/>
      <c r="C4" s="36" t="s">
        <v>3800</v>
      </c>
      <c r="D4" s="378" t="s">
        <v>14</v>
      </c>
      <c r="E4" s="378"/>
      <c r="F4" s="109"/>
    </row>
    <row r="5" spans="1:12" ht="18" customHeight="1">
      <c r="A5" s="377" t="s">
        <v>78</v>
      </c>
      <c r="B5" s="377"/>
      <c r="C5" s="37" t="s">
        <v>2288</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44660</v>
      </c>
      <c r="G8" s="109"/>
      <c r="H8" s="14">
        <f>DATE(YEAR(F8),MONTH(F8),DAY(F8)+1)</f>
        <v>44661</v>
      </c>
      <c r="I8" s="15">
        <f t="shared" ref="I8:I12" ca="1" si="0">IF(ISBLANK(H8),"",H8-DATE(YEAR(NOW()),MONTH(NOW()),DAY(NOW())))</f>
        <v>0</v>
      </c>
      <c r="J8" s="16" t="str">
        <f t="shared" ref="J8:J12" ca="1" si="1">IF(I8="","",IF(I8&lt;0,"OVERDUE","NOT DUE"))</f>
        <v>NOT DUE</v>
      </c>
      <c r="K8" s="30"/>
      <c r="L8" s="19"/>
    </row>
    <row r="9" spans="1:12" ht="15" customHeight="1">
      <c r="A9" s="16" t="s">
        <v>2417</v>
      </c>
      <c r="B9" s="30" t="s">
        <v>2409</v>
      </c>
      <c r="C9" s="30" t="s">
        <v>1682</v>
      </c>
      <c r="D9" s="39" t="s">
        <v>0</v>
      </c>
      <c r="E9" s="12">
        <v>42549</v>
      </c>
      <c r="F9" s="12">
        <v>44595</v>
      </c>
      <c r="G9" s="109"/>
      <c r="H9" s="14">
        <f>DATE(YEAR(F9),MONTH(F9)+3,DAY(F9)-1)</f>
        <v>44683</v>
      </c>
      <c r="I9" s="15">
        <f t="shared" ca="1" si="0"/>
        <v>22</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22</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22</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1370</v>
      </c>
      <c r="J12" s="16" t="str">
        <f t="shared" ca="1" si="1"/>
        <v>NOT DUE</v>
      </c>
      <c r="K12" s="30" t="s">
        <v>2429</v>
      </c>
      <c r="L12" s="19" t="s">
        <v>5199</v>
      </c>
    </row>
    <row r="13" spans="1:12" ht="15" customHeight="1">
      <c r="A13" s="49"/>
      <c r="B13" s="50"/>
      <c r="C13" s="50"/>
      <c r="D13" s="61"/>
      <c r="E13" s="52"/>
      <c r="F13" s="62"/>
      <c r="G13" s="53"/>
      <c r="H13" s="54"/>
      <c r="I13" s="55"/>
      <c r="J13" s="49"/>
      <c r="K13" s="50"/>
      <c r="L13" s="56"/>
    </row>
    <row r="17" spans="2:10">
      <c r="B17" t="s">
        <v>4629</v>
      </c>
      <c r="D17" s="47" t="s">
        <v>4630</v>
      </c>
      <c r="E17" t="s">
        <v>5231</v>
      </c>
      <c r="G17" t="s">
        <v>4631</v>
      </c>
    </row>
    <row r="18" spans="2:10">
      <c r="C18" s="367" t="s">
        <v>5449</v>
      </c>
      <c r="E18" s="75" t="s">
        <v>5444</v>
      </c>
      <c r="H18" s="455" t="s">
        <v>5445</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L11" sqref="L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2431</v>
      </c>
      <c r="D3" s="378" t="s">
        <v>12</v>
      </c>
      <c r="E3" s="378"/>
      <c r="F3" s="58" t="s">
        <v>2436</v>
      </c>
    </row>
    <row r="4" spans="1:12" ht="18" customHeight="1">
      <c r="A4" s="377" t="s">
        <v>77</v>
      </c>
      <c r="B4" s="377"/>
      <c r="C4" s="36" t="s">
        <v>3800</v>
      </c>
      <c r="D4" s="378" t="s">
        <v>14</v>
      </c>
      <c r="E4" s="378"/>
      <c r="F4" s="109"/>
    </row>
    <row r="5" spans="1:12" ht="18" customHeight="1">
      <c r="A5" s="377" t="s">
        <v>78</v>
      </c>
      <c r="B5" s="377"/>
      <c r="C5" s="37" t="s">
        <v>2288</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44660</v>
      </c>
      <c r="G8" s="109"/>
      <c r="H8" s="14">
        <f>DATE(YEAR(F8),MONTH(F8),DAY(F8)+1)</f>
        <v>44661</v>
      </c>
      <c r="I8" s="15">
        <f t="shared" ref="I8:I12" ca="1" si="0">IF(ISBLANK(H8),"",H8-DATE(YEAR(NOW()),MONTH(NOW()),DAY(NOW())))</f>
        <v>0</v>
      </c>
      <c r="J8" s="16" t="str">
        <f t="shared" ref="J8:J12" ca="1" si="1">IF(I8="","",IF(I8&lt;0,"OVERDUE","NOT DUE"))</f>
        <v>NOT DUE</v>
      </c>
      <c r="K8" s="30"/>
      <c r="L8" s="19"/>
    </row>
    <row r="9" spans="1:12" ht="15" customHeight="1">
      <c r="A9" s="16" t="s">
        <v>2422</v>
      </c>
      <c r="B9" s="30" t="s">
        <v>2409</v>
      </c>
      <c r="C9" s="30" t="s">
        <v>1682</v>
      </c>
      <c r="D9" s="39" t="s">
        <v>0</v>
      </c>
      <c r="E9" s="12">
        <v>42549</v>
      </c>
      <c r="F9" s="12">
        <v>44595</v>
      </c>
      <c r="G9" s="109"/>
      <c r="H9" s="14">
        <f>DATE(YEAR(F9),MONTH(F9)+3,DAY(F9)-1)</f>
        <v>44683</v>
      </c>
      <c r="I9" s="15">
        <f t="shared" ca="1" si="0"/>
        <v>22</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22</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22</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1370</v>
      </c>
      <c r="J12" s="16" t="str">
        <f t="shared" ca="1" si="1"/>
        <v>NOT DUE</v>
      </c>
      <c r="K12" s="30" t="s">
        <v>2429</v>
      </c>
      <c r="L12" s="19" t="s">
        <v>5199</v>
      </c>
    </row>
    <row r="17" spans="2:10">
      <c r="B17" t="s">
        <v>4629</v>
      </c>
      <c r="D17" s="47" t="s">
        <v>4630</v>
      </c>
      <c r="E17" t="s">
        <v>5231</v>
      </c>
      <c r="G17" t="s">
        <v>4631</v>
      </c>
    </row>
    <row r="18" spans="2:10">
      <c r="C18" s="367" t="s">
        <v>5449</v>
      </c>
      <c r="E18" s="75" t="s">
        <v>5444</v>
      </c>
      <c r="H18" s="455" t="s">
        <v>5445</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33"/>
  <sheetViews>
    <sheetView topLeftCell="BC1" zoomScale="93" zoomScaleNormal="93" workbookViewId="0">
      <selection activeCell="BQ10" sqref="BQ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s>
  <sheetData>
    <row r="4" spans="1:71" ht="15.75" thickBot="1">
      <c r="A4" s="75" t="s">
        <v>4561</v>
      </c>
    </row>
    <row r="5" spans="1:71" ht="15" customHeight="1">
      <c r="A5" s="393" t="s">
        <v>2465</v>
      </c>
      <c r="B5" s="395" t="s">
        <v>2466</v>
      </c>
      <c r="C5" s="395"/>
      <c r="D5" s="395"/>
      <c r="E5" s="395"/>
      <c r="F5" s="395"/>
      <c r="G5" s="396"/>
      <c r="I5" s="393" t="s">
        <v>2465</v>
      </c>
      <c r="J5" s="420" t="s">
        <v>2467</v>
      </c>
      <c r="K5" s="421"/>
      <c r="L5" s="421"/>
      <c r="M5" s="421"/>
      <c r="N5" s="421"/>
      <c r="O5" s="422"/>
      <c r="Q5" s="393" t="s">
        <v>2465</v>
      </c>
      <c r="R5" s="395" t="s">
        <v>2468</v>
      </c>
      <c r="S5" s="395"/>
      <c r="T5" s="395"/>
      <c r="U5" s="395"/>
      <c r="V5" s="395"/>
      <c r="W5" s="396"/>
      <c r="Y5" s="393" t="s">
        <v>2465</v>
      </c>
      <c r="Z5" s="420" t="s">
        <v>2469</v>
      </c>
      <c r="AA5" s="421"/>
      <c r="AB5" s="421"/>
      <c r="AC5" s="421"/>
      <c r="AD5" s="421"/>
      <c r="AE5" s="422"/>
      <c r="AG5" s="393" t="s">
        <v>2465</v>
      </c>
      <c r="AH5" s="420" t="s">
        <v>2478</v>
      </c>
      <c r="AI5" s="421"/>
      <c r="AJ5" s="421"/>
      <c r="AK5" s="421"/>
      <c r="AL5" s="421"/>
      <c r="AM5" s="422"/>
      <c r="AO5" s="393" t="s">
        <v>2465</v>
      </c>
      <c r="AP5" s="395" t="s">
        <v>5262</v>
      </c>
      <c r="AQ5" s="395"/>
      <c r="AR5" s="395"/>
      <c r="AS5" s="395"/>
      <c r="AT5" s="395"/>
      <c r="AU5" s="396"/>
      <c r="AW5" s="393" t="s">
        <v>2465</v>
      </c>
      <c r="AX5" s="395" t="s">
        <v>5438</v>
      </c>
      <c r="AY5" s="395"/>
      <c r="AZ5" s="395"/>
      <c r="BA5" s="395"/>
      <c r="BB5" s="395"/>
      <c r="BC5" s="396"/>
      <c r="BE5" s="393" t="s">
        <v>2465</v>
      </c>
      <c r="BF5" s="395" t="s">
        <v>5439</v>
      </c>
      <c r="BG5" s="395"/>
      <c r="BH5" s="395"/>
      <c r="BI5" s="395"/>
      <c r="BJ5" s="395"/>
      <c r="BK5" s="396"/>
      <c r="BM5" s="393" t="s">
        <v>2465</v>
      </c>
      <c r="BN5" s="395" t="s">
        <v>5440</v>
      </c>
      <c r="BO5" s="395"/>
      <c r="BP5" s="395"/>
      <c r="BQ5" s="395"/>
      <c r="BR5" s="395"/>
      <c r="BS5" s="396"/>
    </row>
    <row r="6" spans="1:71" ht="64.5">
      <c r="A6" s="394"/>
      <c r="B6" s="76" t="s">
        <v>2470</v>
      </c>
      <c r="C6" s="77" t="s">
        <v>2471</v>
      </c>
      <c r="D6" s="78" t="s">
        <v>2472</v>
      </c>
      <c r="E6" s="79" t="s">
        <v>2473</v>
      </c>
      <c r="F6" s="80" t="s">
        <v>2474</v>
      </c>
      <c r="G6" s="81" t="s">
        <v>2475</v>
      </c>
      <c r="I6" s="394"/>
      <c r="J6" s="76" t="s">
        <v>2470</v>
      </c>
      <c r="K6" s="77" t="s">
        <v>2471</v>
      </c>
      <c r="L6" s="78" t="s">
        <v>2472</v>
      </c>
      <c r="M6" s="79" t="s">
        <v>2473</v>
      </c>
      <c r="N6" s="80" t="s">
        <v>2474</v>
      </c>
      <c r="O6" s="81" t="s">
        <v>2475</v>
      </c>
      <c r="Q6" s="394"/>
      <c r="R6" s="76" t="s">
        <v>2470</v>
      </c>
      <c r="S6" s="82" t="s">
        <v>2471</v>
      </c>
      <c r="T6" s="78" t="s">
        <v>2472</v>
      </c>
      <c r="U6" s="79" t="s">
        <v>2473</v>
      </c>
      <c r="V6" s="80" t="s">
        <v>4862</v>
      </c>
      <c r="W6" s="81" t="s">
        <v>2475</v>
      </c>
      <c r="Y6" s="394"/>
      <c r="Z6" s="76" t="s">
        <v>2470</v>
      </c>
      <c r="AA6" s="83" t="s">
        <v>2471</v>
      </c>
      <c r="AB6" s="84" t="s">
        <v>2472</v>
      </c>
      <c r="AC6" s="79" t="s">
        <v>2473</v>
      </c>
      <c r="AD6" s="85" t="s">
        <v>2474</v>
      </c>
      <c r="AE6" s="86" t="s">
        <v>2475</v>
      </c>
      <c r="AG6" s="394"/>
      <c r="AH6" s="76" t="s">
        <v>2470</v>
      </c>
      <c r="AI6" s="83" t="s">
        <v>2471</v>
      </c>
      <c r="AJ6" s="84" t="s">
        <v>2472</v>
      </c>
      <c r="AK6" s="79" t="s">
        <v>2473</v>
      </c>
      <c r="AL6" s="85" t="s">
        <v>2474</v>
      </c>
      <c r="AM6" s="86" t="s">
        <v>2475</v>
      </c>
      <c r="AO6" s="394"/>
      <c r="AP6" s="76" t="s">
        <v>2470</v>
      </c>
      <c r="AQ6" s="77" t="s">
        <v>2471</v>
      </c>
      <c r="AR6" s="78" t="s">
        <v>2472</v>
      </c>
      <c r="AS6" s="79" t="s">
        <v>2473</v>
      </c>
      <c r="AT6" s="80" t="s">
        <v>2474</v>
      </c>
      <c r="AU6" s="81" t="s">
        <v>2475</v>
      </c>
      <c r="AW6" s="394"/>
      <c r="AX6" s="76" t="s">
        <v>2470</v>
      </c>
      <c r="AY6" s="77" t="s">
        <v>2471</v>
      </c>
      <c r="AZ6" s="78" t="s">
        <v>2472</v>
      </c>
      <c r="BA6" s="79" t="s">
        <v>2473</v>
      </c>
      <c r="BB6" s="80" t="s">
        <v>2474</v>
      </c>
      <c r="BC6" s="81" t="s">
        <v>2475</v>
      </c>
      <c r="BE6" s="394"/>
      <c r="BF6" s="76" t="s">
        <v>2470</v>
      </c>
      <c r="BG6" s="77" t="s">
        <v>2471</v>
      </c>
      <c r="BH6" s="78" t="s">
        <v>2472</v>
      </c>
      <c r="BI6" s="79" t="s">
        <v>2473</v>
      </c>
      <c r="BJ6" s="80" t="s">
        <v>2474</v>
      </c>
      <c r="BK6" s="81" t="s">
        <v>2475</v>
      </c>
      <c r="BM6" s="394"/>
      <c r="BN6" s="76" t="s">
        <v>2470</v>
      </c>
      <c r="BO6" s="77" t="s">
        <v>2471</v>
      </c>
      <c r="BP6" s="78" t="s">
        <v>2472</v>
      </c>
      <c r="BQ6" s="79" t="s">
        <v>2473</v>
      </c>
      <c r="BR6" s="80" t="s">
        <v>2474</v>
      </c>
      <c r="BS6" s="81" t="s">
        <v>2475</v>
      </c>
    </row>
    <row r="7" spans="1:71"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row>
    <row r="8" spans="1:71"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row>
    <row r="9" spans="1:71"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row>
    <row r="10" spans="1:71"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row>
    <row r="11" spans="1:71"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row>
    <row r="12" spans="1:71"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c r="BO12" s="96"/>
      <c r="BP12" s="135"/>
      <c r="BQ12" s="136"/>
      <c r="BR12" s="96"/>
      <c r="BS12" s="137"/>
    </row>
    <row r="13" spans="1:71" ht="15.75" thickBot="1"/>
    <row r="14" spans="1:71" ht="64.5">
      <c r="B14" s="101" t="s">
        <v>2476</v>
      </c>
      <c r="C14" s="104" t="s">
        <v>2477</v>
      </c>
      <c r="D14" s="397" t="s">
        <v>59</v>
      </c>
      <c r="E14" s="398"/>
      <c r="F14" s="398"/>
      <c r="G14" s="399"/>
      <c r="J14" s="101" t="s">
        <v>2476</v>
      </c>
      <c r="K14" s="104" t="s">
        <v>2477</v>
      </c>
      <c r="L14" s="397" t="s">
        <v>59</v>
      </c>
      <c r="M14" s="398"/>
      <c r="N14" s="398"/>
      <c r="O14" s="399"/>
      <c r="R14" s="101" t="s">
        <v>2476</v>
      </c>
      <c r="S14" s="104" t="s">
        <v>2477</v>
      </c>
      <c r="T14" s="397" t="s">
        <v>59</v>
      </c>
      <c r="U14" s="398"/>
      <c r="V14" s="398"/>
      <c r="W14" s="399"/>
      <c r="Z14" s="101" t="s">
        <v>2476</v>
      </c>
      <c r="AA14" s="104" t="s">
        <v>2477</v>
      </c>
      <c r="AB14" s="397" t="s">
        <v>59</v>
      </c>
      <c r="AC14" s="398"/>
      <c r="AD14" s="398"/>
      <c r="AE14" s="399"/>
      <c r="AH14" s="101" t="s">
        <v>2476</v>
      </c>
      <c r="AI14" s="104" t="s">
        <v>2477</v>
      </c>
      <c r="AJ14" s="397" t="s">
        <v>59</v>
      </c>
      <c r="AK14" s="398"/>
      <c r="AL14" s="398"/>
      <c r="AM14" s="399"/>
      <c r="AP14" s="101" t="s">
        <v>2476</v>
      </c>
      <c r="AQ14" s="104" t="s">
        <v>2477</v>
      </c>
      <c r="AR14" s="397" t="s">
        <v>59</v>
      </c>
      <c r="AS14" s="398"/>
      <c r="AT14" s="398"/>
      <c r="AU14" s="399"/>
      <c r="AX14" s="101" t="s">
        <v>2476</v>
      </c>
      <c r="AY14" s="104" t="s">
        <v>2477</v>
      </c>
      <c r="AZ14" s="397" t="s">
        <v>59</v>
      </c>
      <c r="BA14" s="398"/>
      <c r="BB14" s="398"/>
      <c r="BC14" s="399"/>
      <c r="BF14" s="101" t="s">
        <v>2476</v>
      </c>
      <c r="BG14" s="104" t="s">
        <v>2477</v>
      </c>
      <c r="BH14" s="397" t="s">
        <v>59</v>
      </c>
      <c r="BI14" s="398"/>
      <c r="BJ14" s="398"/>
      <c r="BK14" s="399"/>
      <c r="BN14" s="101" t="s">
        <v>2476</v>
      </c>
      <c r="BO14" s="104" t="s">
        <v>2477</v>
      </c>
      <c r="BP14" s="397" t="s">
        <v>59</v>
      </c>
      <c r="BQ14" s="398"/>
      <c r="BR14" s="398"/>
      <c r="BS14" s="399"/>
    </row>
    <row r="15" spans="1:71" ht="56.25" customHeight="1">
      <c r="B15" s="102">
        <v>1</v>
      </c>
      <c r="C15" s="133">
        <v>5981</v>
      </c>
      <c r="D15" s="417" t="s">
        <v>4546</v>
      </c>
      <c r="E15" s="418"/>
      <c r="F15" s="418"/>
      <c r="G15" s="419"/>
      <c r="J15" s="153">
        <v>1</v>
      </c>
      <c r="K15" s="133">
        <v>12286</v>
      </c>
      <c r="L15" s="423" t="s">
        <v>4553</v>
      </c>
      <c r="M15" s="424"/>
      <c r="N15" s="424"/>
      <c r="O15" s="425"/>
      <c r="R15" s="153">
        <v>1</v>
      </c>
      <c r="S15" s="133">
        <v>20219</v>
      </c>
      <c r="T15" s="423" t="s">
        <v>5193</v>
      </c>
      <c r="U15" s="424"/>
      <c r="V15" s="424"/>
      <c r="W15" s="425"/>
      <c r="Z15" s="153">
        <v>1</v>
      </c>
      <c r="AA15" s="99">
        <v>22512</v>
      </c>
      <c r="AB15" s="417"/>
      <c r="AC15" s="418"/>
      <c r="AD15" s="418"/>
      <c r="AE15" s="419"/>
      <c r="AH15" s="153">
        <v>1</v>
      </c>
      <c r="AI15" s="99"/>
      <c r="AJ15" s="403"/>
      <c r="AK15" s="404"/>
      <c r="AL15" s="404"/>
      <c r="AM15" s="405"/>
      <c r="AP15" s="153">
        <v>1</v>
      </c>
      <c r="AQ15" s="133"/>
      <c r="AR15" s="417"/>
      <c r="AS15" s="418"/>
      <c r="AT15" s="418"/>
      <c r="AU15" s="419"/>
      <c r="AX15" s="153">
        <v>1</v>
      </c>
      <c r="AY15" s="133"/>
      <c r="AZ15" s="417"/>
      <c r="BA15" s="418"/>
      <c r="BB15" s="418"/>
      <c r="BC15" s="419"/>
      <c r="BF15" s="153">
        <v>1</v>
      </c>
      <c r="BG15" s="133">
        <v>24397</v>
      </c>
      <c r="BH15" s="400" t="s">
        <v>5268</v>
      </c>
      <c r="BI15" s="401"/>
      <c r="BJ15" s="401"/>
      <c r="BK15" s="402"/>
      <c r="BN15" s="366">
        <v>1</v>
      </c>
      <c r="BO15" s="133">
        <v>28256</v>
      </c>
      <c r="BP15" s="400" t="s">
        <v>5437</v>
      </c>
      <c r="BQ15" s="401"/>
      <c r="BR15" s="401"/>
      <c r="BS15" s="402"/>
    </row>
    <row r="16" spans="1:71" ht="35.25" customHeight="1">
      <c r="B16" s="102">
        <v>2</v>
      </c>
      <c r="C16" s="133">
        <v>6822</v>
      </c>
      <c r="D16" s="417" t="s">
        <v>4547</v>
      </c>
      <c r="E16" s="418"/>
      <c r="F16" s="418"/>
      <c r="G16" s="419"/>
      <c r="J16" s="102">
        <v>2</v>
      </c>
      <c r="K16" s="133">
        <v>13389</v>
      </c>
      <c r="L16" s="423" t="s">
        <v>4554</v>
      </c>
      <c r="M16" s="424"/>
      <c r="N16" s="424"/>
      <c r="O16" s="425"/>
      <c r="R16" s="153">
        <v>2</v>
      </c>
      <c r="S16" s="133">
        <v>20031</v>
      </c>
      <c r="T16" s="423" t="s">
        <v>5183</v>
      </c>
      <c r="U16" s="424"/>
      <c r="V16" s="424"/>
      <c r="W16" s="425"/>
      <c r="Z16" s="153">
        <v>2</v>
      </c>
      <c r="AA16" s="133">
        <v>20034</v>
      </c>
      <c r="AB16" s="417" t="s">
        <v>5226</v>
      </c>
      <c r="AC16" s="418"/>
      <c r="AD16" s="418"/>
      <c r="AE16" s="419"/>
      <c r="AH16" s="153">
        <v>2</v>
      </c>
      <c r="AI16" s="99"/>
      <c r="AJ16" s="417"/>
      <c r="AK16" s="418"/>
      <c r="AL16" s="418"/>
      <c r="AM16" s="419"/>
      <c r="AP16" s="153">
        <v>2</v>
      </c>
      <c r="AQ16" s="133"/>
      <c r="AR16" s="417"/>
      <c r="AS16" s="418"/>
      <c r="AT16" s="418"/>
      <c r="AU16" s="419"/>
      <c r="AX16" s="153">
        <v>2</v>
      </c>
      <c r="AY16" s="133"/>
      <c r="AZ16" s="417"/>
      <c r="BA16" s="418"/>
      <c r="BB16" s="418"/>
      <c r="BC16" s="419"/>
      <c r="BF16" s="153">
        <v>2</v>
      </c>
      <c r="BG16" s="133">
        <v>22820</v>
      </c>
      <c r="BH16" s="400" t="s">
        <v>5269</v>
      </c>
      <c r="BI16" s="401"/>
      <c r="BJ16" s="401"/>
      <c r="BK16" s="402"/>
      <c r="BN16" s="153">
        <v>2</v>
      </c>
      <c r="BO16" s="133"/>
      <c r="BP16" s="400"/>
      <c r="BQ16" s="401"/>
      <c r="BR16" s="401"/>
      <c r="BS16" s="402"/>
    </row>
    <row r="17" spans="2:71" ht="41.25" customHeight="1">
      <c r="B17" s="102">
        <v>3</v>
      </c>
      <c r="C17" s="133">
        <v>5981</v>
      </c>
      <c r="D17" s="403" t="s">
        <v>4547</v>
      </c>
      <c r="E17" s="404"/>
      <c r="F17" s="404"/>
      <c r="G17" s="405"/>
      <c r="J17" s="102">
        <v>3</v>
      </c>
      <c r="K17" s="133">
        <v>12548</v>
      </c>
      <c r="L17" s="418" t="s">
        <v>4555</v>
      </c>
      <c r="M17" s="418"/>
      <c r="N17" s="418"/>
      <c r="O17" s="419"/>
      <c r="R17" s="153">
        <v>3</v>
      </c>
      <c r="S17" s="133">
        <v>19193</v>
      </c>
      <c r="T17" s="423" t="s">
        <v>5193</v>
      </c>
      <c r="U17" s="424"/>
      <c r="V17" s="424"/>
      <c r="W17" s="425"/>
      <c r="Z17" s="153">
        <v>3</v>
      </c>
      <c r="AA17" s="99">
        <v>19193</v>
      </c>
      <c r="AB17" s="423" t="s">
        <v>5220</v>
      </c>
      <c r="AC17" s="424"/>
      <c r="AD17" s="424"/>
      <c r="AE17" s="425"/>
      <c r="AH17" s="153">
        <v>3</v>
      </c>
      <c r="AI17" s="99"/>
      <c r="AJ17" s="417"/>
      <c r="AK17" s="418"/>
      <c r="AL17" s="418"/>
      <c r="AM17" s="419"/>
      <c r="AP17" s="153">
        <v>3</v>
      </c>
      <c r="AQ17" s="133"/>
      <c r="AR17" s="403"/>
      <c r="AS17" s="404"/>
      <c r="AT17" s="404"/>
      <c r="AU17" s="405"/>
      <c r="AX17" s="153">
        <v>3</v>
      </c>
      <c r="AY17" s="133"/>
      <c r="AZ17" s="403"/>
      <c r="BA17" s="404"/>
      <c r="BB17" s="404"/>
      <c r="BC17" s="405"/>
      <c r="BF17" s="153">
        <v>3</v>
      </c>
      <c r="BG17" s="133">
        <v>21979</v>
      </c>
      <c r="BH17" s="400" t="s">
        <v>5269</v>
      </c>
      <c r="BI17" s="401"/>
      <c r="BJ17" s="401"/>
      <c r="BK17" s="402"/>
      <c r="BN17" s="153">
        <v>3</v>
      </c>
      <c r="BO17" s="133"/>
      <c r="BP17" s="400"/>
      <c r="BQ17" s="401"/>
      <c r="BR17" s="401"/>
      <c r="BS17" s="402"/>
    </row>
    <row r="18" spans="2:71" ht="72.75" customHeight="1">
      <c r="B18" s="102">
        <v>4</v>
      </c>
      <c r="C18" s="133">
        <v>7457</v>
      </c>
      <c r="D18" s="417" t="s">
        <v>4546</v>
      </c>
      <c r="E18" s="418"/>
      <c r="F18" s="418"/>
      <c r="G18" s="419"/>
      <c r="J18" s="153">
        <v>4</v>
      </c>
      <c r="K18" s="133">
        <v>7457</v>
      </c>
      <c r="L18" s="417" t="s">
        <v>4556</v>
      </c>
      <c r="M18" s="418"/>
      <c r="N18" s="418"/>
      <c r="O18" s="419"/>
      <c r="R18" s="246">
        <v>4</v>
      </c>
      <c r="S18" s="133">
        <v>14461.1</v>
      </c>
      <c r="T18" s="414" t="s">
        <v>5182</v>
      </c>
      <c r="U18" s="415"/>
      <c r="V18" s="415"/>
      <c r="W18" s="416"/>
      <c r="Z18" s="313">
        <v>4</v>
      </c>
      <c r="AA18" s="99">
        <v>22289</v>
      </c>
      <c r="AB18" s="403" t="s">
        <v>5227</v>
      </c>
      <c r="AC18" s="404"/>
      <c r="AD18" s="404"/>
      <c r="AE18" s="405"/>
      <c r="AH18" s="313">
        <v>4</v>
      </c>
      <c r="AI18" s="99">
        <v>24014</v>
      </c>
      <c r="AJ18" s="417"/>
      <c r="AK18" s="418"/>
      <c r="AL18" s="418"/>
      <c r="AM18" s="419"/>
      <c r="AP18" s="102">
        <v>4</v>
      </c>
      <c r="AQ18" s="133">
        <v>24014</v>
      </c>
      <c r="AR18" s="417"/>
      <c r="AS18" s="418"/>
      <c r="AT18" s="418"/>
      <c r="AU18" s="419"/>
      <c r="AX18" s="102">
        <v>4</v>
      </c>
      <c r="AY18" s="133">
        <v>24014</v>
      </c>
      <c r="AZ18" s="417"/>
      <c r="BA18" s="418"/>
      <c r="BB18" s="418"/>
      <c r="BC18" s="419"/>
      <c r="BF18" s="102">
        <v>4</v>
      </c>
      <c r="BG18" s="133"/>
      <c r="BH18" s="403"/>
      <c r="BI18" s="404"/>
      <c r="BJ18" s="404"/>
      <c r="BK18" s="405"/>
      <c r="BN18" s="102">
        <v>4</v>
      </c>
      <c r="BO18" s="133"/>
      <c r="BP18" s="403"/>
      <c r="BQ18" s="404"/>
      <c r="BR18" s="404"/>
      <c r="BS18" s="405"/>
    </row>
    <row r="19" spans="2:71" ht="75.75" customHeight="1">
      <c r="B19" s="102">
        <v>5</v>
      </c>
      <c r="C19" s="133">
        <v>6822</v>
      </c>
      <c r="D19" s="417" t="s">
        <v>4548</v>
      </c>
      <c r="E19" s="418"/>
      <c r="F19" s="418"/>
      <c r="G19" s="419"/>
      <c r="J19" s="153">
        <v>5</v>
      </c>
      <c r="K19" s="133">
        <v>8071</v>
      </c>
      <c r="L19" s="417" t="s">
        <v>4557</v>
      </c>
      <c r="M19" s="418"/>
      <c r="N19" s="418"/>
      <c r="O19" s="419"/>
      <c r="R19" s="246">
        <v>5</v>
      </c>
      <c r="S19" s="248">
        <v>15075.1</v>
      </c>
      <c r="T19" s="431" t="s">
        <v>5183</v>
      </c>
      <c r="U19" s="432"/>
      <c r="V19" s="432"/>
      <c r="W19" s="433"/>
      <c r="Z19" s="313">
        <v>5</v>
      </c>
      <c r="AA19" s="91">
        <v>19191</v>
      </c>
      <c r="AB19" s="417" t="s">
        <v>5211</v>
      </c>
      <c r="AC19" s="418"/>
      <c r="AD19" s="418"/>
      <c r="AE19" s="419"/>
      <c r="AH19" s="313">
        <v>5</v>
      </c>
      <c r="AI19" s="99">
        <v>22284</v>
      </c>
      <c r="AJ19" s="417" t="s">
        <v>5264</v>
      </c>
      <c r="AK19" s="418"/>
      <c r="AL19" s="418"/>
      <c r="AM19" s="419"/>
      <c r="AP19" s="102">
        <v>5</v>
      </c>
      <c r="AQ19" s="133">
        <v>22284</v>
      </c>
      <c r="AR19" s="417"/>
      <c r="AS19" s="418"/>
      <c r="AT19" s="418"/>
      <c r="AU19" s="419"/>
      <c r="AX19" s="102">
        <v>5</v>
      </c>
      <c r="AY19" s="133">
        <v>22284</v>
      </c>
      <c r="AZ19" s="417"/>
      <c r="BA19" s="418"/>
      <c r="BB19" s="418"/>
      <c r="BC19" s="419"/>
      <c r="BF19" s="102">
        <v>5</v>
      </c>
      <c r="BG19" s="133"/>
      <c r="BH19" s="403"/>
      <c r="BI19" s="404"/>
      <c r="BJ19" s="404"/>
      <c r="BK19" s="405"/>
      <c r="BN19" s="153">
        <v>5</v>
      </c>
      <c r="BO19" s="133">
        <v>22284</v>
      </c>
      <c r="BP19" s="403" t="s">
        <v>5436</v>
      </c>
      <c r="BQ19" s="404"/>
      <c r="BR19" s="404"/>
      <c r="BS19" s="405"/>
    </row>
    <row r="20" spans="2:71" ht="51" customHeight="1">
      <c r="B20" s="102">
        <v>6</v>
      </c>
      <c r="C20" s="133">
        <v>7457</v>
      </c>
      <c r="D20" s="417" t="s">
        <v>4549</v>
      </c>
      <c r="E20" s="418"/>
      <c r="F20" s="418"/>
      <c r="G20" s="419"/>
      <c r="J20" s="102">
        <v>6</v>
      </c>
      <c r="K20" s="133">
        <v>7457</v>
      </c>
      <c r="L20" s="428"/>
      <c r="M20" s="429"/>
      <c r="N20" s="429"/>
      <c r="O20" s="430"/>
      <c r="R20" s="102">
        <v>6</v>
      </c>
      <c r="S20" s="99">
        <v>7457</v>
      </c>
      <c r="T20" s="417"/>
      <c r="U20" s="418"/>
      <c r="V20" s="418"/>
      <c r="W20" s="419"/>
      <c r="Z20" s="153">
        <v>6</v>
      </c>
      <c r="AA20" s="99">
        <v>7457</v>
      </c>
      <c r="AB20" s="417"/>
      <c r="AC20" s="418"/>
      <c r="AD20" s="418"/>
      <c r="AE20" s="419"/>
      <c r="AH20" s="153">
        <v>6</v>
      </c>
      <c r="AI20" s="99"/>
      <c r="AJ20" s="417"/>
      <c r="AK20" s="418"/>
      <c r="AL20" s="418"/>
      <c r="AM20" s="419"/>
      <c r="AP20" s="153">
        <v>6</v>
      </c>
      <c r="AQ20" s="133"/>
      <c r="AR20" s="417"/>
      <c r="AS20" s="418"/>
      <c r="AT20" s="418"/>
      <c r="AU20" s="419"/>
      <c r="AX20" s="153">
        <v>6</v>
      </c>
      <c r="AY20" s="133"/>
      <c r="AZ20" s="417"/>
      <c r="BA20" s="418"/>
      <c r="BB20" s="418"/>
      <c r="BC20" s="419"/>
      <c r="BF20" s="153">
        <v>6</v>
      </c>
      <c r="BG20" s="133">
        <v>10243</v>
      </c>
      <c r="BH20" s="400" t="s">
        <v>5268</v>
      </c>
      <c r="BI20" s="401"/>
      <c r="BJ20" s="401"/>
      <c r="BK20" s="402"/>
      <c r="BN20" s="153">
        <v>6</v>
      </c>
      <c r="BO20" s="133"/>
      <c r="BP20" s="400"/>
      <c r="BQ20" s="401"/>
      <c r="BR20" s="401"/>
      <c r="BS20" s="402"/>
    </row>
    <row r="21" spans="2:71" ht="57.75" customHeight="1">
      <c r="B21" s="102">
        <v>7</v>
      </c>
      <c r="C21" s="140">
        <v>0</v>
      </c>
      <c r="D21" s="417" t="s">
        <v>4550</v>
      </c>
      <c r="E21" s="418"/>
      <c r="F21" s="418"/>
      <c r="G21" s="419"/>
      <c r="J21" s="153">
        <v>7</v>
      </c>
      <c r="K21" s="140">
        <v>6053</v>
      </c>
      <c r="L21" s="423" t="s">
        <v>4558</v>
      </c>
      <c r="M21" s="424"/>
      <c r="N21" s="424"/>
      <c r="O21" s="425"/>
      <c r="R21" s="153">
        <v>7</v>
      </c>
      <c r="S21" s="276">
        <v>13930.9</v>
      </c>
      <c r="T21" s="414" t="s">
        <v>5184</v>
      </c>
      <c r="U21" s="415"/>
      <c r="V21" s="415"/>
      <c r="W21" s="416"/>
      <c r="Z21" s="313">
        <v>7</v>
      </c>
      <c r="AA21" s="99">
        <v>13338.5</v>
      </c>
      <c r="AB21" s="417"/>
      <c r="AC21" s="418"/>
      <c r="AD21" s="418"/>
      <c r="AE21" s="419"/>
      <c r="AH21" s="313">
        <v>7</v>
      </c>
      <c r="AI21" s="99">
        <v>19144</v>
      </c>
      <c r="AJ21" s="417"/>
      <c r="AK21" s="418"/>
      <c r="AL21" s="418"/>
      <c r="AM21" s="419"/>
      <c r="AP21" s="313">
        <v>7</v>
      </c>
      <c r="AQ21" s="140"/>
      <c r="AR21" s="417"/>
      <c r="AS21" s="418"/>
      <c r="AT21" s="418"/>
      <c r="AU21" s="419"/>
      <c r="AX21" s="102">
        <v>7</v>
      </c>
      <c r="AY21" s="140">
        <v>19329</v>
      </c>
      <c r="AZ21" s="417"/>
      <c r="BA21" s="418"/>
      <c r="BB21" s="418"/>
      <c r="BC21" s="419"/>
      <c r="BF21" s="102">
        <v>7</v>
      </c>
      <c r="BG21" s="140"/>
      <c r="BH21" s="403"/>
      <c r="BI21" s="404"/>
      <c r="BJ21" s="404"/>
      <c r="BK21" s="405"/>
      <c r="BN21" s="102">
        <v>7</v>
      </c>
      <c r="BO21" s="140"/>
      <c r="BP21" s="403"/>
      <c r="BQ21" s="404"/>
      <c r="BR21" s="404"/>
      <c r="BS21" s="405"/>
    </row>
    <row r="22" spans="2:71" ht="96" customHeight="1">
      <c r="B22" s="102">
        <v>8</v>
      </c>
      <c r="C22" s="140">
        <v>0</v>
      </c>
      <c r="D22" s="417" t="s">
        <v>4551</v>
      </c>
      <c r="E22" s="418"/>
      <c r="F22" s="418"/>
      <c r="G22" s="419"/>
      <c r="J22" s="153">
        <v>8</v>
      </c>
      <c r="K22" s="140">
        <v>6053</v>
      </c>
      <c r="L22" s="423" t="s">
        <v>4559</v>
      </c>
      <c r="M22" s="424"/>
      <c r="N22" s="424"/>
      <c r="O22" s="425"/>
      <c r="R22" s="153">
        <v>8</v>
      </c>
      <c r="S22" s="276">
        <v>13338.5</v>
      </c>
      <c r="T22" s="414" t="s">
        <v>5189</v>
      </c>
      <c r="U22" s="415"/>
      <c r="V22" s="415"/>
      <c r="W22" s="416"/>
      <c r="Z22" s="153">
        <v>8</v>
      </c>
      <c r="AA22" s="99">
        <v>19748</v>
      </c>
      <c r="AB22" s="417" t="s">
        <v>5195</v>
      </c>
      <c r="AC22" s="418"/>
      <c r="AD22" s="418"/>
      <c r="AE22" s="419"/>
      <c r="AH22" s="153">
        <v>8</v>
      </c>
      <c r="AI22" s="99"/>
      <c r="AJ22" s="417"/>
      <c r="AK22" s="418"/>
      <c r="AL22" s="418"/>
      <c r="AM22" s="419"/>
      <c r="AP22" s="153">
        <v>8</v>
      </c>
      <c r="AQ22" s="140"/>
      <c r="AR22" s="417"/>
      <c r="AS22" s="418"/>
      <c r="AT22" s="418"/>
      <c r="AU22" s="419"/>
      <c r="AX22" s="153">
        <v>8</v>
      </c>
      <c r="AY22" s="140"/>
      <c r="AZ22" s="417"/>
      <c r="BA22" s="418"/>
      <c r="BB22" s="418"/>
      <c r="BC22" s="419"/>
      <c r="BF22" s="153">
        <v>8</v>
      </c>
      <c r="BG22" s="140">
        <v>20624</v>
      </c>
      <c r="BH22" s="400" t="s">
        <v>5268</v>
      </c>
      <c r="BI22" s="401"/>
      <c r="BJ22" s="401"/>
      <c r="BK22" s="402"/>
      <c r="BN22" s="153">
        <v>8</v>
      </c>
      <c r="BO22" s="140"/>
      <c r="BP22" s="400"/>
      <c r="BQ22" s="401"/>
      <c r="BR22" s="401"/>
      <c r="BS22" s="402"/>
    </row>
    <row r="23" spans="2:71" ht="49.5" customHeight="1" thickBot="1">
      <c r="B23" s="103">
        <v>9</v>
      </c>
      <c r="C23" s="100">
        <v>0</v>
      </c>
      <c r="D23" s="407" t="s">
        <v>4552</v>
      </c>
      <c r="E23" s="408"/>
      <c r="F23" s="408"/>
      <c r="G23" s="409"/>
      <c r="J23" s="154">
        <v>9</v>
      </c>
      <c r="K23" s="100">
        <v>6305</v>
      </c>
      <c r="L23" s="410" t="s">
        <v>4560</v>
      </c>
      <c r="M23" s="411"/>
      <c r="N23" s="411"/>
      <c r="O23" s="412"/>
      <c r="R23" s="279">
        <v>9</v>
      </c>
      <c r="S23" s="141">
        <v>14935</v>
      </c>
      <c r="T23" s="410" t="s">
        <v>5195</v>
      </c>
      <c r="U23" s="411"/>
      <c r="V23" s="411"/>
      <c r="W23" s="413"/>
      <c r="Z23" s="154">
        <v>9</v>
      </c>
      <c r="AA23" s="100">
        <v>16118</v>
      </c>
      <c r="AB23" s="407" t="s">
        <v>5226</v>
      </c>
      <c r="AC23" s="408"/>
      <c r="AD23" s="408"/>
      <c r="AE23" s="409"/>
      <c r="AH23" s="154">
        <v>9</v>
      </c>
      <c r="AI23" s="100"/>
      <c r="AJ23" s="407"/>
      <c r="AK23" s="408"/>
      <c r="AL23" s="408"/>
      <c r="AM23" s="409"/>
      <c r="AP23" s="154">
        <v>9</v>
      </c>
      <c r="AQ23" s="100"/>
      <c r="AR23" s="407"/>
      <c r="AS23" s="408"/>
      <c r="AT23" s="408"/>
      <c r="AU23" s="409"/>
      <c r="AX23" s="154">
        <v>9</v>
      </c>
      <c r="AY23" s="100"/>
      <c r="AZ23" s="407"/>
      <c r="BA23" s="408"/>
      <c r="BB23" s="408"/>
      <c r="BC23" s="409"/>
      <c r="BF23" s="154">
        <v>9</v>
      </c>
      <c r="BG23" s="100">
        <v>16994</v>
      </c>
      <c r="BH23" s="400" t="s">
        <v>5268</v>
      </c>
      <c r="BI23" s="401"/>
      <c r="BJ23" s="401"/>
      <c r="BK23" s="402"/>
      <c r="BN23" s="154">
        <v>9</v>
      </c>
      <c r="BO23" s="100"/>
      <c r="BP23" s="400"/>
      <c r="BQ23" s="401"/>
      <c r="BR23" s="401"/>
      <c r="BS23" s="402"/>
    </row>
    <row r="24" spans="2:71" ht="15.75" thickBot="1">
      <c r="Q24" s="154"/>
    </row>
    <row r="25" spans="2:71">
      <c r="J25" s="75" t="s">
        <v>4562</v>
      </c>
    </row>
    <row r="26" spans="2:71">
      <c r="J26" s="155"/>
      <c r="K26" s="426" t="s">
        <v>4563</v>
      </c>
      <c r="L26" s="427"/>
      <c r="M26" s="427"/>
      <c r="N26" s="427"/>
      <c r="O26" s="427"/>
    </row>
    <row r="27" spans="2:71">
      <c r="AQ27" t="s">
        <v>4629</v>
      </c>
      <c r="AT27" s="47"/>
      <c r="BA27" t="s">
        <v>4631</v>
      </c>
    </row>
    <row r="28" spans="2:71">
      <c r="AT28" s="47" t="s">
        <v>4630</v>
      </c>
      <c r="AU28" t="s">
        <v>5231</v>
      </c>
      <c r="BA28" s="215"/>
      <c r="BB28" s="215"/>
      <c r="BC28" s="215"/>
    </row>
    <row r="29" spans="2:71">
      <c r="AQ29" s="220" t="s">
        <v>5305</v>
      </c>
      <c r="AR29" s="220"/>
      <c r="AT29" s="47"/>
      <c r="AU29" s="75" t="s">
        <v>5444</v>
      </c>
      <c r="BA29" s="434" t="s">
        <v>5446</v>
      </c>
      <c r="BB29" s="434"/>
      <c r="BC29" s="434"/>
    </row>
    <row r="30" spans="2:71">
      <c r="AT30" s="47"/>
      <c r="AW30" s="435"/>
      <c r="AX30" s="435"/>
      <c r="AY30" s="435"/>
    </row>
    <row r="31" spans="2:71">
      <c r="B31" t="s">
        <v>4629</v>
      </c>
      <c r="D31" t="s">
        <v>4630</v>
      </c>
      <c r="G31" t="s">
        <v>4631</v>
      </c>
    </row>
    <row r="32" spans="2:71">
      <c r="I32" s="293" t="s">
        <v>5234</v>
      </c>
      <c r="J32" s="293"/>
      <c r="K32" s="293"/>
    </row>
    <row r="33" spans="2:11">
      <c r="B33" s="222" t="s">
        <v>5225</v>
      </c>
      <c r="C33" s="221"/>
      <c r="E33" s="387" t="s">
        <v>5228</v>
      </c>
      <c r="F33" s="387"/>
      <c r="G33" s="219"/>
      <c r="H33" s="219"/>
      <c r="I33" s="406" t="s">
        <v>5223</v>
      </c>
      <c r="J33" s="406"/>
      <c r="K33" s="406"/>
    </row>
  </sheetData>
  <mergeCells count="113">
    <mergeCell ref="BP21:BS21"/>
    <mergeCell ref="BP22:BS22"/>
    <mergeCell ref="BP23:BS23"/>
    <mergeCell ref="BM5:BM6"/>
    <mergeCell ref="BN5:BS5"/>
    <mergeCell ref="BP14:BS14"/>
    <mergeCell ref="BP15:BS15"/>
    <mergeCell ref="BP16:BS16"/>
    <mergeCell ref="BP17:BS17"/>
    <mergeCell ref="BP18:BS18"/>
    <mergeCell ref="BP19:BS19"/>
    <mergeCell ref="BP20:BS20"/>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E33:F33"/>
    <mergeCell ref="I33:K33"/>
    <mergeCell ref="AJ23:AM23"/>
    <mergeCell ref="D23:G23"/>
    <mergeCell ref="L23:O23"/>
    <mergeCell ref="T23:W23"/>
    <mergeCell ref="AB23:AE23"/>
    <mergeCell ref="T22:W22"/>
    <mergeCell ref="AB22:AE22"/>
    <mergeCell ref="AJ22:AM22"/>
    <mergeCell ref="BE5:BE6"/>
    <mergeCell ref="BF5:BK5"/>
    <mergeCell ref="BH14:BK14"/>
    <mergeCell ref="BH15:BK15"/>
    <mergeCell ref="BH16:BK16"/>
    <mergeCell ref="BH22:BK22"/>
    <mergeCell ref="BH23:BK23"/>
    <mergeCell ref="BH17:BK17"/>
    <mergeCell ref="BH18:BK18"/>
    <mergeCell ref="BH19:BK19"/>
    <mergeCell ref="BH20:BK20"/>
    <mergeCell ref="BH21:BK21"/>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2306</v>
      </c>
      <c r="D3" s="378" t="s">
        <v>12</v>
      </c>
      <c r="E3" s="378"/>
      <c r="F3" s="4" t="s">
        <v>2568</v>
      </c>
    </row>
    <row r="4" spans="1:12" ht="18" customHeight="1">
      <c r="A4" s="377" t="s">
        <v>77</v>
      </c>
      <c r="B4" s="377"/>
      <c r="C4" s="36" t="s">
        <v>3801</v>
      </c>
      <c r="D4" s="378" t="s">
        <v>14</v>
      </c>
      <c r="E4" s="378"/>
      <c r="F4" s="109"/>
    </row>
    <row r="5" spans="1:12" ht="18" customHeight="1">
      <c r="A5" s="377" t="s">
        <v>78</v>
      </c>
      <c r="B5" s="377"/>
      <c r="C5" s="37" t="s">
        <v>2305</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44660</v>
      </c>
      <c r="G8" s="109"/>
      <c r="H8" s="14">
        <f>DATE(YEAR(F8),MONTH(F8),DAY(F8)+1)</f>
        <v>44661</v>
      </c>
      <c r="I8" s="15">
        <f t="shared" ref="I8:I18" ca="1" si="0">IF(ISBLANK(H8),"",H8-DATE(YEAR(NOW()),MONTH(NOW()),DAY(NOW())))</f>
        <v>0</v>
      </c>
      <c r="J8" s="16" t="str">
        <f t="shared" ref="J8:J18" ca="1" si="1">IF(I8="","",IF(I8&lt;0,"OVERDUE","NOT DUE"))</f>
        <v>NOT DUE</v>
      </c>
      <c r="K8" s="30"/>
      <c r="L8" s="19"/>
    </row>
    <row r="9" spans="1:12">
      <c r="A9" s="59" t="s">
        <v>2645</v>
      </c>
      <c r="B9" s="30" t="s">
        <v>2291</v>
      </c>
      <c r="C9" s="30" t="s">
        <v>2292</v>
      </c>
      <c r="D9" s="39" t="s">
        <v>0</v>
      </c>
      <c r="E9" s="12">
        <v>42549</v>
      </c>
      <c r="F9" s="12">
        <v>44648</v>
      </c>
      <c r="G9" s="109"/>
      <c r="H9" s="14">
        <f>DATE(YEAR(F9),MONTH(F9)+3,DAY(F9)-1)</f>
        <v>44739</v>
      </c>
      <c r="I9" s="15">
        <f t="shared" ca="1" si="0"/>
        <v>78</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78</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78</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78</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480</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480</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480</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480</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480</v>
      </c>
      <c r="J17" s="16" t="str">
        <f t="shared" ca="1" si="1"/>
        <v>NOT DUE</v>
      </c>
      <c r="K17" s="30"/>
      <c r="L17" s="145" t="s">
        <v>5199</v>
      </c>
    </row>
    <row r="18" spans="1:12">
      <c r="A18" s="59" t="s">
        <v>3947</v>
      </c>
      <c r="B18" s="30" t="s">
        <v>3957</v>
      </c>
      <c r="C18" s="30" t="s">
        <v>3937</v>
      </c>
      <c r="D18" s="39" t="s">
        <v>383</v>
      </c>
      <c r="E18" s="12">
        <v>42549</v>
      </c>
      <c r="F18" s="12">
        <v>44412</v>
      </c>
      <c r="G18" s="109"/>
      <c r="H18" s="14">
        <f t="shared" si="2"/>
        <v>45141</v>
      </c>
      <c r="I18" s="15">
        <f t="shared" ca="1" si="0"/>
        <v>480</v>
      </c>
      <c r="J18" s="16" t="str">
        <f t="shared" ca="1" si="1"/>
        <v>NOT DUE</v>
      </c>
      <c r="K18" s="30"/>
      <c r="L18" s="145" t="s">
        <v>5199</v>
      </c>
    </row>
    <row r="19" spans="1:12">
      <c r="A19" s="60"/>
      <c r="B19" s="50"/>
      <c r="C19" s="50"/>
      <c r="D19" s="61"/>
      <c r="E19" s="52"/>
      <c r="F19" s="62"/>
      <c r="G19" s="53"/>
      <c r="H19" s="54"/>
      <c r="I19" s="55"/>
      <c r="J19" s="49"/>
      <c r="K19" s="50"/>
      <c r="L19" s="56"/>
    </row>
    <row r="23" spans="1:12">
      <c r="B23" t="s">
        <v>4629</v>
      </c>
      <c r="D23" s="47" t="s">
        <v>4630</v>
      </c>
      <c r="E23" t="s">
        <v>5231</v>
      </c>
      <c r="G23" t="s">
        <v>4631</v>
      </c>
    </row>
    <row r="24" spans="1:12">
      <c r="C24" s="367" t="s">
        <v>5452</v>
      </c>
      <c r="E24" s="75" t="s">
        <v>5444</v>
      </c>
      <c r="H24" s="455" t="s">
        <v>5445</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K16" sqref="K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2307</v>
      </c>
      <c r="D3" s="378" t="s">
        <v>12</v>
      </c>
      <c r="E3" s="378"/>
      <c r="F3" s="58" t="s">
        <v>2569</v>
      </c>
    </row>
    <row r="4" spans="1:12" ht="18" customHeight="1">
      <c r="A4" s="377" t="s">
        <v>77</v>
      </c>
      <c r="B4" s="377"/>
      <c r="C4" s="36" t="s">
        <v>3801</v>
      </c>
      <c r="D4" s="378" t="s">
        <v>14</v>
      </c>
      <c r="E4" s="378"/>
      <c r="F4" s="109"/>
    </row>
    <row r="5" spans="1:12" ht="18" customHeight="1">
      <c r="A5" s="377" t="s">
        <v>78</v>
      </c>
      <c r="B5" s="377"/>
      <c r="C5" s="37" t="s">
        <v>2305</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44660</v>
      </c>
      <c r="G8" s="109"/>
      <c r="H8" s="14">
        <f>DATE(YEAR(F8),MONTH(F8),DAY(F8)+1)</f>
        <v>44661</v>
      </c>
      <c r="I8" s="15">
        <f t="shared" ref="I8:I18" ca="1" si="0">IF(ISBLANK(H8),"",H8-DATE(YEAR(NOW()),MONTH(NOW()),DAY(NOW())))</f>
        <v>0</v>
      </c>
      <c r="J8" s="16" t="str">
        <f t="shared" ref="J8:J18" ca="1" si="1">IF(I8="","",IF(I8&lt;0,"OVERDUE","NOT DUE"))</f>
        <v>NOT DUE</v>
      </c>
      <c r="K8" s="30"/>
      <c r="L8" s="19"/>
    </row>
    <row r="9" spans="1:12">
      <c r="A9" s="59" t="s">
        <v>2655</v>
      </c>
      <c r="B9" s="30" t="s">
        <v>2291</v>
      </c>
      <c r="C9" s="30" t="s">
        <v>2292</v>
      </c>
      <c r="D9" s="39" t="s">
        <v>0</v>
      </c>
      <c r="E9" s="12">
        <v>42549</v>
      </c>
      <c r="F9" s="12">
        <v>44648</v>
      </c>
      <c r="G9" s="109"/>
      <c r="H9" s="14">
        <f>DATE(YEAR(F9),MONTH(F9)+3,DAY(F9)-1)</f>
        <v>44739</v>
      </c>
      <c r="I9" s="15">
        <f t="shared" ca="1" si="0"/>
        <v>78</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78</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78</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78</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480</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480</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480</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480</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480</v>
      </c>
      <c r="J17" s="16" t="str">
        <f t="shared" ca="1" si="1"/>
        <v>NOT DUE</v>
      </c>
      <c r="K17" s="30"/>
      <c r="L17" s="145" t="s">
        <v>5199</v>
      </c>
    </row>
    <row r="18" spans="1:12">
      <c r="A18" s="59" t="s">
        <v>3946</v>
      </c>
      <c r="B18" s="30" t="s">
        <v>3957</v>
      </c>
      <c r="C18" s="30" t="s">
        <v>3937</v>
      </c>
      <c r="D18" s="39" t="s">
        <v>383</v>
      </c>
      <c r="E18" s="12">
        <v>42549</v>
      </c>
      <c r="F18" s="12">
        <v>44412</v>
      </c>
      <c r="G18" s="109"/>
      <c r="H18" s="14">
        <f t="shared" si="2"/>
        <v>45141</v>
      </c>
      <c r="I18" s="15">
        <f t="shared" ca="1" si="0"/>
        <v>480</v>
      </c>
      <c r="J18" s="16" t="str">
        <f t="shared" ca="1" si="1"/>
        <v>NOT DUE</v>
      </c>
      <c r="K18" s="30"/>
      <c r="L18" s="145" t="s">
        <v>5199</v>
      </c>
    </row>
    <row r="19" spans="1:12">
      <c r="A19" s="60"/>
      <c r="B19" s="50"/>
      <c r="C19" s="50"/>
      <c r="D19" s="61"/>
      <c r="E19" s="52"/>
      <c r="F19" s="62"/>
      <c r="G19" s="53"/>
      <c r="H19" s="54"/>
      <c r="I19" s="55"/>
      <c r="J19" s="49"/>
      <c r="K19" s="50"/>
      <c r="L19" s="56"/>
    </row>
    <row r="23" spans="1:12">
      <c r="B23" t="s">
        <v>4629</v>
      </c>
      <c r="D23" s="47" t="s">
        <v>4630</v>
      </c>
      <c r="E23" t="s">
        <v>5231</v>
      </c>
      <c r="G23" t="s">
        <v>4631</v>
      </c>
    </row>
    <row r="24" spans="1:12">
      <c r="C24" s="367" t="s">
        <v>5449</v>
      </c>
      <c r="E24" s="75" t="s">
        <v>5444</v>
      </c>
      <c r="H24" s="455" t="s">
        <v>5446</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5"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2308</v>
      </c>
      <c r="D3" s="378" t="s">
        <v>12</v>
      </c>
      <c r="E3" s="378"/>
      <c r="F3" s="58" t="s">
        <v>2664</v>
      </c>
    </row>
    <row r="4" spans="1:12" ht="18" customHeight="1">
      <c r="A4" s="377" t="s">
        <v>77</v>
      </c>
      <c r="B4" s="377"/>
      <c r="C4" s="36" t="s">
        <v>3801</v>
      </c>
      <c r="D4" s="378" t="s">
        <v>14</v>
      </c>
      <c r="E4" s="378"/>
      <c r="F4" s="109"/>
    </row>
    <row r="5" spans="1:12" ht="18" customHeight="1">
      <c r="A5" s="377" t="s">
        <v>78</v>
      </c>
      <c r="B5" s="377"/>
      <c r="C5" s="37" t="s">
        <v>2305</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44660</v>
      </c>
      <c r="G8" s="109"/>
      <c r="H8" s="14">
        <f>DATE(YEAR(F8),MONTH(F8),DAY(F8)+1)</f>
        <v>44661</v>
      </c>
      <c r="I8" s="15">
        <f t="shared" ref="I8:I18" ca="1" si="0">IF(ISBLANK(H8),"",H8-DATE(YEAR(NOW()),MONTH(NOW()),DAY(NOW())))</f>
        <v>0</v>
      </c>
      <c r="J8" s="16" t="str">
        <f t="shared" ref="J8:J18" ca="1" si="1">IF(I8="","",IF(I8&lt;0,"OVERDUE","NOT DUE"))</f>
        <v>NOT DUE</v>
      </c>
      <c r="K8" s="30"/>
      <c r="L8" s="19"/>
    </row>
    <row r="9" spans="1:12">
      <c r="A9" s="59" t="s">
        <v>2666</v>
      </c>
      <c r="B9" s="30" t="s">
        <v>2291</v>
      </c>
      <c r="C9" s="30" t="s">
        <v>2292</v>
      </c>
      <c r="D9" s="39" t="s">
        <v>0</v>
      </c>
      <c r="E9" s="12">
        <v>42549</v>
      </c>
      <c r="F9" s="12">
        <v>44648</v>
      </c>
      <c r="G9" s="109"/>
      <c r="H9" s="14">
        <f>DATE(YEAR(F9),MONTH(F9)+3,DAY(F9)-1)</f>
        <v>44739</v>
      </c>
      <c r="I9" s="15">
        <f t="shared" ca="1" si="0"/>
        <v>78</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78</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78</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78</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480</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480</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480</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480</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480</v>
      </c>
      <c r="J17" s="16" t="str">
        <f t="shared" ca="1" si="1"/>
        <v>NOT DUE</v>
      </c>
      <c r="K17" s="30"/>
      <c r="L17" s="145" t="s">
        <v>5199</v>
      </c>
    </row>
    <row r="18" spans="1:12">
      <c r="A18" s="59" t="s">
        <v>3946</v>
      </c>
      <c r="B18" s="30" t="s">
        <v>3957</v>
      </c>
      <c r="C18" s="30" t="s">
        <v>3937</v>
      </c>
      <c r="D18" s="39" t="s">
        <v>383</v>
      </c>
      <c r="E18" s="12">
        <v>42549</v>
      </c>
      <c r="F18" s="12">
        <v>44412</v>
      </c>
      <c r="G18" s="109"/>
      <c r="H18" s="14">
        <f t="shared" si="2"/>
        <v>45141</v>
      </c>
      <c r="I18" s="15">
        <f t="shared" ca="1" si="0"/>
        <v>480</v>
      </c>
      <c r="J18" s="16" t="str">
        <f t="shared" ca="1" si="1"/>
        <v>NOT DUE</v>
      </c>
      <c r="K18" s="30"/>
      <c r="L18" s="145" t="s">
        <v>5199</v>
      </c>
    </row>
    <row r="19" spans="1:12">
      <c r="A19" s="60"/>
      <c r="B19" s="50"/>
      <c r="C19" s="50"/>
      <c r="G19" s="53"/>
      <c r="H19" s="54"/>
      <c r="I19" s="55"/>
      <c r="J19" s="49"/>
      <c r="K19" s="50"/>
      <c r="L19" s="56"/>
    </row>
    <row r="22" spans="1:12">
      <c r="B22" t="s">
        <v>4629</v>
      </c>
      <c r="D22" s="47" t="s">
        <v>4630</v>
      </c>
      <c r="E22" t="s">
        <v>5231</v>
      </c>
      <c r="G22" t="s">
        <v>4631</v>
      </c>
    </row>
    <row r="23" spans="1:12">
      <c r="C23" s="367" t="s">
        <v>5449</v>
      </c>
      <c r="E23" s="75" t="s">
        <v>5444</v>
      </c>
      <c r="H23" s="455" t="s">
        <v>5446</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C20" sqref="C2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2315</v>
      </c>
      <c r="D3" s="378" t="s">
        <v>12</v>
      </c>
      <c r="E3" s="378"/>
      <c r="F3" s="4" t="s">
        <v>2434</v>
      </c>
    </row>
    <row r="4" spans="1:12" ht="18" customHeight="1">
      <c r="A4" s="377" t="s">
        <v>77</v>
      </c>
      <c r="B4" s="377"/>
      <c r="C4" s="36" t="s">
        <v>2316</v>
      </c>
      <c r="D4" s="378" t="s">
        <v>14</v>
      </c>
      <c r="E4" s="378"/>
      <c r="F4" s="109"/>
    </row>
    <row r="5" spans="1:12" ht="18" customHeight="1">
      <c r="A5" s="377" t="s">
        <v>78</v>
      </c>
      <c r="B5" s="377"/>
      <c r="C5" s="37" t="s">
        <v>2317</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982</v>
      </c>
      <c r="J8" s="16" t="str">
        <f t="shared" ref="J8:J10" ca="1" si="1">IF(I8="","",IF(I8&lt;0,"OVERDUE","NOT DUE"))</f>
        <v>NOT DUE</v>
      </c>
      <c r="K8" s="30" t="s">
        <v>2287</v>
      </c>
      <c r="L8" s="19" t="s">
        <v>4848</v>
      </c>
    </row>
    <row r="9" spans="1:12">
      <c r="A9" s="16" t="s">
        <v>2323</v>
      </c>
      <c r="B9" s="30" t="s">
        <v>3952</v>
      </c>
      <c r="C9" s="30" t="s">
        <v>2319</v>
      </c>
      <c r="D9" s="39" t="s">
        <v>2138</v>
      </c>
      <c r="E9" s="12">
        <v>42549</v>
      </c>
      <c r="F9" s="12">
        <v>43868</v>
      </c>
      <c r="G9" s="109"/>
      <c r="H9" s="14">
        <f>DATE(YEAR(F9)+5,MONTH(F9),DAY(F9)-1)</f>
        <v>45694</v>
      </c>
      <c r="I9" s="15">
        <f t="shared" ca="1" si="0"/>
        <v>1033</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68</v>
      </c>
      <c r="J10" s="16" t="str">
        <f t="shared" ca="1" si="1"/>
        <v>NOT DUE</v>
      </c>
      <c r="K10" s="30" t="s">
        <v>2324</v>
      </c>
      <c r="L10" s="19"/>
    </row>
    <row r="15" spans="1:12">
      <c r="B15" t="s">
        <v>4629</v>
      </c>
      <c r="D15" s="47" t="s">
        <v>4630</v>
      </c>
      <c r="E15" t="s">
        <v>5231</v>
      </c>
      <c r="G15" t="s">
        <v>4631</v>
      </c>
      <c r="K15" t="s">
        <v>4836</v>
      </c>
    </row>
    <row r="16" spans="1:12">
      <c r="C16" s="222" t="s">
        <v>5340</v>
      </c>
      <c r="E16" s="75" t="s">
        <v>5444</v>
      </c>
      <c r="H16" s="455" t="s">
        <v>5446</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2325</v>
      </c>
      <c r="D3" s="378" t="s">
        <v>12</v>
      </c>
      <c r="E3" s="378"/>
      <c r="F3" s="4" t="s">
        <v>2433</v>
      </c>
    </row>
    <row r="4" spans="1:12" ht="18" customHeight="1">
      <c r="A4" s="377" t="s">
        <v>77</v>
      </c>
      <c r="B4" s="377"/>
      <c r="C4" s="36" t="s">
        <v>3803</v>
      </c>
      <c r="D4" s="378" t="s">
        <v>14</v>
      </c>
      <c r="E4" s="378"/>
      <c r="F4" s="108"/>
    </row>
    <row r="5" spans="1:12" ht="18" customHeight="1">
      <c r="A5" s="377" t="s">
        <v>78</v>
      </c>
      <c r="B5" s="377"/>
      <c r="C5" s="37" t="s">
        <v>3804</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44660</v>
      </c>
      <c r="G8" s="109"/>
      <c r="H8" s="14">
        <f>DATE(YEAR(F8),MONTH(F8),DAY(F8)+1)</f>
        <v>44661</v>
      </c>
      <c r="I8" s="15">
        <f t="shared" ref="I8:I12" ca="1" si="0">IF(ISBLANK(H8),"",H8-DATE(YEAR(NOW()),MONTH(NOW()),DAY(NOW())))</f>
        <v>0</v>
      </c>
      <c r="J8" s="16" t="str">
        <f t="shared" ref="J8:J12" ca="1" si="1">IF(I8="","",IF(I8&lt;0,"OVERDUE","NOT DUE"))</f>
        <v>NOT DUE</v>
      </c>
      <c r="K8" s="30" t="s">
        <v>2336</v>
      </c>
      <c r="L8" s="19"/>
    </row>
    <row r="9" spans="1:12" ht="28.5" customHeight="1">
      <c r="A9" s="16" t="s">
        <v>2333</v>
      </c>
      <c r="B9" s="30" t="s">
        <v>2374</v>
      </c>
      <c r="C9" s="30" t="s">
        <v>393</v>
      </c>
      <c r="D9" s="39" t="s">
        <v>4</v>
      </c>
      <c r="E9" s="12">
        <v>42549</v>
      </c>
      <c r="F9" s="12">
        <v>44656</v>
      </c>
      <c r="G9" s="109"/>
      <c r="H9" s="14">
        <f>EDATE(F9-1,1)</f>
        <v>44685</v>
      </c>
      <c r="I9" s="15">
        <f t="shared" ca="1" si="0"/>
        <v>24</v>
      </c>
      <c r="J9" s="16" t="str">
        <f t="shared" ca="1" si="1"/>
        <v>NOT 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688</v>
      </c>
      <c r="J10" s="16" t="str">
        <f t="shared" ca="1" si="1"/>
        <v>NOT DUE</v>
      </c>
      <c r="K10" s="30" t="s">
        <v>2337</v>
      </c>
      <c r="L10" s="19" t="s">
        <v>5199</v>
      </c>
    </row>
    <row r="11" spans="1:12" ht="18" customHeight="1">
      <c r="A11" s="16" t="s">
        <v>2334</v>
      </c>
      <c r="B11" s="30" t="s">
        <v>2330</v>
      </c>
      <c r="C11" s="30" t="s">
        <v>831</v>
      </c>
      <c r="D11" s="39" t="s">
        <v>2340</v>
      </c>
      <c r="E11" s="12">
        <v>42549</v>
      </c>
      <c r="F11" s="12">
        <v>42549</v>
      </c>
      <c r="G11" s="109"/>
      <c r="H11" s="14">
        <f>DATE(YEAR(F11)+10,MONTH(F11),DAY(F11)-1)</f>
        <v>46200</v>
      </c>
      <c r="I11" s="15">
        <f t="shared" ca="1" si="0"/>
        <v>1539</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670</v>
      </c>
      <c r="J12" s="16" t="str">
        <f t="shared" ca="1" si="1"/>
        <v>NOT DUE</v>
      </c>
      <c r="K12" s="30" t="s">
        <v>2339</v>
      </c>
      <c r="L12" s="19" t="s">
        <v>5199</v>
      </c>
    </row>
    <row r="17" spans="2:10">
      <c r="B17" t="s">
        <v>4629</v>
      </c>
      <c r="D17" s="47" t="s">
        <v>4630</v>
      </c>
      <c r="E17" t="s">
        <v>5231</v>
      </c>
      <c r="G17" t="s">
        <v>4631</v>
      </c>
    </row>
    <row r="18" spans="2:10">
      <c r="C18" s="367" t="s">
        <v>5449</v>
      </c>
      <c r="E18" s="75" t="s">
        <v>5444</v>
      </c>
      <c r="H18" s="455" t="s">
        <v>5446</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5" zoomScale="87" zoomScaleNormal="87" workbookViewId="0">
      <selection activeCell="L12" sqref="L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2357</v>
      </c>
      <c r="D3" s="378" t="s">
        <v>12</v>
      </c>
      <c r="E3" s="378"/>
      <c r="F3" s="4" t="s">
        <v>2571</v>
      </c>
    </row>
    <row r="4" spans="1:12" ht="18" customHeight="1">
      <c r="A4" s="377" t="s">
        <v>77</v>
      </c>
      <c r="B4" s="377"/>
      <c r="C4" s="36" t="s">
        <v>3805</v>
      </c>
      <c r="D4" s="378" t="s">
        <v>14</v>
      </c>
      <c r="E4" s="378"/>
      <c r="F4" s="5">
        <f>'Running Hours'!B17</f>
        <v>20882.2</v>
      </c>
    </row>
    <row r="5" spans="1:12" ht="18" customHeight="1">
      <c r="A5" s="377" t="s">
        <v>78</v>
      </c>
      <c r="B5" s="377"/>
      <c r="C5" s="37" t="s">
        <v>2356</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44660</v>
      </c>
      <c r="G8" s="63"/>
      <c r="H8" s="14">
        <f>DATE(YEAR(F8),MONTH(F8),DAY(F8)+1)</f>
        <v>44661</v>
      </c>
      <c r="I8" s="15">
        <f t="shared" ref="I8:I57" ca="1" si="0">IF(ISBLANK(H8),"",H8-DATE(YEAR(NOW()),MONTH(NOW()),DAY(NOW())))</f>
        <v>0</v>
      </c>
      <c r="J8" s="16" t="str">
        <f t="shared" ref="J8:J57" ca="1" si="1">IF(I8="","",IF(I8&lt;0,"OVERDUE","NOT DUE"))</f>
        <v>NOT DUE</v>
      </c>
      <c r="K8" s="30"/>
      <c r="L8" s="19"/>
    </row>
    <row r="9" spans="1:12" ht="53.25" customHeight="1">
      <c r="A9" s="16" t="s">
        <v>2596</v>
      </c>
      <c r="B9" s="30" t="s">
        <v>2360</v>
      </c>
      <c r="C9" s="30" t="s">
        <v>2361</v>
      </c>
      <c r="D9" s="39" t="s">
        <v>26</v>
      </c>
      <c r="E9" s="12">
        <v>42549</v>
      </c>
      <c r="F9" s="12">
        <v>44660</v>
      </c>
      <c r="G9" s="63"/>
      <c r="H9" s="14">
        <f>DATE(YEAR(F9),MONTH(F9),DAY(F9)+7)</f>
        <v>44667</v>
      </c>
      <c r="I9" s="15">
        <f t="shared" ca="1" si="0"/>
        <v>6</v>
      </c>
      <c r="J9" s="16" t="str">
        <f t="shared" ca="1" si="1"/>
        <v>NOT DUE</v>
      </c>
      <c r="K9" s="30"/>
      <c r="L9" s="19"/>
    </row>
    <row r="10" spans="1:12" ht="51">
      <c r="A10" s="16" t="s">
        <v>2597</v>
      </c>
      <c r="B10" s="30" t="s">
        <v>2362</v>
      </c>
      <c r="C10" s="30" t="s">
        <v>2361</v>
      </c>
      <c r="D10" s="39" t="s">
        <v>2139</v>
      </c>
      <c r="E10" s="12">
        <v>42549</v>
      </c>
      <c r="F10" s="12">
        <v>44653</v>
      </c>
      <c r="G10" s="63"/>
      <c r="H10" s="14">
        <f>EDATE(F10-1,1)</f>
        <v>44682</v>
      </c>
      <c r="I10" s="15">
        <f t="shared" ca="1" si="0"/>
        <v>21</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10</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183</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172</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443</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443</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443</v>
      </c>
      <c r="J16" s="16" t="str">
        <f t="shared" ca="1" si="1"/>
        <v>NOT DUE</v>
      </c>
      <c r="K16" s="30" t="s">
        <v>2399</v>
      </c>
      <c r="L16" s="19"/>
    </row>
    <row r="17" spans="1:12" ht="38.25">
      <c r="A17" s="16" t="s">
        <v>2604</v>
      </c>
      <c r="B17" s="30" t="s">
        <v>1390</v>
      </c>
      <c r="C17" s="30" t="s">
        <v>1391</v>
      </c>
      <c r="D17" s="39" t="s">
        <v>1</v>
      </c>
      <c r="E17" s="12">
        <v>42549</v>
      </c>
      <c r="F17" s="12">
        <v>44660</v>
      </c>
      <c r="G17" s="63"/>
      <c r="H17" s="14">
        <f>DATE(YEAR(F17),MONTH(F17),DAY(F17)+1)</f>
        <v>44661</v>
      </c>
      <c r="I17" s="15">
        <f t="shared" ca="1" si="0"/>
        <v>0</v>
      </c>
      <c r="J17" s="16" t="str">
        <f t="shared" ca="1" si="1"/>
        <v>NOT DUE</v>
      </c>
      <c r="K17" s="30" t="s">
        <v>1420</v>
      </c>
      <c r="L17" s="19"/>
    </row>
    <row r="18" spans="1:12" ht="38.25">
      <c r="A18" s="16" t="s">
        <v>2605</v>
      </c>
      <c r="B18" s="30" t="s">
        <v>1392</v>
      </c>
      <c r="C18" s="30" t="s">
        <v>1393</v>
      </c>
      <c r="D18" s="39" t="s">
        <v>1</v>
      </c>
      <c r="E18" s="12">
        <v>42549</v>
      </c>
      <c r="F18" s="12">
        <v>44660</v>
      </c>
      <c r="G18" s="63"/>
      <c r="H18" s="14">
        <f>DATE(YEAR(F18),MONTH(F18),DAY(F18)+1)</f>
        <v>44661</v>
      </c>
      <c r="I18" s="15">
        <f t="shared" ca="1" si="0"/>
        <v>0</v>
      </c>
      <c r="J18" s="16" t="str">
        <f t="shared" ca="1" si="1"/>
        <v>NOT DUE</v>
      </c>
      <c r="K18" s="30" t="s">
        <v>1421</v>
      </c>
      <c r="L18" s="19"/>
    </row>
    <row r="19" spans="1:12" ht="38.25">
      <c r="A19" s="16" t="s">
        <v>2606</v>
      </c>
      <c r="B19" s="30" t="s">
        <v>1394</v>
      </c>
      <c r="C19" s="30" t="s">
        <v>1395</v>
      </c>
      <c r="D19" s="39" t="s">
        <v>1</v>
      </c>
      <c r="E19" s="12">
        <v>42549</v>
      </c>
      <c r="F19" s="12">
        <v>44660</v>
      </c>
      <c r="G19" s="63"/>
      <c r="H19" s="14">
        <f>DATE(YEAR(F19),MONTH(F19),DAY(F19)+1)</f>
        <v>44661</v>
      </c>
      <c r="I19" s="15">
        <f t="shared" ca="1" si="0"/>
        <v>0</v>
      </c>
      <c r="J19" s="16" t="str">
        <f t="shared" ca="1" si="1"/>
        <v>NOT DUE</v>
      </c>
      <c r="K19" s="30" t="s">
        <v>1422</v>
      </c>
      <c r="L19" s="19"/>
    </row>
    <row r="20" spans="1:12" ht="38.25" customHeight="1">
      <c r="A20" s="16" t="s">
        <v>2607</v>
      </c>
      <c r="B20" s="30" t="s">
        <v>1396</v>
      </c>
      <c r="C20" s="30" t="s">
        <v>1397</v>
      </c>
      <c r="D20" s="39" t="s">
        <v>4</v>
      </c>
      <c r="E20" s="12">
        <v>42549</v>
      </c>
      <c r="F20" s="12">
        <v>44634</v>
      </c>
      <c r="G20" s="63"/>
      <c r="H20" s="14">
        <f>EDATE(F20-1,1)</f>
        <v>44664</v>
      </c>
      <c r="I20" s="15">
        <f t="shared" ca="1" si="0"/>
        <v>3</v>
      </c>
      <c r="J20" s="16" t="str">
        <f t="shared" ca="1" si="1"/>
        <v>NOT DUE</v>
      </c>
      <c r="K20" s="30" t="s">
        <v>1423</v>
      </c>
      <c r="L20" s="19"/>
    </row>
    <row r="21" spans="1:12" ht="25.5">
      <c r="A21" s="16" t="s">
        <v>2608</v>
      </c>
      <c r="B21" s="30" t="s">
        <v>1398</v>
      </c>
      <c r="C21" s="30" t="s">
        <v>1399</v>
      </c>
      <c r="D21" s="39" t="s">
        <v>1</v>
      </c>
      <c r="E21" s="12">
        <v>42549</v>
      </c>
      <c r="F21" s="12">
        <v>44660</v>
      </c>
      <c r="G21" s="63"/>
      <c r="H21" s="14">
        <f>DATE(YEAR(F21),MONTH(F21),DAY(F21)+1)</f>
        <v>44661</v>
      </c>
      <c r="I21" s="15">
        <f t="shared" ca="1" si="0"/>
        <v>0</v>
      </c>
      <c r="J21" s="16" t="str">
        <f t="shared" ca="1" si="1"/>
        <v>NOT DUE</v>
      </c>
      <c r="K21" s="30" t="s">
        <v>1424</v>
      </c>
      <c r="L21" s="19"/>
    </row>
    <row r="22" spans="1:12" ht="26.45" customHeight="1">
      <c r="A22" s="16" t="s">
        <v>2609</v>
      </c>
      <c r="B22" s="30" t="s">
        <v>1400</v>
      </c>
      <c r="C22" s="30" t="s">
        <v>1401</v>
      </c>
      <c r="D22" s="39" t="s">
        <v>1</v>
      </c>
      <c r="E22" s="12">
        <v>42549</v>
      </c>
      <c r="F22" s="12">
        <v>44660</v>
      </c>
      <c r="G22" s="63"/>
      <c r="H22" s="14">
        <f>DATE(YEAR(F22),MONTH(F22),DAY(F22)+1)</f>
        <v>44661</v>
      </c>
      <c r="I22" s="15">
        <f t="shared" ca="1" si="0"/>
        <v>0</v>
      </c>
      <c r="J22" s="16" t="str">
        <f t="shared" ca="1" si="1"/>
        <v>NOT DUE</v>
      </c>
      <c r="K22" s="30" t="s">
        <v>1425</v>
      </c>
      <c r="L22" s="19"/>
    </row>
    <row r="23" spans="1:12" ht="26.45" customHeight="1">
      <c r="A23" s="16" t="s">
        <v>2610</v>
      </c>
      <c r="B23" s="30" t="s">
        <v>1402</v>
      </c>
      <c r="C23" s="30" t="s">
        <v>1403</v>
      </c>
      <c r="D23" s="39" t="s">
        <v>1</v>
      </c>
      <c r="E23" s="12">
        <v>42549</v>
      </c>
      <c r="F23" s="12">
        <v>44660</v>
      </c>
      <c r="G23" s="63"/>
      <c r="H23" s="14">
        <f>DATE(YEAR(F23),MONTH(F23),DAY(F23)+1)</f>
        <v>44661</v>
      </c>
      <c r="I23" s="15">
        <f t="shared" ca="1" si="0"/>
        <v>0</v>
      </c>
      <c r="J23" s="16" t="str">
        <f t="shared" ca="1" si="1"/>
        <v>NOT DUE</v>
      </c>
      <c r="K23" s="30" t="s">
        <v>1425</v>
      </c>
      <c r="L23" s="19"/>
    </row>
    <row r="24" spans="1:12" ht="26.45" customHeight="1">
      <c r="A24" s="16" t="s">
        <v>2611</v>
      </c>
      <c r="B24" s="30" t="s">
        <v>1404</v>
      </c>
      <c r="C24" s="30" t="s">
        <v>1391</v>
      </c>
      <c r="D24" s="39" t="s">
        <v>1</v>
      </c>
      <c r="E24" s="12">
        <v>42549</v>
      </c>
      <c r="F24" s="12">
        <v>44660</v>
      </c>
      <c r="G24" s="63"/>
      <c r="H24" s="14">
        <f>DATE(YEAR(F24),MONTH(F24),DAY(F24)+1)</f>
        <v>44661</v>
      </c>
      <c r="I24" s="15">
        <f t="shared" ca="1" si="0"/>
        <v>0</v>
      </c>
      <c r="J24" s="16" t="str">
        <f t="shared" ca="1" si="1"/>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174</v>
      </c>
      <c r="J25" s="16" t="str">
        <f t="shared" ca="1" si="1"/>
        <v>NOT DUE</v>
      </c>
      <c r="K25" s="30" t="s">
        <v>1425</v>
      </c>
      <c r="L25" s="19"/>
    </row>
    <row r="26" spans="1:12" ht="25.5">
      <c r="A26" s="16" t="s">
        <v>2613</v>
      </c>
      <c r="B26" s="30" t="s">
        <v>1407</v>
      </c>
      <c r="C26" s="30"/>
      <c r="D26" s="39" t="s">
        <v>4</v>
      </c>
      <c r="E26" s="12">
        <v>42549</v>
      </c>
      <c r="F26" s="12">
        <v>44634</v>
      </c>
      <c r="G26" s="63"/>
      <c r="H26" s="14">
        <f>EDATE(F26-1,1)</f>
        <v>44664</v>
      </c>
      <c r="I26" s="15">
        <f t="shared" ca="1" si="0"/>
        <v>3</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443</v>
      </c>
      <c r="J27" s="16" t="str">
        <f t="shared" ca="1" si="1"/>
        <v>NOT DUE</v>
      </c>
      <c r="K27" s="30" t="s">
        <v>1426</v>
      </c>
      <c r="L27" s="145" t="s">
        <v>5199</v>
      </c>
    </row>
    <row r="28" spans="1:12" ht="26.45" customHeight="1">
      <c r="A28" s="16" t="s">
        <v>2615</v>
      </c>
      <c r="B28" s="30" t="s">
        <v>1408</v>
      </c>
      <c r="C28" s="30" t="s">
        <v>1409</v>
      </c>
      <c r="D28" s="39" t="s">
        <v>0</v>
      </c>
      <c r="E28" s="12">
        <v>42549</v>
      </c>
      <c r="F28" s="12">
        <v>44648</v>
      </c>
      <c r="G28" s="63"/>
      <c r="H28" s="14">
        <f>DATE(YEAR(F28),MONTH(F28)+3,DAY(F28)-1)</f>
        <v>44739</v>
      </c>
      <c r="I28" s="15">
        <f t="shared" ca="1" si="0"/>
        <v>78</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278</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278</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278</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278</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278</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278</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809</v>
      </c>
      <c r="J35" s="16" t="str">
        <f t="shared" ca="1" si="1"/>
        <v>NOT DUE</v>
      </c>
      <c r="K35" s="30" t="s">
        <v>2400</v>
      </c>
      <c r="L35" s="145" t="s">
        <v>5388</v>
      </c>
    </row>
    <row r="36" spans="1:12" ht="19.5" customHeight="1">
      <c r="A36" s="16" t="s">
        <v>2623</v>
      </c>
      <c r="B36" s="30" t="s">
        <v>2372</v>
      </c>
      <c r="C36" s="30" t="s">
        <v>2373</v>
      </c>
      <c r="D36" s="39" t="s">
        <v>383</v>
      </c>
      <c r="E36" s="12">
        <v>42549</v>
      </c>
      <c r="F36" s="12">
        <v>44010</v>
      </c>
      <c r="G36" s="63"/>
      <c r="H36" s="14">
        <f>DATE(YEAR(F36)+2,MONTH(F36),DAY(F36)-1)</f>
        <v>44739</v>
      </c>
      <c r="I36" s="15">
        <f t="shared" ca="1" si="0"/>
        <v>78</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667</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58</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626</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626</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626</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626</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626</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626</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626</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626</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626</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626</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626</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626</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626</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626</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626</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626</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626</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626</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626</v>
      </c>
      <c r="J57" s="16" t="str">
        <f t="shared" ca="1" si="1"/>
        <v>NOT DUE</v>
      </c>
      <c r="K57" s="30"/>
      <c r="L57" s="19"/>
    </row>
    <row r="58" spans="1:12">
      <c r="A58" s="49"/>
      <c r="B58" s="50"/>
      <c r="C58" s="50"/>
      <c r="G58" s="53"/>
      <c r="H58" s="54"/>
      <c r="I58" s="55"/>
      <c r="J58" s="49"/>
      <c r="K58" s="50"/>
      <c r="L58" s="56"/>
    </row>
    <row r="61" spans="1:12">
      <c r="B61" t="s">
        <v>4629</v>
      </c>
      <c r="D61" s="47" t="s">
        <v>4630</v>
      </c>
      <c r="E61" t="s">
        <v>5231</v>
      </c>
      <c r="G61" t="s">
        <v>4631</v>
      </c>
    </row>
    <row r="62" spans="1:12">
      <c r="C62" s="367" t="s">
        <v>5449</v>
      </c>
      <c r="E62" s="75" t="s">
        <v>5444</v>
      </c>
      <c r="H62" s="455" t="s">
        <v>5446</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21"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35"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6" t="s">
        <v>2405</v>
      </c>
      <c r="D3" s="378" t="s">
        <v>12</v>
      </c>
      <c r="E3" s="378"/>
      <c r="F3" s="58" t="s">
        <v>2572</v>
      </c>
    </row>
    <row r="4" spans="1:12" ht="18" customHeight="1">
      <c r="A4" s="377" t="s">
        <v>77</v>
      </c>
      <c r="B4" s="377"/>
      <c r="C4" s="36" t="s">
        <v>3805</v>
      </c>
      <c r="D4" s="378" t="s">
        <v>14</v>
      </c>
      <c r="E4" s="378"/>
      <c r="F4" s="57">
        <f>'Running Hours'!B18</f>
        <v>25530.6</v>
      </c>
    </row>
    <row r="5" spans="1:12" ht="18" customHeight="1">
      <c r="A5" s="377" t="s">
        <v>78</v>
      </c>
      <c r="B5" s="377"/>
      <c r="C5" s="37" t="s">
        <v>2356</v>
      </c>
      <c r="D5" s="44"/>
      <c r="E5" s="260" t="str">
        <f>'Running Hours'!$C3</f>
        <v>Date updated:</v>
      </c>
      <c r="F5" s="147">
        <f>'Running Hours'!$D3</f>
        <v>44660</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44660</v>
      </c>
      <c r="G8" s="63"/>
      <c r="H8" s="14">
        <f>DATE(YEAR(F8),MONTH(F8),DAY(F8)+1)</f>
        <v>44661</v>
      </c>
      <c r="I8" s="15">
        <f ca="1">IF(ISBLANK(H8),"",H8-DATE(YEAR(NOW()),MONTH(NOW()),DAY(NOW())))</f>
        <v>0</v>
      </c>
      <c r="J8" s="16" t="str">
        <f t="shared" ref="J8:J57" ca="1" si="0">IF(I8="","",IF(I8&lt;0,"OVERDUE","NOT DUE"))</f>
        <v>NOT DUE</v>
      </c>
      <c r="K8" s="30"/>
      <c r="L8" s="19"/>
    </row>
    <row r="9" spans="1:12" ht="53.25" customHeight="1">
      <c r="A9" s="16" t="s">
        <v>2596</v>
      </c>
      <c r="B9" s="30" t="s">
        <v>2360</v>
      </c>
      <c r="C9" s="30" t="s">
        <v>2361</v>
      </c>
      <c r="D9" s="39" t="s">
        <v>26</v>
      </c>
      <c r="E9" s="12">
        <v>42549</v>
      </c>
      <c r="F9" s="12">
        <v>44660</v>
      </c>
      <c r="G9" s="63"/>
      <c r="H9" s="14">
        <f>DATE(YEAR(F9),MONTH(F9),DAY(F9)+7)</f>
        <v>44667</v>
      </c>
      <c r="I9" s="15">
        <f t="shared" ref="I9:I57" ca="1" si="1">IF(ISBLANK(H9),"",H9-DATE(YEAR(NOW()),MONTH(NOW()),DAY(NOW())))</f>
        <v>6</v>
      </c>
      <c r="J9" s="16" t="str">
        <f t="shared" ca="1" si="0"/>
        <v>NOT DUE</v>
      </c>
      <c r="K9" s="30"/>
      <c r="L9" s="19"/>
    </row>
    <row r="10" spans="1:12" ht="51">
      <c r="A10" s="16" t="s">
        <v>2597</v>
      </c>
      <c r="B10" s="30" t="s">
        <v>2362</v>
      </c>
      <c r="C10" s="30" t="s">
        <v>2361</v>
      </c>
      <c r="D10" s="39" t="s">
        <v>2139</v>
      </c>
      <c r="E10" s="12">
        <v>42549</v>
      </c>
      <c r="F10" s="12">
        <v>44653</v>
      </c>
      <c r="G10" s="63"/>
      <c r="H10" s="14">
        <f>EDATE(F10-1,1)</f>
        <v>44682</v>
      </c>
      <c r="I10" s="15">
        <f t="shared" ca="1" si="1"/>
        <v>21</v>
      </c>
      <c r="J10" s="16" t="str">
        <f t="shared" ca="1" si="0"/>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1"/>
        <v>10</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183</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172</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443</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443</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443</v>
      </c>
      <c r="J16" s="16" t="str">
        <f t="shared" ca="1" si="0"/>
        <v>NOT DUE</v>
      </c>
      <c r="K16" s="30" t="s">
        <v>2399</v>
      </c>
      <c r="L16" s="19"/>
    </row>
    <row r="17" spans="1:12" ht="38.25">
      <c r="A17" s="16" t="s">
        <v>2604</v>
      </c>
      <c r="B17" s="30" t="s">
        <v>1390</v>
      </c>
      <c r="C17" s="30" t="s">
        <v>1391</v>
      </c>
      <c r="D17" s="39" t="s">
        <v>1</v>
      </c>
      <c r="E17" s="12">
        <v>42549</v>
      </c>
      <c r="F17" s="12">
        <v>44660</v>
      </c>
      <c r="G17" s="63"/>
      <c r="H17" s="14">
        <f>DATE(YEAR(F17),MONTH(F17),DAY(F17)+1)</f>
        <v>44661</v>
      </c>
      <c r="I17" s="15">
        <f t="shared" ca="1" si="1"/>
        <v>0</v>
      </c>
      <c r="J17" s="16" t="str">
        <f t="shared" ca="1" si="0"/>
        <v>NOT DUE</v>
      </c>
      <c r="K17" s="30" t="s">
        <v>1420</v>
      </c>
      <c r="L17" s="19"/>
    </row>
    <row r="18" spans="1:12" ht="38.25">
      <c r="A18" s="16" t="s">
        <v>2605</v>
      </c>
      <c r="B18" s="30" t="s">
        <v>1392</v>
      </c>
      <c r="C18" s="30" t="s">
        <v>1393</v>
      </c>
      <c r="D18" s="39" t="s">
        <v>1</v>
      </c>
      <c r="E18" s="12">
        <v>42549</v>
      </c>
      <c r="F18" s="12">
        <v>44660</v>
      </c>
      <c r="G18" s="63"/>
      <c r="H18" s="14">
        <f>DATE(YEAR(F18),MONTH(F18),DAY(F18)+1)</f>
        <v>44661</v>
      </c>
      <c r="I18" s="15">
        <f t="shared" ca="1" si="1"/>
        <v>0</v>
      </c>
      <c r="J18" s="16" t="str">
        <f t="shared" ca="1" si="0"/>
        <v>NOT DUE</v>
      </c>
      <c r="K18" s="30" t="s">
        <v>1421</v>
      </c>
      <c r="L18" s="19"/>
    </row>
    <row r="19" spans="1:12" ht="38.25">
      <c r="A19" s="16" t="s">
        <v>2606</v>
      </c>
      <c r="B19" s="30" t="s">
        <v>1394</v>
      </c>
      <c r="C19" s="30" t="s">
        <v>1395</v>
      </c>
      <c r="D19" s="39" t="s">
        <v>1</v>
      </c>
      <c r="E19" s="12">
        <v>42549</v>
      </c>
      <c r="F19" s="12">
        <v>44660</v>
      </c>
      <c r="G19" s="63"/>
      <c r="H19" s="14">
        <f>DATE(YEAR(F19),MONTH(F19),DAY(F19)+1)</f>
        <v>44661</v>
      </c>
      <c r="I19" s="15">
        <f t="shared" ca="1" si="1"/>
        <v>0</v>
      </c>
      <c r="J19" s="16" t="str">
        <f t="shared" ca="1" si="0"/>
        <v>NOT DUE</v>
      </c>
      <c r="K19" s="30" t="s">
        <v>1422</v>
      </c>
      <c r="L19" s="19"/>
    </row>
    <row r="20" spans="1:12" ht="38.25" customHeight="1">
      <c r="A20" s="16" t="s">
        <v>2607</v>
      </c>
      <c r="B20" s="30" t="s">
        <v>1396</v>
      </c>
      <c r="C20" s="30" t="s">
        <v>1397</v>
      </c>
      <c r="D20" s="39" t="s">
        <v>4</v>
      </c>
      <c r="E20" s="12">
        <v>42549</v>
      </c>
      <c r="F20" s="12">
        <v>44634</v>
      </c>
      <c r="G20" s="63"/>
      <c r="H20" s="14">
        <f>EDATE(F20-1,1)</f>
        <v>44664</v>
      </c>
      <c r="I20" s="15">
        <f t="shared" ca="1" si="1"/>
        <v>3</v>
      </c>
      <c r="J20" s="16" t="str">
        <f t="shared" ca="1" si="0"/>
        <v>NOT DUE</v>
      </c>
      <c r="K20" s="30" t="s">
        <v>1423</v>
      </c>
      <c r="L20" s="19"/>
    </row>
    <row r="21" spans="1:12" ht="25.5">
      <c r="A21" s="16" t="s">
        <v>2608</v>
      </c>
      <c r="B21" s="30" t="s">
        <v>1398</v>
      </c>
      <c r="C21" s="30" t="s">
        <v>1399</v>
      </c>
      <c r="D21" s="39" t="s">
        <v>1</v>
      </c>
      <c r="E21" s="12">
        <v>42549</v>
      </c>
      <c r="F21" s="12">
        <v>44660</v>
      </c>
      <c r="G21" s="63"/>
      <c r="H21" s="14">
        <f>DATE(YEAR(F21),MONTH(F21),DAY(F21)+1)</f>
        <v>44661</v>
      </c>
      <c r="I21" s="15">
        <f t="shared" ca="1" si="1"/>
        <v>0</v>
      </c>
      <c r="J21" s="16" t="str">
        <f t="shared" ca="1" si="0"/>
        <v>NOT DUE</v>
      </c>
      <c r="K21" s="30" t="s">
        <v>1424</v>
      </c>
      <c r="L21" s="19"/>
    </row>
    <row r="22" spans="1:12" ht="26.45" customHeight="1">
      <c r="A22" s="16" t="s">
        <v>2609</v>
      </c>
      <c r="B22" s="30" t="s">
        <v>1400</v>
      </c>
      <c r="C22" s="30" t="s">
        <v>1401</v>
      </c>
      <c r="D22" s="39" t="s">
        <v>1</v>
      </c>
      <c r="E22" s="12">
        <v>42549</v>
      </c>
      <c r="F22" s="12">
        <v>44660</v>
      </c>
      <c r="G22" s="63"/>
      <c r="H22" s="14">
        <f>DATE(YEAR(F22),MONTH(F22),DAY(F22)+1)</f>
        <v>44661</v>
      </c>
      <c r="I22" s="15">
        <f t="shared" ca="1" si="1"/>
        <v>0</v>
      </c>
      <c r="J22" s="16" t="str">
        <f t="shared" ca="1" si="0"/>
        <v>NOT DUE</v>
      </c>
      <c r="K22" s="30" t="s">
        <v>1425</v>
      </c>
      <c r="L22" s="19"/>
    </row>
    <row r="23" spans="1:12" ht="26.45" customHeight="1">
      <c r="A23" s="16" t="s">
        <v>2610</v>
      </c>
      <c r="B23" s="30" t="s">
        <v>1402</v>
      </c>
      <c r="C23" s="30" t="s">
        <v>1403</v>
      </c>
      <c r="D23" s="39" t="s">
        <v>1</v>
      </c>
      <c r="E23" s="12">
        <v>42549</v>
      </c>
      <c r="F23" s="12">
        <v>44660</v>
      </c>
      <c r="G23" s="63"/>
      <c r="H23" s="14">
        <f>DATE(YEAR(F23),MONTH(F23),DAY(F23)+1)</f>
        <v>44661</v>
      </c>
      <c r="I23" s="15">
        <f t="shared" ca="1" si="1"/>
        <v>0</v>
      </c>
      <c r="J23" s="16" t="str">
        <f t="shared" ca="1" si="0"/>
        <v>NOT DUE</v>
      </c>
      <c r="K23" s="30" t="s">
        <v>1425</v>
      </c>
      <c r="L23" s="19"/>
    </row>
    <row r="24" spans="1:12" ht="26.45" customHeight="1">
      <c r="A24" s="16" t="s">
        <v>2611</v>
      </c>
      <c r="B24" s="30" t="s">
        <v>1404</v>
      </c>
      <c r="C24" s="30" t="s">
        <v>1391</v>
      </c>
      <c r="D24" s="39" t="s">
        <v>1</v>
      </c>
      <c r="E24" s="12">
        <v>42549</v>
      </c>
      <c r="F24" s="12">
        <v>44660</v>
      </c>
      <c r="G24" s="63"/>
      <c r="H24" s="14">
        <f>DATE(YEAR(F24),MONTH(F24),DAY(F24)+1)</f>
        <v>44661</v>
      </c>
      <c r="I24" s="15">
        <f t="shared" ca="1" si="1"/>
        <v>0</v>
      </c>
      <c r="J24" s="16" t="str">
        <f t="shared" ca="1" si="0"/>
        <v>NOT 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174</v>
      </c>
      <c r="J25" s="16" t="str">
        <f t="shared" ca="1" si="0"/>
        <v>NOT DUE</v>
      </c>
      <c r="K25" s="30" t="s">
        <v>1425</v>
      </c>
      <c r="L25" s="19"/>
    </row>
    <row r="26" spans="1:12" ht="25.5">
      <c r="A26" s="16" t="s">
        <v>2613</v>
      </c>
      <c r="B26" s="30" t="s">
        <v>1407</v>
      </c>
      <c r="C26" s="30" t="s">
        <v>4852</v>
      </c>
      <c r="D26" s="39" t="s">
        <v>4</v>
      </c>
      <c r="E26" s="12">
        <v>42549</v>
      </c>
      <c r="F26" s="12">
        <v>44634</v>
      </c>
      <c r="G26" s="63"/>
      <c r="H26" s="14">
        <f>EDATE(F26-1,1)</f>
        <v>44664</v>
      </c>
      <c r="I26" s="15">
        <f t="shared" ca="1" si="1"/>
        <v>3</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443</v>
      </c>
      <c r="J27" s="16" t="str">
        <f t="shared" ca="1" si="0"/>
        <v>NOT DUE</v>
      </c>
      <c r="K27" s="30" t="s">
        <v>1426</v>
      </c>
      <c r="L27" s="145" t="s">
        <v>5387</v>
      </c>
    </row>
    <row r="28" spans="1:12" ht="26.45" customHeight="1">
      <c r="A28" s="16" t="s">
        <v>2615</v>
      </c>
      <c r="B28" s="30" t="s">
        <v>1408</v>
      </c>
      <c r="C28" s="30" t="s">
        <v>1409</v>
      </c>
      <c r="D28" s="39" t="s">
        <v>4060</v>
      </c>
      <c r="E28" s="12">
        <v>42549</v>
      </c>
      <c r="F28" s="12">
        <v>44648</v>
      </c>
      <c r="G28" s="63"/>
      <c r="H28" s="14">
        <f>DATE(YEAR(F28),MONTH(F28)+3,DAY(F28)-1)</f>
        <v>44739</v>
      </c>
      <c r="I28" s="15">
        <f t="shared" ca="1" si="1"/>
        <v>78</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278</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278</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278</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278</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278</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278</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809</v>
      </c>
      <c r="J35" s="16" t="str">
        <f t="shared" ca="1" si="0"/>
        <v>NOT DUE</v>
      </c>
      <c r="K35" s="30" t="s">
        <v>2400</v>
      </c>
      <c r="L35" s="145" t="s">
        <v>5386</v>
      </c>
    </row>
    <row r="36" spans="1:12" ht="15" customHeight="1">
      <c r="A36" s="16" t="s">
        <v>2623</v>
      </c>
      <c r="B36" s="30" t="s">
        <v>2372</v>
      </c>
      <c r="C36" s="30" t="s">
        <v>2373</v>
      </c>
      <c r="D36" s="39" t="s">
        <v>383</v>
      </c>
      <c r="E36" s="12">
        <v>42549</v>
      </c>
      <c r="F36" s="12">
        <v>44010</v>
      </c>
      <c r="G36" s="63"/>
      <c r="H36" s="14">
        <f>DATE(YEAR(F36)+2,MONTH(F36),DAY(F36)-1)</f>
        <v>44739</v>
      </c>
      <c r="I36" s="15">
        <f t="shared" ca="1" si="1"/>
        <v>78</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667</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58</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626</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626</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626</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626</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626</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626</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626</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626</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626</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626</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626</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626</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626</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626</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626</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626</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626</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626</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626</v>
      </c>
      <c r="J57" s="16" t="str">
        <f t="shared" ca="1" si="0"/>
        <v>NOT DUE</v>
      </c>
      <c r="K57" s="30"/>
      <c r="L57" s="19"/>
    </row>
    <row r="61" spans="1:12">
      <c r="B61" t="s">
        <v>4629</v>
      </c>
      <c r="D61" s="47" t="s">
        <v>4630</v>
      </c>
      <c r="E61" t="s">
        <v>5231</v>
      </c>
      <c r="G61" t="s">
        <v>4631</v>
      </c>
    </row>
    <row r="62" spans="1:12">
      <c r="C62" s="367" t="s">
        <v>5449</v>
      </c>
      <c r="E62" s="75" t="s">
        <v>5444</v>
      </c>
      <c r="H62" s="455" t="s">
        <v>5446</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C29" sqref="C29"/>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COLMENA",'[1]List of Vessels'!B2,IF(C1="GL IGUAZU",'[1]List of Vessels'!B3,IF(C1="GL LA PAZ",'[1]List of Vessels'!B4,IF(C1="GL PIRAPO",'[1]List of Vessels'!B5,IF(C1="VALIANT SPRING",'[1]List of Vessels'!B6,IF(C1="VALIANT SUMMER",'[1]List of Vessels'!B7,""))))))</f>
        <v>NK 160240</v>
      </c>
    </row>
    <row r="2" spans="1:12" ht="19.5" customHeight="1">
      <c r="A2" s="377" t="s">
        <v>8</v>
      </c>
      <c r="B2" s="377"/>
      <c r="C2" s="1" t="str">
        <f>IF(C1="GL COLMENA",'[1]List of Vessels'!D2,IF(C1="GL IGUAZU",'[1]List of Vessels'!D3,IF(C1="GL LA PAZ",'[1]List of Vessels'!D4,IF(C1="GL PIRAPO",'[1]List of Vessels'!D5,IF(C1="VALIANT SPRING",'[1]List of Vessels'!D6,IF(C1="VALIANT SUMMER",'[1]List of Vessels'!D7,""))))))</f>
        <v>SINGAPORE</v>
      </c>
      <c r="D2" s="378" t="s">
        <v>9</v>
      </c>
      <c r="E2" s="378"/>
      <c r="F2" s="2">
        <f>IF(C1="GL COLMENA",'[1]List of Vessels'!C2,IF(C1="GL IGUAZU",'[1]List of Vessels'!C3,IF(C1="GL LA PAZ",'[1]List of Vessels'!C4,IF(C1="GL PIRAPO",'[1]List of Vessels'!C5,IF(C1="VALIANT SPRING",'[1]List of Vessels'!C6,IF(C1="VALIANT SUMMER",'[1]List of Vessels'!C7,""))))))</f>
        <v>9731195</v>
      </c>
    </row>
    <row r="3" spans="1:12" ht="19.5" customHeight="1">
      <c r="A3" s="377" t="s">
        <v>10</v>
      </c>
      <c r="B3" s="377"/>
      <c r="C3" s="3" t="s">
        <v>11</v>
      </c>
      <c r="D3" s="378" t="s">
        <v>12</v>
      </c>
      <c r="E3" s="378"/>
      <c r="F3" s="4" t="s">
        <v>2570</v>
      </c>
    </row>
    <row r="4" spans="1:12" ht="18" customHeight="1">
      <c r="A4" s="377" t="s">
        <v>13</v>
      </c>
      <c r="B4" s="377"/>
      <c r="C4" s="3" t="s">
        <v>3806</v>
      </c>
      <c r="D4" s="378" t="s">
        <v>14</v>
      </c>
      <c r="E4" s="378"/>
      <c r="F4" s="5">
        <f>'Running Hours'!B6</f>
        <v>22.6</v>
      </c>
    </row>
    <row r="5" spans="1:12" ht="18" customHeight="1">
      <c r="A5" s="259"/>
      <c r="B5" s="259"/>
      <c r="C5" s="261"/>
      <c r="D5" s="260"/>
      <c r="E5" s="260" t="str">
        <f>'Running Hours'!$C3</f>
        <v>Date updated:</v>
      </c>
      <c r="F5" s="147">
        <f>'Running Hours'!$D3</f>
        <v>44660</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44660</v>
      </c>
      <c r="G8" s="63"/>
      <c r="H8" s="14">
        <f>DATE(YEAR(F8),MONTH(F8),DAY(F8)+7)</f>
        <v>44667</v>
      </c>
      <c r="I8" s="15">
        <f t="shared" ref="I8:I10" ca="1" si="0">IF(ISBLANK(H8),"",H8-DATE(YEAR(NOW()),MONTH(NOW()),DAY(NOW())))</f>
        <v>6</v>
      </c>
      <c r="J8" s="16" t="str">
        <f ca="1">IF(I8="","",IF(I8&lt;0,"OVERDUE","NOT DUE"))</f>
        <v>NOT DUE</v>
      </c>
      <c r="K8" s="17" t="s">
        <v>27</v>
      </c>
      <c r="L8" s="69"/>
    </row>
    <row r="9" spans="1:12" ht="25.5">
      <c r="A9" s="11" t="s">
        <v>2574</v>
      </c>
      <c r="B9" s="11" t="s">
        <v>24</v>
      </c>
      <c r="C9" s="11" t="s">
        <v>28</v>
      </c>
      <c r="D9" s="11" t="s">
        <v>26</v>
      </c>
      <c r="E9" s="64">
        <v>42549</v>
      </c>
      <c r="F9" s="12">
        <v>44660</v>
      </c>
      <c r="G9" s="63"/>
      <c r="H9" s="14">
        <f>DATE(YEAR(F9),MONTH(F9),DAY(F9)+7)</f>
        <v>44667</v>
      </c>
      <c r="I9" s="15">
        <f t="shared" ca="1" si="0"/>
        <v>6</v>
      </c>
      <c r="J9" s="16" t="str">
        <f t="shared" ref="J9:J29" ca="1" si="1">IF(I9="","",IF(I9&lt;0,"OVERDUE","NOT DUE"))</f>
        <v>NOT DUE</v>
      </c>
      <c r="K9" s="17" t="s">
        <v>27</v>
      </c>
      <c r="L9" s="69"/>
    </row>
    <row r="10" spans="1:12" ht="25.5">
      <c r="A10" s="11" t="s">
        <v>2575</v>
      </c>
      <c r="B10" s="11" t="s">
        <v>24</v>
      </c>
      <c r="C10" s="17" t="s">
        <v>29</v>
      </c>
      <c r="D10" s="11" t="s">
        <v>26</v>
      </c>
      <c r="E10" s="64">
        <v>42549</v>
      </c>
      <c r="F10" s="12">
        <v>44660</v>
      </c>
      <c r="G10" s="63"/>
      <c r="H10" s="14">
        <f>DATE(YEAR(F10),MONTH(F10),DAY(F10)+7)</f>
        <v>44667</v>
      </c>
      <c r="I10" s="15">
        <f t="shared" ca="1" si="0"/>
        <v>6</v>
      </c>
      <c r="J10" s="16" t="str">
        <f t="shared" ca="1" si="1"/>
        <v>NOT DUE</v>
      </c>
      <c r="K10" s="17" t="s">
        <v>27</v>
      </c>
      <c r="L10" s="69"/>
    </row>
    <row r="11" spans="1:12" ht="25.5">
      <c r="A11" s="11" t="s">
        <v>2576</v>
      </c>
      <c r="B11" s="11" t="s">
        <v>24</v>
      </c>
      <c r="C11" s="11" t="s">
        <v>30</v>
      </c>
      <c r="D11" s="11" t="s">
        <v>26</v>
      </c>
      <c r="E11" s="64">
        <v>42549</v>
      </c>
      <c r="F11" s="12">
        <v>44660</v>
      </c>
      <c r="G11" s="63"/>
      <c r="H11" s="14">
        <f>DATE(YEAR(F11),MONTH(F11),DAY(F11)+7)</f>
        <v>44667</v>
      </c>
      <c r="I11" s="15">
        <f ca="1">IF(ISBLANK(H11),"",H11-DATE(YEAR(NOW()),MONTH(NOW()),DAY(NOW())))</f>
        <v>6</v>
      </c>
      <c r="J11" s="16" t="str">
        <f t="shared" ca="1" si="1"/>
        <v>NOT DUE</v>
      </c>
      <c r="K11" s="17" t="s">
        <v>27</v>
      </c>
      <c r="L11" s="69"/>
    </row>
    <row r="12" spans="1:12" ht="27" customHeight="1">
      <c r="A12" s="11" t="s">
        <v>2577</v>
      </c>
      <c r="B12" s="11" t="s">
        <v>31</v>
      </c>
      <c r="C12" s="11" t="s">
        <v>32</v>
      </c>
      <c r="D12" s="11" t="s">
        <v>26</v>
      </c>
      <c r="E12" s="64">
        <v>42549</v>
      </c>
      <c r="F12" s="12">
        <v>44660</v>
      </c>
      <c r="G12" s="63"/>
      <c r="H12" s="14">
        <f>DATE(YEAR(F12),MONTH(F12),DAY(F12)+7)</f>
        <v>44667</v>
      </c>
      <c r="I12" s="15">
        <f t="shared" ref="I12:I28" ca="1" si="2">IF(ISBLANK(H12),"",H12-DATE(YEAR(NOW()),MONTH(NOW()),DAY(NOW())))</f>
        <v>6</v>
      </c>
      <c r="J12" s="16" t="str">
        <f t="shared" ca="1" si="1"/>
        <v>NOT 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35</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62</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75</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75</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44679.89166666667</v>
      </c>
      <c r="I17" s="22">
        <f t="shared" ref="I17:I24" si="3">D17-($F$4-G17)</f>
        <v>477.4</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44679.89166666667</v>
      </c>
      <c r="I18" s="22">
        <f t="shared" si="3"/>
        <v>477.4</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44700.724999999999</v>
      </c>
      <c r="I19" s="22">
        <f t="shared" si="3"/>
        <v>977.4</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44700.724999999999</v>
      </c>
      <c r="I20" s="22">
        <f t="shared" si="3"/>
        <v>977.4</v>
      </c>
      <c r="J20" s="16" t="str">
        <f t="shared" si="1"/>
        <v>NOT DUE</v>
      </c>
      <c r="K20" s="17" t="s">
        <v>45</v>
      </c>
      <c r="L20" s="69"/>
    </row>
    <row r="21" spans="1:12" ht="25.5">
      <c r="A21" s="11" t="s">
        <v>2586</v>
      </c>
      <c r="B21" s="11" t="s">
        <v>24</v>
      </c>
      <c r="C21" s="17" t="s">
        <v>47</v>
      </c>
      <c r="D21" s="20">
        <v>1000</v>
      </c>
      <c r="E21" s="64">
        <v>42549</v>
      </c>
      <c r="F21" s="12">
        <v>43463</v>
      </c>
      <c r="G21" s="13">
        <v>0</v>
      </c>
      <c r="H21" s="21">
        <f t="shared" si="4"/>
        <v>44700.724999999999</v>
      </c>
      <c r="I21" s="22">
        <f t="shared" si="3"/>
        <v>977.4</v>
      </c>
      <c r="J21" s="16" t="str">
        <f t="shared" si="1"/>
        <v>NOT DUE</v>
      </c>
      <c r="K21" s="17" t="s">
        <v>45</v>
      </c>
      <c r="L21" s="69"/>
    </row>
    <row r="22" spans="1:12" ht="25.5">
      <c r="A22" s="11" t="s">
        <v>2587</v>
      </c>
      <c r="B22" s="11" t="s">
        <v>24</v>
      </c>
      <c r="C22" s="11" t="s">
        <v>48</v>
      </c>
      <c r="D22" s="20">
        <v>1000</v>
      </c>
      <c r="E22" s="64">
        <v>42549</v>
      </c>
      <c r="F22" s="12">
        <v>43463</v>
      </c>
      <c r="G22" s="13">
        <v>0</v>
      </c>
      <c r="H22" s="21">
        <f t="shared" si="4"/>
        <v>44700.724999999999</v>
      </c>
      <c r="I22" s="22">
        <f t="shared" si="3"/>
        <v>977.4</v>
      </c>
      <c r="J22" s="16" t="str">
        <f t="shared" si="1"/>
        <v>NOT DUE</v>
      </c>
      <c r="K22" s="17" t="s">
        <v>45</v>
      </c>
      <c r="L22" s="69"/>
    </row>
    <row r="23" spans="1:12" ht="25.5">
      <c r="A23" s="11" t="s">
        <v>2588</v>
      </c>
      <c r="B23" s="11" t="s">
        <v>37</v>
      </c>
      <c r="C23" s="11" t="s">
        <v>49</v>
      </c>
      <c r="D23" s="20">
        <v>1000</v>
      </c>
      <c r="E23" s="64">
        <v>42549</v>
      </c>
      <c r="F23" s="64">
        <v>42549</v>
      </c>
      <c r="G23" s="13">
        <v>0</v>
      </c>
      <c r="H23" s="21">
        <f t="shared" si="4"/>
        <v>44700.724999999999</v>
      </c>
      <c r="I23" s="22">
        <f t="shared" si="3"/>
        <v>977.4</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44721.558333333334</v>
      </c>
      <c r="I24" s="22">
        <f t="shared" si="3"/>
        <v>1477.4</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441</v>
      </c>
      <c r="J25" s="16" t="str">
        <f t="shared" ca="1" si="1"/>
        <v>NOT DUE</v>
      </c>
      <c r="K25" s="17" t="s">
        <v>45</v>
      </c>
      <c r="L25" s="69" t="s">
        <v>5222</v>
      </c>
    </row>
    <row r="26" spans="1:12" ht="24">
      <c r="A26" s="11" t="s">
        <v>2591</v>
      </c>
      <c r="B26" s="11" t="s">
        <v>31</v>
      </c>
      <c r="C26" s="11" t="s">
        <v>53</v>
      </c>
      <c r="D26" s="11" t="s">
        <v>0</v>
      </c>
      <c r="E26" s="64">
        <v>42549</v>
      </c>
      <c r="F26" s="12">
        <v>44646</v>
      </c>
      <c r="G26" s="63"/>
      <c r="H26" s="14">
        <f>DATE(YEAR(F26),MONTH(F26)+3,DAY(F26)-1)</f>
        <v>44737</v>
      </c>
      <c r="I26" s="15">
        <f t="shared" ca="1" si="2"/>
        <v>76</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76</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76</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443</v>
      </c>
      <c r="J29" s="16" t="str">
        <f t="shared" ca="1" si="1"/>
        <v>NOT DUE</v>
      </c>
      <c r="K29" s="19" t="s">
        <v>57</v>
      </c>
      <c r="L29" s="69"/>
    </row>
    <row r="31" spans="1:12">
      <c r="D31" s="47"/>
    </row>
    <row r="32" spans="1:12">
      <c r="D32" s="47"/>
    </row>
    <row r="33" spans="2:10">
      <c r="D33" s="47"/>
    </row>
    <row r="34" spans="2:10">
      <c r="B34" t="s">
        <v>4629</v>
      </c>
      <c r="D34" s="47" t="s">
        <v>4630</v>
      </c>
      <c r="E34" t="s">
        <v>5231</v>
      </c>
      <c r="G34" t="s">
        <v>4631</v>
      </c>
    </row>
    <row r="35" spans="2:10">
      <c r="C35" s="367" t="s">
        <v>5449</v>
      </c>
      <c r="D35" s="47"/>
      <c r="E35" s="75" t="s">
        <v>5444</v>
      </c>
      <c r="H35" s="455" t="s">
        <v>5446</v>
      </c>
      <c r="I35" s="455"/>
      <c r="J35" s="455"/>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5" workbookViewId="0">
      <selection activeCell="G31" sqref="G31"/>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COLMENA",'[6]List of Vessels'!B2,IF(C1="GL IGUAZU",'[6]List of Vessels'!B3,IF(C1="GL LA PAZ",'[6]List of Vessels'!B4,IF(C1="GL PIRAPO",'[6]List of Vessels'!B5,IF(C1="VALIANT SPRING",'[6]List of Vessels'!B6,IF(C1="VALIANT SUMMER",'[6]List of Vessels'!B7,""))))))</f>
        <v>NK 160240</v>
      </c>
    </row>
    <row r="2" spans="1:12" ht="19.5" customHeight="1">
      <c r="A2" s="377" t="s">
        <v>8</v>
      </c>
      <c r="B2" s="377"/>
      <c r="C2" s="1" t="str">
        <f>IF(C1="GL COLMENA",'[6]List of Vessels'!D2,IF(C1="GL IGUAZU",'[6]List of Vessels'!D3,IF(C1="GL LA PAZ",'[6]List of Vessels'!D4,IF(C1="GL PIRAPO",'[6]List of Vessels'!D5,IF(C1="VALIANT SPRING",'[6]List of Vessels'!D6,IF(C1="VALIANT SUMMER",'[6]List of Vessels'!D7,""))))))</f>
        <v>SINGAPORE</v>
      </c>
      <c r="D2" s="378" t="s">
        <v>9</v>
      </c>
      <c r="E2" s="378"/>
      <c r="F2" s="2">
        <f>IF(C1="GL COLMENA",'[6]List of Vessels'!C2,IF(C1="GL IGUAZU",'[6]List of Vessels'!C3,IF(C1="GL LA PAZ",'[6]List of Vessels'!C4,IF(C1="GL PIRAPO",'[6]List of Vessels'!C5,IF(C1="VALIANT SPRING",'[6]List of Vessels'!C6,IF(C1="VALIANT SUMMER",'[6]List of Vessels'!C7,""))))))</f>
        <v>9731195</v>
      </c>
    </row>
    <row r="3" spans="1:12" ht="19.5" customHeight="1">
      <c r="A3" s="377" t="s">
        <v>4634</v>
      </c>
      <c r="B3" s="377"/>
      <c r="C3" s="3"/>
      <c r="D3" s="378" t="s">
        <v>12</v>
      </c>
      <c r="E3" s="378"/>
      <c r="F3" s="4" t="s">
        <v>4635</v>
      </c>
    </row>
    <row r="4" spans="1:12" ht="18" customHeight="1">
      <c r="A4" s="377" t="s">
        <v>13</v>
      </c>
      <c r="B4" s="377"/>
      <c r="C4" s="3"/>
      <c r="D4" s="378" t="s">
        <v>14</v>
      </c>
      <c r="E4" s="378"/>
      <c r="F4" s="5">
        <v>0</v>
      </c>
    </row>
    <row r="5" spans="1:12" ht="18" customHeight="1">
      <c r="A5" s="259"/>
      <c r="B5" s="259"/>
      <c r="C5" s="261"/>
      <c r="D5" s="260"/>
      <c r="E5" s="260" t="str">
        <f>'Running Hours'!$C3</f>
        <v>Date updated:</v>
      </c>
      <c r="F5" s="147">
        <f>'Running Hours'!$D3</f>
        <v>44660</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44459</v>
      </c>
      <c r="G8" s="63"/>
      <c r="H8" s="14">
        <f t="shared" ref="H8:H22" si="0">DATE(YEAR(F8),MONTH(F8)+6,DAY(F8)-1)</f>
        <v>44639</v>
      </c>
      <c r="I8" s="15">
        <f t="shared" ref="I8:I22" ca="1" si="1">IF(ISBLANK(H8),"",H8-DATE(YEAR(NOW()),MONTH(NOW()),DAY(NOW())))</f>
        <v>-22</v>
      </c>
      <c r="J8" s="16" t="str">
        <f t="shared" ref="J8:J22" ca="1" si="2">IF(I8="","",IF(I8&lt;0,"OVERDUE","NOT DUE"))</f>
        <v>OVERDUE</v>
      </c>
      <c r="K8" s="203" t="s">
        <v>4639</v>
      </c>
      <c r="L8" s="69"/>
    </row>
    <row r="9" spans="1:12" ht="25.5">
      <c r="A9" s="11" t="s">
        <v>4640</v>
      </c>
      <c r="B9" s="11" t="s">
        <v>4637</v>
      </c>
      <c r="C9" s="11" t="s">
        <v>4641</v>
      </c>
      <c r="D9" s="11" t="s">
        <v>3</v>
      </c>
      <c r="E9" s="12">
        <v>43130</v>
      </c>
      <c r="F9" s="12">
        <v>44459</v>
      </c>
      <c r="G9" s="63"/>
      <c r="H9" s="14">
        <f t="shared" si="0"/>
        <v>44639</v>
      </c>
      <c r="I9" s="15">
        <f t="shared" ca="1" si="1"/>
        <v>-22</v>
      </c>
      <c r="J9" s="16" t="str">
        <f t="shared" ca="1" si="2"/>
        <v>OVERDUE</v>
      </c>
      <c r="K9" s="203" t="s">
        <v>4642</v>
      </c>
      <c r="L9" s="69"/>
    </row>
    <row r="10" spans="1:12" ht="25.5">
      <c r="A10" s="11" t="s">
        <v>4643</v>
      </c>
      <c r="B10" s="11" t="s">
        <v>4637</v>
      </c>
      <c r="C10" s="17" t="s">
        <v>4644</v>
      </c>
      <c r="D10" s="11" t="s">
        <v>3</v>
      </c>
      <c r="E10" s="12">
        <v>43130</v>
      </c>
      <c r="F10" s="12">
        <v>44459</v>
      </c>
      <c r="G10" s="63"/>
      <c r="H10" s="14">
        <f t="shared" si="0"/>
        <v>44639</v>
      </c>
      <c r="I10" s="15">
        <f t="shared" ca="1" si="1"/>
        <v>-22</v>
      </c>
      <c r="J10" s="16" t="str">
        <f t="shared" ca="1" si="2"/>
        <v>OVERDUE</v>
      </c>
      <c r="K10" s="203" t="s">
        <v>4645</v>
      </c>
      <c r="L10" s="69"/>
    </row>
    <row r="11" spans="1:12" ht="25.5">
      <c r="A11" s="11" t="s">
        <v>4646</v>
      </c>
      <c r="B11" s="11" t="s">
        <v>4637</v>
      </c>
      <c r="C11" s="17" t="s">
        <v>4647</v>
      </c>
      <c r="D11" s="11" t="s">
        <v>3</v>
      </c>
      <c r="E11" s="12">
        <v>43130</v>
      </c>
      <c r="F11" s="12">
        <v>44459</v>
      </c>
      <c r="G11" s="63"/>
      <c r="H11" s="14">
        <f t="shared" si="0"/>
        <v>44639</v>
      </c>
      <c r="I11" s="15">
        <f t="shared" ca="1" si="1"/>
        <v>-22</v>
      </c>
      <c r="J11" s="16" t="str">
        <f t="shared" ca="1" si="2"/>
        <v>OVERDUE</v>
      </c>
      <c r="K11" s="203" t="s">
        <v>4648</v>
      </c>
      <c r="L11" s="69"/>
    </row>
    <row r="12" spans="1:12" ht="25.5">
      <c r="A12" s="11" t="s">
        <v>4649</v>
      </c>
      <c r="B12" s="11" t="s">
        <v>4637</v>
      </c>
      <c r="C12" s="17" t="s">
        <v>4650</v>
      </c>
      <c r="D12" s="11" t="s">
        <v>3</v>
      </c>
      <c r="E12" s="12">
        <v>43130</v>
      </c>
      <c r="F12" s="12">
        <v>44459</v>
      </c>
      <c r="G12" s="63"/>
      <c r="H12" s="14">
        <f t="shared" si="0"/>
        <v>44639</v>
      </c>
      <c r="I12" s="15">
        <f t="shared" ca="1" si="1"/>
        <v>-22</v>
      </c>
      <c r="J12" s="16" t="str">
        <f t="shared" ca="1" si="2"/>
        <v>OVERDUE</v>
      </c>
      <c r="K12" s="203" t="s">
        <v>4651</v>
      </c>
      <c r="L12" s="69"/>
    </row>
    <row r="13" spans="1:12" ht="25.5">
      <c r="A13" s="11" t="s">
        <v>4652</v>
      </c>
      <c r="B13" s="11" t="s">
        <v>4637</v>
      </c>
      <c r="C13" s="17" t="s">
        <v>4653</v>
      </c>
      <c r="D13" s="11" t="s">
        <v>3</v>
      </c>
      <c r="E13" s="12">
        <v>43130</v>
      </c>
      <c r="F13" s="12">
        <v>44459</v>
      </c>
      <c r="G13" s="63"/>
      <c r="H13" s="14">
        <f t="shared" si="0"/>
        <v>44639</v>
      </c>
      <c r="I13" s="15">
        <f t="shared" ca="1" si="1"/>
        <v>-22</v>
      </c>
      <c r="J13" s="16" t="str">
        <f t="shared" ca="1" si="2"/>
        <v>OVERDUE</v>
      </c>
      <c r="K13" s="203" t="s">
        <v>4654</v>
      </c>
      <c r="L13" s="69"/>
    </row>
    <row r="14" spans="1:12" ht="24">
      <c r="A14" s="11" t="s">
        <v>4655</v>
      </c>
      <c r="B14" s="11" t="s">
        <v>4637</v>
      </c>
      <c r="C14" s="17" t="s">
        <v>4656</v>
      </c>
      <c r="D14" s="11" t="s">
        <v>3</v>
      </c>
      <c r="E14" s="12">
        <v>43130</v>
      </c>
      <c r="F14" s="12">
        <v>44537</v>
      </c>
      <c r="G14" s="63"/>
      <c r="H14" s="14">
        <f t="shared" si="0"/>
        <v>44718</v>
      </c>
      <c r="I14" s="18">
        <f t="shared" ca="1" si="1"/>
        <v>57</v>
      </c>
      <c r="J14" s="16" t="str">
        <f t="shared" ca="1" si="2"/>
        <v>NOT DUE</v>
      </c>
      <c r="K14" s="204" t="s">
        <v>4657</v>
      </c>
      <c r="L14" s="69"/>
    </row>
    <row r="15" spans="1:12" ht="24">
      <c r="A15" s="11" t="s">
        <v>4658</v>
      </c>
      <c r="B15" s="11" t="s">
        <v>4637</v>
      </c>
      <c r="C15" s="11" t="s">
        <v>4659</v>
      </c>
      <c r="D15" s="11" t="s">
        <v>3</v>
      </c>
      <c r="E15" s="12">
        <v>43130</v>
      </c>
      <c r="F15" s="12">
        <v>44544</v>
      </c>
      <c r="G15" s="63"/>
      <c r="H15" s="14">
        <f t="shared" si="0"/>
        <v>44725</v>
      </c>
      <c r="I15" s="15">
        <f t="shared" ca="1" si="1"/>
        <v>64</v>
      </c>
      <c r="J15" s="16" t="str">
        <f t="shared" ca="1" si="2"/>
        <v>NOT DUE</v>
      </c>
      <c r="K15" s="204" t="s">
        <v>4660</v>
      </c>
      <c r="L15" s="69"/>
    </row>
    <row r="16" spans="1:12" ht="24">
      <c r="A16" s="11" t="s">
        <v>4661</v>
      </c>
      <c r="B16" s="11" t="s">
        <v>4637</v>
      </c>
      <c r="C16" s="11" t="s">
        <v>4662</v>
      </c>
      <c r="D16" s="11" t="s">
        <v>3</v>
      </c>
      <c r="E16" s="12">
        <v>43130</v>
      </c>
      <c r="F16" s="12">
        <v>44538</v>
      </c>
      <c r="G16" s="63"/>
      <c r="H16" s="14">
        <f t="shared" si="0"/>
        <v>44719</v>
      </c>
      <c r="I16" s="15">
        <f t="shared" ca="1" si="1"/>
        <v>58</v>
      </c>
      <c r="J16" s="16" t="str">
        <f t="shared" ca="1" si="2"/>
        <v>NOT DUE</v>
      </c>
      <c r="K16" s="204" t="s">
        <v>4663</v>
      </c>
      <c r="L16" s="69"/>
    </row>
    <row r="17" spans="1:12" ht="24">
      <c r="A17" s="11" t="s">
        <v>4664</v>
      </c>
      <c r="B17" s="11" t="s">
        <v>4637</v>
      </c>
      <c r="C17" s="11" t="s">
        <v>4665</v>
      </c>
      <c r="D17" s="11" t="s">
        <v>3</v>
      </c>
      <c r="E17" s="12">
        <v>43130</v>
      </c>
      <c r="F17" s="12">
        <v>44538</v>
      </c>
      <c r="G17" s="63"/>
      <c r="H17" s="14">
        <f t="shared" si="0"/>
        <v>44719</v>
      </c>
      <c r="I17" s="15">
        <f t="shared" ca="1" si="1"/>
        <v>58</v>
      </c>
      <c r="J17" s="16" t="str">
        <f t="shared" ca="1" si="2"/>
        <v>NOT DUE</v>
      </c>
      <c r="K17" s="204" t="s">
        <v>4666</v>
      </c>
      <c r="L17" s="69"/>
    </row>
    <row r="18" spans="1:12" ht="24">
      <c r="A18" s="11" t="s">
        <v>4667</v>
      </c>
      <c r="B18" s="11" t="s">
        <v>4637</v>
      </c>
      <c r="C18" s="11" t="s">
        <v>4668</v>
      </c>
      <c r="D18" s="11" t="s">
        <v>3</v>
      </c>
      <c r="E18" s="12">
        <v>43130</v>
      </c>
      <c r="F18" s="12">
        <v>44538</v>
      </c>
      <c r="G18" s="63"/>
      <c r="H18" s="14">
        <f t="shared" si="0"/>
        <v>44719</v>
      </c>
      <c r="I18" s="15">
        <f t="shared" ca="1" si="1"/>
        <v>58</v>
      </c>
      <c r="J18" s="16" t="str">
        <f t="shared" ca="1" si="2"/>
        <v>NOT DUE</v>
      </c>
      <c r="K18" s="204" t="s">
        <v>4669</v>
      </c>
      <c r="L18" s="69"/>
    </row>
    <row r="19" spans="1:12" ht="25.5">
      <c r="A19" s="11" t="s">
        <v>4670</v>
      </c>
      <c r="B19" s="11" t="s">
        <v>4637</v>
      </c>
      <c r="C19" s="202" t="s">
        <v>4671</v>
      </c>
      <c r="D19" s="11" t="s">
        <v>3</v>
      </c>
      <c r="E19" s="12">
        <v>43130</v>
      </c>
      <c r="F19" s="12">
        <v>44538</v>
      </c>
      <c r="G19" s="63"/>
      <c r="H19" s="14">
        <f t="shared" si="0"/>
        <v>44719</v>
      </c>
      <c r="I19" s="15">
        <f t="shared" ca="1" si="1"/>
        <v>58</v>
      </c>
      <c r="J19" s="16" t="str">
        <f t="shared" ca="1" si="2"/>
        <v>NOT DUE</v>
      </c>
      <c r="K19" s="203" t="s">
        <v>4672</v>
      </c>
      <c r="L19" s="69"/>
    </row>
    <row r="20" spans="1:12" ht="25.5">
      <c r="A20" s="11" t="s">
        <v>4673</v>
      </c>
      <c r="B20" s="11" t="s">
        <v>4637</v>
      </c>
      <c r="C20" s="202" t="s">
        <v>4674</v>
      </c>
      <c r="D20" s="11" t="s">
        <v>3</v>
      </c>
      <c r="E20" s="12">
        <v>43130</v>
      </c>
      <c r="F20" s="12">
        <v>44538</v>
      </c>
      <c r="G20" s="63"/>
      <c r="H20" s="14">
        <f t="shared" si="0"/>
        <v>44719</v>
      </c>
      <c r="I20" s="15">
        <f t="shared" ca="1" si="1"/>
        <v>58</v>
      </c>
      <c r="J20" s="16" t="str">
        <f t="shared" ca="1" si="2"/>
        <v>NOT DUE</v>
      </c>
      <c r="K20" s="203" t="s">
        <v>4675</v>
      </c>
      <c r="L20" s="69"/>
    </row>
    <row r="21" spans="1:12" ht="25.5">
      <c r="A21" s="11" t="s">
        <v>4676</v>
      </c>
      <c r="B21" s="11" t="s">
        <v>4637</v>
      </c>
      <c r="C21" s="11" t="s">
        <v>4677</v>
      </c>
      <c r="D21" s="11" t="s">
        <v>3</v>
      </c>
      <c r="E21" s="12">
        <v>43130</v>
      </c>
      <c r="F21" s="12">
        <v>44538</v>
      </c>
      <c r="G21" s="63"/>
      <c r="H21" s="14">
        <f t="shared" si="0"/>
        <v>44719</v>
      </c>
      <c r="I21" s="15">
        <f t="shared" ca="1" si="1"/>
        <v>58</v>
      </c>
      <c r="J21" s="16" t="str">
        <f t="shared" ca="1" si="2"/>
        <v>NOT DUE</v>
      </c>
      <c r="K21" s="203" t="s">
        <v>4678</v>
      </c>
      <c r="L21" s="69"/>
    </row>
    <row r="22" spans="1:12" ht="38.25">
      <c r="A22" s="11" t="s">
        <v>5202</v>
      </c>
      <c r="B22" s="17" t="s">
        <v>4659</v>
      </c>
      <c r="C22" s="17" t="s">
        <v>4659</v>
      </c>
      <c r="D22" s="11" t="s">
        <v>3</v>
      </c>
      <c r="E22" s="12">
        <v>42348</v>
      </c>
      <c r="F22" s="12">
        <v>44544</v>
      </c>
      <c r="G22" s="63"/>
      <c r="H22" s="14">
        <f t="shared" si="0"/>
        <v>44725</v>
      </c>
      <c r="I22" s="15">
        <f t="shared" ca="1" si="1"/>
        <v>64</v>
      </c>
      <c r="J22" s="16" t="str">
        <f t="shared" ca="1" si="2"/>
        <v>NOT DUE</v>
      </c>
      <c r="K22" s="17" t="s">
        <v>45</v>
      </c>
      <c r="L22" s="69"/>
    </row>
    <row r="23" spans="1:12">
      <c r="B23" s="38"/>
      <c r="C23" s="47"/>
      <c r="D23" s="47"/>
    </row>
    <row r="24" spans="1:12">
      <c r="B24" s="38"/>
      <c r="D24" s="47"/>
      <c r="H24" s="160"/>
    </row>
    <row r="25" spans="1:12">
      <c r="D25" s="47"/>
    </row>
    <row r="26" spans="1:12">
      <c r="B26" t="s">
        <v>4629</v>
      </c>
      <c r="D26" s="47" t="s">
        <v>4630</v>
      </c>
      <c r="E26" t="s">
        <v>5231</v>
      </c>
      <c r="G26" t="s">
        <v>4631</v>
      </c>
    </row>
    <row r="27" spans="1:12">
      <c r="C27" s="222" t="s">
        <v>5340</v>
      </c>
      <c r="D27" s="47"/>
      <c r="E27" s="75" t="s">
        <v>5444</v>
      </c>
      <c r="H27" s="455" t="s">
        <v>5445</v>
      </c>
      <c r="I27" s="455"/>
      <c r="J27" s="455"/>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topLeftCell="A13" zoomScale="85" zoomScaleNormal="85" workbookViewId="0">
      <selection activeCell="G109" sqref="G10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7" t="s">
        <v>5</v>
      </c>
      <c r="B1" s="377"/>
      <c r="C1" s="34" t="str">
        <f>'[4]Main Engine'!C1</f>
        <v>VALIANT SUMMER</v>
      </c>
      <c r="D1" s="378" t="s">
        <v>7</v>
      </c>
      <c r="E1" s="378"/>
      <c r="F1" s="1" t="str">
        <f>IF(C1="GL COLMENA",'[7]List of Vessels'!B2,IF(C1="GL IGUAZU",'[7]List of Vessels'!B3,IF(C1="GL LA PAZ",'[7]List of Vessels'!B4,IF(C1="GL PIRAPO",'[7]List of Vessels'!B5,IF(C1="VALIANT SPRING",'[7]List of Vessels'!B6,IF(C1="VALIANT SUMMER",'[7]List of Vessels'!B7,""))))))</f>
        <v>NK 160240</v>
      </c>
    </row>
    <row r="2" spans="1:12" ht="19.5" customHeight="1">
      <c r="A2" s="377" t="s">
        <v>8</v>
      </c>
      <c r="B2" s="377"/>
      <c r="C2" s="1" t="str">
        <f>IF(C1="GL COLMENA",'[7]List of Vessels'!D2,IF(C1="GL IGUAZU",'[7]List of Vessels'!D3,IF(C1="GL LA PAZ",'[7]List of Vessels'!D4,IF(C1="GL PIRAPO",'[7]List of Vessels'!D5,IF(C1="VALIANT SPRING",'[7]List of Vessels'!D6,IF(C1="VALIANT SUMMER",'[7]List of Vessels'!D7,""))))))</f>
        <v>SINGAPORE</v>
      </c>
      <c r="D2" s="378" t="s">
        <v>9</v>
      </c>
      <c r="E2" s="378"/>
      <c r="F2" s="2">
        <f>IF(C1="GL COLMENA",'[7]List of Vessels'!C2,IF(C1="GL IGUAZU",'[7]List of Vessels'!C3,IF(C1="GL LA PAZ",'[7]List of Vessels'!C4,IF(C1="GL PIRAPO",'[7]List of Vessels'!C5,IF(C1="VALIANT SPRING",'[7]List of Vessels'!C6,IF(C1="VALIANT SUMMER",'[7]List of Vessels'!C7,""))))))</f>
        <v>9731195</v>
      </c>
    </row>
    <row r="3" spans="1:12" ht="19.5" customHeight="1">
      <c r="A3" s="377" t="s">
        <v>4634</v>
      </c>
      <c r="B3" s="377"/>
      <c r="C3" s="3"/>
      <c r="D3" s="378" t="s">
        <v>12</v>
      </c>
      <c r="E3" s="378"/>
      <c r="F3" s="4" t="s">
        <v>4884</v>
      </c>
    </row>
    <row r="4" spans="1:12" ht="18" customHeight="1">
      <c r="A4" s="377" t="s">
        <v>13</v>
      </c>
      <c r="B4" s="377"/>
      <c r="C4" s="3" t="s">
        <v>4885</v>
      </c>
      <c r="D4" s="378" t="s">
        <v>14</v>
      </c>
      <c r="E4" s="378"/>
      <c r="F4" s="5">
        <f>'Running Hours'!B5</f>
        <v>33630.400000000001</v>
      </c>
    </row>
    <row r="5" spans="1:12" ht="18" customHeight="1">
      <c r="A5" s="266"/>
      <c r="B5" s="266"/>
      <c r="C5" s="268"/>
      <c r="D5" s="267"/>
      <c r="E5" s="267" t="str">
        <f>'[8]Running Hours'!$C5</f>
        <v>Date updated:</v>
      </c>
      <c r="F5" s="147">
        <f>'Running Hours'!$D3</f>
        <v>44660</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4886</v>
      </c>
      <c r="B8" s="11" t="s">
        <v>4887</v>
      </c>
      <c r="C8" s="17" t="s">
        <v>4888</v>
      </c>
      <c r="D8" s="11" t="s">
        <v>2138</v>
      </c>
      <c r="E8" s="64">
        <v>43279</v>
      </c>
      <c r="F8" s="12">
        <v>44415</v>
      </c>
      <c r="G8" s="26">
        <v>29642</v>
      </c>
      <c r="H8" s="14">
        <f t="shared" ref="H8:H71" si="0">DATE(YEAR(F8)+5,MONTH(F8),DAY(F8)-1)</f>
        <v>46240</v>
      </c>
      <c r="I8" s="15">
        <f t="shared" ref="I8:I10" ca="1" si="1">IF(ISBLANK(H8),"",H8-DATE(YEAR(NOW()),MONTH(NOW()),DAY(NOW())))</f>
        <v>1579</v>
      </c>
      <c r="J8" s="16" t="str">
        <f ca="1">IF(I8="","",IF(I8&lt;0,"OVERDUE","NOT DUE"))</f>
        <v>NOT DUE</v>
      </c>
      <c r="K8" s="17" t="s">
        <v>4889</v>
      </c>
      <c r="L8" s="69"/>
    </row>
    <row r="9" spans="1:12" ht="60.75" customHeight="1">
      <c r="A9" s="11" t="s">
        <v>4890</v>
      </c>
      <c r="B9" s="11" t="s">
        <v>4891</v>
      </c>
      <c r="C9" s="17" t="s">
        <v>4892</v>
      </c>
      <c r="D9" s="11" t="s">
        <v>2138</v>
      </c>
      <c r="E9" s="64">
        <v>43279</v>
      </c>
      <c r="F9" s="12">
        <v>44242</v>
      </c>
      <c r="G9" s="26">
        <v>28987</v>
      </c>
      <c r="H9" s="14">
        <f t="shared" si="0"/>
        <v>46067</v>
      </c>
      <c r="I9" s="15">
        <f t="shared" ca="1" si="1"/>
        <v>1406</v>
      </c>
      <c r="J9" s="16" t="str">
        <f t="shared" ref="J9:J72" ca="1" si="2">IF(I9="","",IF(I9&lt;0,"OVERDUE","NOT DUE"))</f>
        <v>NOT DUE</v>
      </c>
      <c r="K9" s="17" t="s">
        <v>4889</v>
      </c>
      <c r="L9" s="69"/>
    </row>
    <row r="10" spans="1:12" ht="60.75" customHeight="1">
      <c r="A10" s="11" t="s">
        <v>4893</v>
      </c>
      <c r="B10" s="11" t="s">
        <v>4894</v>
      </c>
      <c r="C10" s="17" t="s">
        <v>4895</v>
      </c>
      <c r="D10" s="11" t="s">
        <v>2138</v>
      </c>
      <c r="E10" s="64">
        <v>43279</v>
      </c>
      <c r="F10" s="12">
        <v>44411</v>
      </c>
      <c r="G10" s="26">
        <v>29642</v>
      </c>
      <c r="H10" s="14">
        <f t="shared" si="0"/>
        <v>46236</v>
      </c>
      <c r="I10" s="15">
        <f t="shared" ca="1" si="1"/>
        <v>1575</v>
      </c>
      <c r="J10" s="16" t="str">
        <f t="shared" ca="1" si="2"/>
        <v>NOT DUE</v>
      </c>
      <c r="K10" s="17" t="s">
        <v>4889</v>
      </c>
      <c r="L10" s="69"/>
    </row>
    <row r="11" spans="1:12" ht="60.75" customHeight="1">
      <c r="A11" s="11" t="s">
        <v>4896</v>
      </c>
      <c r="B11" s="11" t="s">
        <v>4897</v>
      </c>
      <c r="C11" s="17" t="s">
        <v>4898</v>
      </c>
      <c r="D11" s="11" t="s">
        <v>2138</v>
      </c>
      <c r="E11" s="64">
        <v>43279</v>
      </c>
      <c r="F11" s="12">
        <v>44420</v>
      </c>
      <c r="G11" s="26">
        <v>29642</v>
      </c>
      <c r="H11" s="14">
        <f t="shared" si="0"/>
        <v>46245</v>
      </c>
      <c r="I11" s="15">
        <f ca="1">IF(ISBLANK(H11),"",H11-DATE(YEAR(NOW()),MONTH(NOW()),DAY(NOW())))</f>
        <v>1584</v>
      </c>
      <c r="J11" s="16" t="str">
        <f t="shared" ca="1" si="2"/>
        <v>NOT DUE</v>
      </c>
      <c r="K11" s="17" t="s">
        <v>4889</v>
      </c>
      <c r="L11" s="69"/>
    </row>
    <row r="12" spans="1:12" ht="60.75" customHeight="1">
      <c r="A12" s="11" t="s">
        <v>4899</v>
      </c>
      <c r="B12" s="11" t="s">
        <v>4900</v>
      </c>
      <c r="C12" s="17" t="s">
        <v>4901</v>
      </c>
      <c r="D12" s="11" t="s">
        <v>2138</v>
      </c>
      <c r="E12" s="64">
        <v>43279</v>
      </c>
      <c r="F12" s="12">
        <v>44420</v>
      </c>
      <c r="G12" s="26">
        <v>29642</v>
      </c>
      <c r="H12" s="14">
        <f t="shared" si="0"/>
        <v>46245</v>
      </c>
      <c r="I12" s="15">
        <f t="shared" ref="I12:I75" ca="1" si="3">IF(ISBLANK(H12),"",H12-DATE(YEAR(NOW()),MONTH(NOW()),DAY(NOW())))</f>
        <v>1584</v>
      </c>
      <c r="J12" s="16" t="str">
        <f t="shared" ca="1" si="2"/>
        <v>NOT DUE</v>
      </c>
      <c r="K12" s="17" t="s">
        <v>4889</v>
      </c>
      <c r="L12" s="69"/>
    </row>
    <row r="13" spans="1:12" ht="60.75" customHeight="1">
      <c r="A13" s="11" t="s">
        <v>4902</v>
      </c>
      <c r="B13" s="11" t="s">
        <v>4903</v>
      </c>
      <c r="C13" s="17" t="s">
        <v>4904</v>
      </c>
      <c r="D13" s="11" t="s">
        <v>2138</v>
      </c>
      <c r="E13" s="64">
        <v>43279</v>
      </c>
      <c r="F13" s="12">
        <v>44415</v>
      </c>
      <c r="G13" s="26">
        <v>29642</v>
      </c>
      <c r="H13" s="14">
        <f t="shared" si="0"/>
        <v>46240</v>
      </c>
      <c r="I13" s="15">
        <f t="shared" ca="1" si="3"/>
        <v>1579</v>
      </c>
      <c r="J13" s="16" t="str">
        <f t="shared" ca="1" si="2"/>
        <v>NOT DUE</v>
      </c>
      <c r="K13" s="17" t="s">
        <v>4889</v>
      </c>
      <c r="L13" s="69"/>
    </row>
    <row r="14" spans="1:12" ht="60.75" customHeight="1">
      <c r="A14" s="11" t="s">
        <v>4905</v>
      </c>
      <c r="B14" s="11" t="s">
        <v>4906</v>
      </c>
      <c r="C14" s="17" t="s">
        <v>4907</v>
      </c>
      <c r="D14" s="11" t="s">
        <v>2138</v>
      </c>
      <c r="E14" s="64">
        <v>43279</v>
      </c>
      <c r="F14" s="12">
        <v>44314</v>
      </c>
      <c r="G14" s="26">
        <v>28591</v>
      </c>
      <c r="H14" s="14">
        <f t="shared" si="0"/>
        <v>46139</v>
      </c>
      <c r="I14" s="18">
        <f ca="1">IF(ISBLANK(H14),"",H14-DATE(YEAR(NOW()),MONTH(NOW()),DAY(NOW())))</f>
        <v>1478</v>
      </c>
      <c r="J14" s="16" t="str">
        <f t="shared" ca="1" si="2"/>
        <v>NOT DUE</v>
      </c>
      <c r="K14" s="17" t="s">
        <v>4889</v>
      </c>
      <c r="L14" s="69"/>
    </row>
    <row r="15" spans="1:12" ht="60.75" customHeight="1">
      <c r="A15" s="11" t="s">
        <v>4908</v>
      </c>
      <c r="B15" s="11" t="s">
        <v>4909</v>
      </c>
      <c r="C15" s="17" t="s">
        <v>4910</v>
      </c>
      <c r="D15" s="11" t="s">
        <v>2138</v>
      </c>
      <c r="E15" s="64">
        <v>43279</v>
      </c>
      <c r="F15" s="12">
        <v>44314</v>
      </c>
      <c r="G15" s="26">
        <v>28591</v>
      </c>
      <c r="H15" s="14">
        <f t="shared" si="0"/>
        <v>46139</v>
      </c>
      <c r="I15" s="15">
        <f t="shared" ca="1" si="3"/>
        <v>1478</v>
      </c>
      <c r="J15" s="16" t="str">
        <f t="shared" ca="1" si="2"/>
        <v>NOT DUE</v>
      </c>
      <c r="K15" s="17" t="s">
        <v>4889</v>
      </c>
      <c r="L15" s="69"/>
    </row>
    <row r="16" spans="1:12" ht="60.75" customHeight="1">
      <c r="A16" s="11" t="s">
        <v>4911</v>
      </c>
      <c r="B16" s="11" t="s">
        <v>4912</v>
      </c>
      <c r="C16" s="17" t="s">
        <v>4913</v>
      </c>
      <c r="D16" s="11" t="s">
        <v>2138</v>
      </c>
      <c r="E16" s="64">
        <v>43279</v>
      </c>
      <c r="F16" s="12">
        <v>44315</v>
      </c>
      <c r="G16" s="26">
        <v>28591</v>
      </c>
      <c r="H16" s="14">
        <f t="shared" si="0"/>
        <v>46140</v>
      </c>
      <c r="I16" s="15">
        <f t="shared" ca="1" si="3"/>
        <v>1479</v>
      </c>
      <c r="J16" s="16" t="str">
        <f t="shared" ca="1" si="2"/>
        <v>NOT DUE</v>
      </c>
      <c r="K16" s="17" t="s">
        <v>4889</v>
      </c>
      <c r="L16" s="69"/>
    </row>
    <row r="17" spans="1:12" ht="60.75" customHeight="1">
      <c r="A17" s="11" t="s">
        <v>4914</v>
      </c>
      <c r="B17" s="11" t="s">
        <v>4915</v>
      </c>
      <c r="C17" s="17" t="s">
        <v>4916</v>
      </c>
      <c r="D17" s="11" t="s">
        <v>2138</v>
      </c>
      <c r="E17" s="64">
        <v>43279</v>
      </c>
      <c r="F17" s="12">
        <v>44315</v>
      </c>
      <c r="G17" s="26">
        <v>28591</v>
      </c>
      <c r="H17" s="14">
        <f t="shared" si="0"/>
        <v>46140</v>
      </c>
      <c r="I17" s="15">
        <f t="shared" ca="1" si="3"/>
        <v>1479</v>
      </c>
      <c r="J17" s="16" t="str">
        <f t="shared" ca="1" si="2"/>
        <v>NOT DUE</v>
      </c>
      <c r="K17" s="17" t="s">
        <v>4889</v>
      </c>
      <c r="L17" s="69"/>
    </row>
    <row r="18" spans="1:12" ht="60.75" customHeight="1">
      <c r="A18" s="11" t="s">
        <v>4917</v>
      </c>
      <c r="B18" s="11" t="s">
        <v>4918</v>
      </c>
      <c r="C18" s="17" t="s">
        <v>4919</v>
      </c>
      <c r="D18" s="11" t="s">
        <v>2138</v>
      </c>
      <c r="E18" s="64">
        <v>43279</v>
      </c>
      <c r="F18" s="12">
        <v>44316</v>
      </c>
      <c r="G18" s="26">
        <v>28591</v>
      </c>
      <c r="H18" s="14">
        <f t="shared" si="0"/>
        <v>46141</v>
      </c>
      <c r="I18" s="15">
        <f t="shared" ca="1" si="3"/>
        <v>1480</v>
      </c>
      <c r="J18" s="16" t="str">
        <f t="shared" ca="1" si="2"/>
        <v>NOT DUE</v>
      </c>
      <c r="K18" s="17" t="s">
        <v>4889</v>
      </c>
      <c r="L18" s="69"/>
    </row>
    <row r="19" spans="1:12" ht="60.75" customHeight="1">
      <c r="A19" s="11" t="s">
        <v>4920</v>
      </c>
      <c r="B19" s="11" t="s">
        <v>4921</v>
      </c>
      <c r="C19" s="17" t="s">
        <v>4922</v>
      </c>
      <c r="D19" s="11" t="s">
        <v>2138</v>
      </c>
      <c r="E19" s="64">
        <v>43279</v>
      </c>
      <c r="F19" s="12">
        <v>44316</v>
      </c>
      <c r="G19" s="26">
        <v>28591</v>
      </c>
      <c r="H19" s="14">
        <f t="shared" si="0"/>
        <v>46141</v>
      </c>
      <c r="I19" s="15">
        <f t="shared" ca="1" si="3"/>
        <v>1480</v>
      </c>
      <c r="J19" s="16" t="str">
        <f t="shared" ca="1" si="2"/>
        <v>NOT DUE</v>
      </c>
      <c r="K19" s="17" t="s">
        <v>4889</v>
      </c>
      <c r="L19" s="69"/>
    </row>
    <row r="20" spans="1:12" ht="60.75" customHeight="1">
      <c r="A20" s="11" t="s">
        <v>4923</v>
      </c>
      <c r="B20" s="11" t="s">
        <v>4924</v>
      </c>
      <c r="C20" s="17" t="s">
        <v>4925</v>
      </c>
      <c r="D20" s="11" t="s">
        <v>2138</v>
      </c>
      <c r="E20" s="64">
        <v>43279</v>
      </c>
      <c r="F20" s="12">
        <v>43757</v>
      </c>
      <c r="G20" s="26">
        <v>19038.099999999999</v>
      </c>
      <c r="H20" s="14">
        <f t="shared" si="0"/>
        <v>45583</v>
      </c>
      <c r="I20" s="15">
        <f t="shared" ca="1" si="3"/>
        <v>922</v>
      </c>
      <c r="J20" s="16" t="str">
        <f t="shared" ca="1" si="2"/>
        <v>NOT DUE</v>
      </c>
      <c r="K20" s="17" t="s">
        <v>4889</v>
      </c>
      <c r="L20" s="69"/>
    </row>
    <row r="21" spans="1:12" ht="60.75" customHeight="1">
      <c r="A21" s="11" t="s">
        <v>4926</v>
      </c>
      <c r="B21" s="11" t="s">
        <v>4927</v>
      </c>
      <c r="C21" s="17" t="s">
        <v>4928</v>
      </c>
      <c r="D21" s="11" t="s">
        <v>2138</v>
      </c>
      <c r="E21" s="64">
        <v>43279</v>
      </c>
      <c r="F21" s="12">
        <v>43758</v>
      </c>
      <c r="G21" s="26">
        <v>19038.099999999999</v>
      </c>
      <c r="H21" s="14">
        <f t="shared" si="0"/>
        <v>45584</v>
      </c>
      <c r="I21" s="15">
        <f t="shared" ca="1" si="3"/>
        <v>923</v>
      </c>
      <c r="J21" s="16" t="str">
        <f t="shared" ca="1" si="2"/>
        <v>NOT DUE</v>
      </c>
      <c r="K21" s="17" t="s">
        <v>4889</v>
      </c>
      <c r="L21" s="69"/>
    </row>
    <row r="22" spans="1:12" ht="60.75" customHeight="1">
      <c r="A22" s="11" t="s">
        <v>4929</v>
      </c>
      <c r="B22" s="11" t="s">
        <v>4930</v>
      </c>
      <c r="C22" s="17" t="s">
        <v>4931</v>
      </c>
      <c r="D22" s="11" t="s">
        <v>2138</v>
      </c>
      <c r="E22" s="64">
        <v>43279</v>
      </c>
      <c r="F22" s="12">
        <v>44330</v>
      </c>
      <c r="G22" s="26">
        <v>28591</v>
      </c>
      <c r="H22" s="14">
        <f t="shared" si="0"/>
        <v>46155</v>
      </c>
      <c r="I22" s="15">
        <f t="shared" ca="1" si="3"/>
        <v>1494</v>
      </c>
      <c r="J22" s="16" t="str">
        <f t="shared" ca="1" si="2"/>
        <v>NOT DUE</v>
      </c>
      <c r="K22" s="17" t="s">
        <v>4889</v>
      </c>
      <c r="L22" s="69"/>
    </row>
    <row r="23" spans="1:12" ht="60.75" customHeight="1">
      <c r="A23" s="11" t="s">
        <v>4932</v>
      </c>
      <c r="B23" s="11" t="s">
        <v>4933</v>
      </c>
      <c r="C23" s="17" t="s">
        <v>4934</v>
      </c>
      <c r="D23" s="11" t="s">
        <v>2138</v>
      </c>
      <c r="E23" s="64">
        <v>43279</v>
      </c>
      <c r="F23" s="12">
        <v>44330</v>
      </c>
      <c r="G23" s="26">
        <v>28591</v>
      </c>
      <c r="H23" s="14">
        <f t="shared" si="0"/>
        <v>46155</v>
      </c>
      <c r="I23" s="15">
        <f t="shared" ca="1" si="3"/>
        <v>1494</v>
      </c>
      <c r="J23" s="16" t="str">
        <f t="shared" ca="1" si="2"/>
        <v>NOT DUE</v>
      </c>
      <c r="K23" s="17" t="s">
        <v>4889</v>
      </c>
      <c r="L23" s="69"/>
    </row>
    <row r="24" spans="1:12" ht="60.75" customHeight="1">
      <c r="A24" s="11" t="s">
        <v>4935</v>
      </c>
      <c r="B24" s="11" t="s">
        <v>4936</v>
      </c>
      <c r="C24" s="17" t="s">
        <v>4937</v>
      </c>
      <c r="D24" s="11" t="s">
        <v>2138</v>
      </c>
      <c r="E24" s="64">
        <v>43279</v>
      </c>
      <c r="F24" s="12">
        <v>44331</v>
      </c>
      <c r="G24" s="26">
        <v>28591</v>
      </c>
      <c r="H24" s="14">
        <f t="shared" si="0"/>
        <v>46156</v>
      </c>
      <c r="I24" s="15">
        <f t="shared" ca="1" si="3"/>
        <v>1495</v>
      </c>
      <c r="J24" s="16" t="str">
        <f t="shared" ca="1" si="2"/>
        <v>NOT DUE</v>
      </c>
      <c r="K24" s="17" t="s">
        <v>4889</v>
      </c>
      <c r="L24" s="69"/>
    </row>
    <row r="25" spans="1:12" ht="60.75" customHeight="1">
      <c r="A25" s="11" t="s">
        <v>4938</v>
      </c>
      <c r="B25" s="11" t="s">
        <v>4939</v>
      </c>
      <c r="C25" s="17" t="s">
        <v>4940</v>
      </c>
      <c r="D25" s="11" t="s">
        <v>2138</v>
      </c>
      <c r="E25" s="64">
        <v>43279</v>
      </c>
      <c r="F25" s="12">
        <v>44331</v>
      </c>
      <c r="G25" s="26">
        <v>28591</v>
      </c>
      <c r="H25" s="14">
        <f t="shared" si="0"/>
        <v>46156</v>
      </c>
      <c r="I25" s="15">
        <f t="shared" ca="1" si="3"/>
        <v>1495</v>
      </c>
      <c r="J25" s="16" t="str">
        <f t="shared" ca="1" si="2"/>
        <v>NOT DUE</v>
      </c>
      <c r="K25" s="17" t="s">
        <v>4889</v>
      </c>
      <c r="L25" s="69"/>
    </row>
    <row r="26" spans="1:12" ht="60.75" customHeight="1">
      <c r="A26" s="11" t="s">
        <v>4941</v>
      </c>
      <c r="B26" s="11" t="s">
        <v>4942</v>
      </c>
      <c r="C26" s="17" t="s">
        <v>4943</v>
      </c>
      <c r="D26" s="11" t="s">
        <v>2138</v>
      </c>
      <c r="E26" s="64">
        <v>43279</v>
      </c>
      <c r="F26" s="12">
        <v>43710</v>
      </c>
      <c r="G26" s="26">
        <v>18247.099999999999</v>
      </c>
      <c r="H26" s="14">
        <f t="shared" si="0"/>
        <v>45536</v>
      </c>
      <c r="I26" s="15">
        <f t="shared" ca="1" si="3"/>
        <v>875</v>
      </c>
      <c r="J26" s="16" t="str">
        <f t="shared" ca="1" si="2"/>
        <v>NOT DUE</v>
      </c>
      <c r="K26" s="17" t="s">
        <v>4889</v>
      </c>
      <c r="L26" s="69"/>
    </row>
    <row r="27" spans="1:12" ht="60.75" customHeight="1">
      <c r="A27" s="11" t="s">
        <v>4944</v>
      </c>
      <c r="B27" s="11" t="s">
        <v>4945</v>
      </c>
      <c r="C27" s="17" t="s">
        <v>4946</v>
      </c>
      <c r="D27" s="11" t="s">
        <v>2138</v>
      </c>
      <c r="E27" s="64">
        <v>43279</v>
      </c>
      <c r="F27" s="12">
        <v>43710</v>
      </c>
      <c r="G27" s="26">
        <v>18247.099999999999</v>
      </c>
      <c r="H27" s="14">
        <f t="shared" si="0"/>
        <v>45536</v>
      </c>
      <c r="I27" s="15">
        <f t="shared" ca="1" si="3"/>
        <v>875</v>
      </c>
      <c r="J27" s="16" t="str">
        <f t="shared" ca="1" si="2"/>
        <v>NOT DUE</v>
      </c>
      <c r="K27" s="17" t="s">
        <v>4889</v>
      </c>
      <c r="L27" s="69"/>
    </row>
    <row r="28" spans="1:12" ht="60.75" customHeight="1">
      <c r="A28" s="11" t="s">
        <v>4947</v>
      </c>
      <c r="B28" s="11" t="s">
        <v>4948</v>
      </c>
      <c r="C28" s="17" t="s">
        <v>4949</v>
      </c>
      <c r="D28" s="11" t="s">
        <v>2138</v>
      </c>
      <c r="E28" s="64">
        <v>43279</v>
      </c>
      <c r="F28" s="12">
        <v>43710</v>
      </c>
      <c r="G28" s="26">
        <v>18247.099999999999</v>
      </c>
      <c r="H28" s="14">
        <f t="shared" si="0"/>
        <v>45536</v>
      </c>
      <c r="I28" s="15">
        <f t="shared" ca="1" si="3"/>
        <v>875</v>
      </c>
      <c r="J28" s="16" t="str">
        <f t="shared" ca="1" si="2"/>
        <v>NOT DUE</v>
      </c>
      <c r="K28" s="17" t="s">
        <v>4889</v>
      </c>
      <c r="L28" s="69"/>
    </row>
    <row r="29" spans="1:12" ht="60.75" customHeight="1">
      <c r="A29" s="11" t="s">
        <v>4950</v>
      </c>
      <c r="B29" s="11" t="s">
        <v>4951</v>
      </c>
      <c r="C29" s="17" t="s">
        <v>4952</v>
      </c>
      <c r="D29" s="11" t="s">
        <v>2138</v>
      </c>
      <c r="E29" s="64">
        <v>43279</v>
      </c>
      <c r="F29" s="12">
        <v>43710</v>
      </c>
      <c r="G29" s="26">
        <v>18247.099999999999</v>
      </c>
      <c r="H29" s="14">
        <f t="shared" si="0"/>
        <v>45536</v>
      </c>
      <c r="I29" s="15">
        <f t="shared" ca="1" si="3"/>
        <v>875</v>
      </c>
      <c r="J29" s="16" t="str">
        <f t="shared" ca="1" si="2"/>
        <v>NOT DUE</v>
      </c>
      <c r="K29" s="17" t="s">
        <v>4889</v>
      </c>
      <c r="L29" s="69"/>
    </row>
    <row r="30" spans="1:12" ht="60.75" customHeight="1">
      <c r="A30" s="11" t="s">
        <v>4953</v>
      </c>
      <c r="B30" s="11" t="s">
        <v>4954</v>
      </c>
      <c r="C30" s="17" t="s">
        <v>4955</v>
      </c>
      <c r="D30" s="11" t="s">
        <v>2138</v>
      </c>
      <c r="E30" s="64">
        <v>43279</v>
      </c>
      <c r="F30" s="12">
        <v>43710</v>
      </c>
      <c r="G30" s="26">
        <v>18247.099999999999</v>
      </c>
      <c r="H30" s="14">
        <f t="shared" si="0"/>
        <v>45536</v>
      </c>
      <c r="I30" s="15">
        <f t="shared" ca="1" si="3"/>
        <v>875</v>
      </c>
      <c r="J30" s="16" t="str">
        <f t="shared" ca="1" si="2"/>
        <v>NOT DUE</v>
      </c>
      <c r="K30" s="17" t="s">
        <v>4889</v>
      </c>
      <c r="L30" s="69"/>
    </row>
    <row r="31" spans="1:12" ht="60.75" customHeight="1">
      <c r="A31" s="11" t="s">
        <v>4956</v>
      </c>
      <c r="B31" s="11" t="s">
        <v>4957</v>
      </c>
      <c r="C31" s="17" t="s">
        <v>4958</v>
      </c>
      <c r="D31" s="11" t="s">
        <v>2138</v>
      </c>
      <c r="E31" s="64">
        <v>43279</v>
      </c>
      <c r="F31" s="12">
        <v>43710</v>
      </c>
      <c r="G31" s="26">
        <v>18247.099999999999</v>
      </c>
      <c r="H31" s="14">
        <f t="shared" si="0"/>
        <v>45536</v>
      </c>
      <c r="I31" s="15">
        <f t="shared" ca="1" si="3"/>
        <v>875</v>
      </c>
      <c r="J31" s="16" t="str">
        <f t="shared" ca="1" si="2"/>
        <v>NOT DUE</v>
      </c>
      <c r="K31" s="17" t="s">
        <v>4889</v>
      </c>
      <c r="L31" s="69"/>
    </row>
    <row r="32" spans="1:12" ht="60.75" customHeight="1">
      <c r="A32" s="11" t="s">
        <v>4959</v>
      </c>
      <c r="B32" s="11" t="s">
        <v>4960</v>
      </c>
      <c r="C32" s="17" t="s">
        <v>4961</v>
      </c>
      <c r="D32" s="11" t="s">
        <v>2138</v>
      </c>
      <c r="E32" s="64">
        <v>43279</v>
      </c>
      <c r="F32" s="12">
        <v>43710</v>
      </c>
      <c r="G32" s="26">
        <v>18247.099999999999</v>
      </c>
      <c r="H32" s="14">
        <f t="shared" si="0"/>
        <v>45536</v>
      </c>
      <c r="I32" s="15">
        <f t="shared" ca="1" si="3"/>
        <v>875</v>
      </c>
      <c r="J32" s="16" t="str">
        <f t="shared" ca="1" si="2"/>
        <v>NOT DUE</v>
      </c>
      <c r="K32" s="17" t="s">
        <v>4889</v>
      </c>
      <c r="L32" s="69"/>
    </row>
    <row r="33" spans="1:12" ht="60.75" customHeight="1">
      <c r="A33" s="11" t="s">
        <v>4962</v>
      </c>
      <c r="B33" s="11" t="s">
        <v>4963</v>
      </c>
      <c r="C33" s="17" t="s">
        <v>4964</v>
      </c>
      <c r="D33" s="11" t="s">
        <v>2138</v>
      </c>
      <c r="E33" s="64">
        <v>43279</v>
      </c>
      <c r="F33" s="12">
        <v>43710</v>
      </c>
      <c r="G33" s="26">
        <v>18247.099999999999</v>
      </c>
      <c r="H33" s="14">
        <f t="shared" si="0"/>
        <v>45536</v>
      </c>
      <c r="I33" s="15">
        <f t="shared" ca="1" si="3"/>
        <v>875</v>
      </c>
      <c r="J33" s="16" t="str">
        <f t="shared" ca="1" si="2"/>
        <v>NOT DUE</v>
      </c>
      <c r="K33" s="17" t="s">
        <v>4889</v>
      </c>
      <c r="L33" s="69"/>
    </row>
    <row r="34" spans="1:12" ht="60.75" customHeight="1">
      <c r="A34" s="11" t="s">
        <v>4965</v>
      </c>
      <c r="B34" s="11" t="s">
        <v>4966</v>
      </c>
      <c r="C34" s="17" t="s">
        <v>4967</v>
      </c>
      <c r="D34" s="11" t="s">
        <v>2138</v>
      </c>
      <c r="E34" s="64">
        <v>43279</v>
      </c>
      <c r="F34" s="12">
        <v>44329</v>
      </c>
      <c r="G34" s="13">
        <v>0</v>
      </c>
      <c r="H34" s="14">
        <f t="shared" si="0"/>
        <v>46154</v>
      </c>
      <c r="I34" s="15">
        <f t="shared" ca="1" si="3"/>
        <v>1493</v>
      </c>
      <c r="J34" s="16" t="str">
        <f t="shared" ca="1" si="2"/>
        <v>NOT DUE</v>
      </c>
      <c r="K34" s="17" t="s">
        <v>4889</v>
      </c>
      <c r="L34" s="69"/>
    </row>
    <row r="35" spans="1:12" ht="60.75" customHeight="1">
      <c r="A35" s="11" t="s">
        <v>4968</v>
      </c>
      <c r="B35" s="11" t="s">
        <v>4969</v>
      </c>
      <c r="C35" s="17" t="s">
        <v>4970</v>
      </c>
      <c r="D35" s="11" t="s">
        <v>2138</v>
      </c>
      <c r="E35" s="64">
        <v>43279</v>
      </c>
      <c r="F35" s="12">
        <v>44417</v>
      </c>
      <c r="G35" s="13">
        <v>29652</v>
      </c>
      <c r="H35" s="14">
        <f t="shared" si="0"/>
        <v>46242</v>
      </c>
      <c r="I35" s="15">
        <f t="shared" ca="1" si="3"/>
        <v>1581</v>
      </c>
      <c r="J35" s="16" t="str">
        <f t="shared" ca="1" si="2"/>
        <v>NOT DUE</v>
      </c>
      <c r="K35" s="17" t="s">
        <v>4889</v>
      </c>
      <c r="L35" s="69"/>
    </row>
    <row r="36" spans="1:12" ht="60.75" customHeight="1">
      <c r="A36" s="11" t="s">
        <v>4971</v>
      </c>
      <c r="B36" s="11" t="s">
        <v>4972</v>
      </c>
      <c r="C36" s="17" t="s">
        <v>4973</v>
      </c>
      <c r="D36" s="11" t="s">
        <v>2138</v>
      </c>
      <c r="E36" s="64">
        <v>43279</v>
      </c>
      <c r="F36" s="12">
        <v>44421</v>
      </c>
      <c r="G36" s="13">
        <v>29652</v>
      </c>
      <c r="H36" s="14">
        <f t="shared" si="0"/>
        <v>46246</v>
      </c>
      <c r="I36" s="15">
        <f t="shared" ca="1" si="3"/>
        <v>1585</v>
      </c>
      <c r="J36" s="16" t="str">
        <f t="shared" ca="1" si="2"/>
        <v>NOT DUE</v>
      </c>
      <c r="K36" s="17" t="s">
        <v>4889</v>
      </c>
      <c r="L36" s="69"/>
    </row>
    <row r="37" spans="1:12" ht="60.75" customHeight="1">
      <c r="A37" s="11" t="s">
        <v>4974</v>
      </c>
      <c r="B37" s="11" t="s">
        <v>4975</v>
      </c>
      <c r="C37" s="17" t="s">
        <v>4976</v>
      </c>
      <c r="D37" s="11" t="s">
        <v>2138</v>
      </c>
      <c r="E37" s="64">
        <v>43279</v>
      </c>
      <c r="F37" s="12">
        <v>44416</v>
      </c>
      <c r="G37" s="13">
        <v>1102.8</v>
      </c>
      <c r="H37" s="14">
        <f t="shared" si="0"/>
        <v>46241</v>
      </c>
      <c r="I37" s="15">
        <f t="shared" ca="1" si="3"/>
        <v>1580</v>
      </c>
      <c r="J37" s="16" t="str">
        <f t="shared" ca="1" si="2"/>
        <v>NOT DUE</v>
      </c>
      <c r="K37" s="17" t="s">
        <v>4889</v>
      </c>
      <c r="L37" s="69"/>
    </row>
    <row r="38" spans="1:12" ht="60.75" customHeight="1">
      <c r="A38" s="11" t="s">
        <v>4977</v>
      </c>
      <c r="B38" s="11" t="s">
        <v>4978</v>
      </c>
      <c r="C38" s="17" t="s">
        <v>4979</v>
      </c>
      <c r="D38" s="11" t="s">
        <v>2138</v>
      </c>
      <c r="E38" s="64">
        <v>43279</v>
      </c>
      <c r="F38" s="12">
        <v>44416</v>
      </c>
      <c r="G38" s="13">
        <v>1096.4000000000001</v>
      </c>
      <c r="H38" s="14">
        <f t="shared" si="0"/>
        <v>46241</v>
      </c>
      <c r="I38" s="15">
        <f t="shared" ca="1" si="3"/>
        <v>1580</v>
      </c>
      <c r="J38" s="16" t="str">
        <f t="shared" ca="1" si="2"/>
        <v>NOT DUE</v>
      </c>
      <c r="K38" s="17" t="s">
        <v>4889</v>
      </c>
      <c r="L38" s="69"/>
    </row>
    <row r="39" spans="1:12" ht="60.75" customHeight="1">
      <c r="A39" s="11" t="s">
        <v>4980</v>
      </c>
      <c r="B39" s="11" t="s">
        <v>4981</v>
      </c>
      <c r="C39" s="17" t="s">
        <v>4982</v>
      </c>
      <c r="D39" s="11" t="s">
        <v>2138</v>
      </c>
      <c r="E39" s="64">
        <v>43279</v>
      </c>
      <c r="F39" s="12">
        <v>44419</v>
      </c>
      <c r="G39" s="13">
        <v>0</v>
      </c>
      <c r="H39" s="14">
        <f t="shared" si="0"/>
        <v>46244</v>
      </c>
      <c r="I39" s="15">
        <f t="shared" ca="1" si="3"/>
        <v>1583</v>
      </c>
      <c r="J39" s="16" t="str">
        <f t="shared" ca="1" si="2"/>
        <v>NOT DUE</v>
      </c>
      <c r="K39" s="17" t="s">
        <v>4889</v>
      </c>
      <c r="L39" s="69"/>
    </row>
    <row r="40" spans="1:12" ht="60.75" customHeight="1">
      <c r="A40" s="11" t="s">
        <v>4983</v>
      </c>
      <c r="B40" s="11" t="s">
        <v>4984</v>
      </c>
      <c r="C40" s="17" t="s">
        <v>4985</v>
      </c>
      <c r="D40" s="11" t="s">
        <v>2138</v>
      </c>
      <c r="E40" s="64">
        <v>43279</v>
      </c>
      <c r="F40" s="12">
        <v>44419</v>
      </c>
      <c r="G40" s="13">
        <v>0</v>
      </c>
      <c r="H40" s="14">
        <f t="shared" si="0"/>
        <v>46244</v>
      </c>
      <c r="I40" s="15">
        <f t="shared" ca="1" si="3"/>
        <v>1583</v>
      </c>
      <c r="J40" s="16" t="str">
        <f t="shared" ca="1" si="2"/>
        <v>NOT DUE</v>
      </c>
      <c r="K40" s="17" t="s">
        <v>4889</v>
      </c>
      <c r="L40" s="69"/>
    </row>
    <row r="41" spans="1:12" ht="60.75" customHeight="1">
      <c r="A41" s="11" t="s">
        <v>4986</v>
      </c>
      <c r="B41" s="11" t="s">
        <v>4987</v>
      </c>
      <c r="C41" s="17" t="s">
        <v>4988</v>
      </c>
      <c r="D41" s="11" t="s">
        <v>2138</v>
      </c>
      <c r="E41" s="64">
        <v>43279</v>
      </c>
      <c r="F41" s="12">
        <v>44419</v>
      </c>
      <c r="G41" s="13">
        <v>0</v>
      </c>
      <c r="H41" s="14">
        <f t="shared" si="0"/>
        <v>46244</v>
      </c>
      <c r="I41" s="15">
        <f t="shared" ca="1" si="3"/>
        <v>1583</v>
      </c>
      <c r="J41" s="16" t="str">
        <f t="shared" ca="1" si="2"/>
        <v>NOT DUE</v>
      </c>
      <c r="K41" s="17" t="s">
        <v>4889</v>
      </c>
      <c r="L41" s="69"/>
    </row>
    <row r="42" spans="1:12" ht="60.75" customHeight="1">
      <c r="A42" s="11" t="s">
        <v>4989</v>
      </c>
      <c r="B42" s="11" t="s">
        <v>4990</v>
      </c>
      <c r="C42" s="17" t="s">
        <v>4991</v>
      </c>
      <c r="D42" s="11" t="s">
        <v>2138</v>
      </c>
      <c r="E42" s="64">
        <v>43279</v>
      </c>
      <c r="F42" s="12">
        <v>44407</v>
      </c>
      <c r="G42" s="13">
        <v>0</v>
      </c>
      <c r="H42" s="14">
        <f t="shared" si="0"/>
        <v>46232</v>
      </c>
      <c r="I42" s="15">
        <f t="shared" ca="1" si="3"/>
        <v>1571</v>
      </c>
      <c r="J42" s="16" t="str">
        <f t="shared" ca="1" si="2"/>
        <v>NOT DUE</v>
      </c>
      <c r="K42" s="17" t="s">
        <v>4889</v>
      </c>
      <c r="L42" s="69"/>
    </row>
    <row r="43" spans="1:12" ht="60.75" customHeight="1">
      <c r="A43" s="11" t="s">
        <v>4992</v>
      </c>
      <c r="B43" s="11" t="s">
        <v>4993</v>
      </c>
      <c r="C43" s="17" t="s">
        <v>4994</v>
      </c>
      <c r="D43" s="11" t="s">
        <v>2138</v>
      </c>
      <c r="E43" s="64">
        <v>43279</v>
      </c>
      <c r="F43" s="12">
        <v>44407</v>
      </c>
      <c r="G43" s="13">
        <v>0</v>
      </c>
      <c r="H43" s="14">
        <f t="shared" si="0"/>
        <v>46232</v>
      </c>
      <c r="I43" s="15">
        <f t="shared" ca="1" si="3"/>
        <v>1571</v>
      </c>
      <c r="J43" s="16" t="str">
        <f t="shared" ca="1" si="2"/>
        <v>NOT DUE</v>
      </c>
      <c r="K43" s="17" t="s">
        <v>4889</v>
      </c>
      <c r="L43" s="69"/>
    </row>
    <row r="44" spans="1:12" ht="60.75" customHeight="1">
      <c r="A44" s="11" t="s">
        <v>4995</v>
      </c>
      <c r="B44" s="11" t="s">
        <v>4996</v>
      </c>
      <c r="C44" s="17" t="s">
        <v>4997</v>
      </c>
      <c r="D44" s="11" t="s">
        <v>2138</v>
      </c>
      <c r="E44" s="64">
        <v>43279</v>
      </c>
      <c r="F44" s="12">
        <v>44419</v>
      </c>
      <c r="G44" s="13">
        <v>0</v>
      </c>
      <c r="H44" s="14">
        <f t="shared" si="0"/>
        <v>46244</v>
      </c>
      <c r="I44" s="15">
        <f t="shared" ca="1" si="3"/>
        <v>1583</v>
      </c>
      <c r="J44" s="16" t="str">
        <f t="shared" ca="1" si="2"/>
        <v>NOT DUE</v>
      </c>
      <c r="K44" s="17" t="s">
        <v>4889</v>
      </c>
      <c r="L44" s="69"/>
    </row>
    <row r="45" spans="1:12" ht="60.75" customHeight="1">
      <c r="A45" s="11" t="s">
        <v>4998</v>
      </c>
      <c r="B45" s="11" t="s">
        <v>4999</v>
      </c>
      <c r="C45" s="17" t="s">
        <v>5000</v>
      </c>
      <c r="D45" s="11" t="s">
        <v>2138</v>
      </c>
      <c r="E45" s="64">
        <v>43279</v>
      </c>
      <c r="F45" s="12">
        <v>44413</v>
      </c>
      <c r="G45" s="13">
        <v>29652</v>
      </c>
      <c r="H45" s="14">
        <f t="shared" si="0"/>
        <v>46238</v>
      </c>
      <c r="I45" s="15">
        <f t="shared" ca="1" si="3"/>
        <v>1577</v>
      </c>
      <c r="J45" s="16" t="str">
        <f t="shared" ca="1" si="2"/>
        <v>NOT DUE</v>
      </c>
      <c r="K45" s="17" t="s">
        <v>4889</v>
      </c>
      <c r="L45" s="69"/>
    </row>
    <row r="46" spans="1:12" ht="60.75" customHeight="1">
      <c r="A46" s="11" t="s">
        <v>5001</v>
      </c>
      <c r="B46" s="11" t="s">
        <v>5002</v>
      </c>
      <c r="C46" s="17" t="s">
        <v>5000</v>
      </c>
      <c r="D46" s="11" t="s">
        <v>2138</v>
      </c>
      <c r="E46" s="64">
        <v>43279</v>
      </c>
      <c r="F46" s="12">
        <v>44413</v>
      </c>
      <c r="G46" s="13">
        <v>29652</v>
      </c>
      <c r="H46" s="14">
        <f t="shared" si="0"/>
        <v>46238</v>
      </c>
      <c r="I46" s="15">
        <f t="shared" ca="1" si="3"/>
        <v>1577</v>
      </c>
      <c r="J46" s="16" t="str">
        <f t="shared" ca="1" si="2"/>
        <v>NOT DUE</v>
      </c>
      <c r="K46" s="17" t="s">
        <v>4889</v>
      </c>
      <c r="L46" s="69"/>
    </row>
    <row r="47" spans="1:12" ht="60.75" customHeight="1">
      <c r="A47" s="11" t="s">
        <v>5003</v>
      </c>
      <c r="B47" s="11" t="s">
        <v>5004</v>
      </c>
      <c r="C47" s="17" t="s">
        <v>5005</v>
      </c>
      <c r="D47" s="11" t="s">
        <v>2138</v>
      </c>
      <c r="E47" s="64">
        <v>43279</v>
      </c>
      <c r="F47" s="12">
        <v>43781</v>
      </c>
      <c r="G47" s="13">
        <v>13670</v>
      </c>
      <c r="H47" s="14">
        <f t="shared" si="0"/>
        <v>45607</v>
      </c>
      <c r="I47" s="15">
        <f t="shared" ca="1" si="3"/>
        <v>946</v>
      </c>
      <c r="J47" s="16" t="str">
        <f t="shared" ca="1" si="2"/>
        <v>NOT DUE</v>
      </c>
      <c r="K47" s="17" t="s">
        <v>4889</v>
      </c>
      <c r="L47" s="69"/>
    </row>
    <row r="48" spans="1:12" ht="60.75" customHeight="1">
      <c r="A48" s="11" t="s">
        <v>5006</v>
      </c>
      <c r="B48" s="11" t="s">
        <v>5007</v>
      </c>
      <c r="C48" s="17" t="s">
        <v>5008</v>
      </c>
      <c r="D48" s="11" t="s">
        <v>2138</v>
      </c>
      <c r="E48" s="64">
        <v>43279</v>
      </c>
      <c r="F48" s="12">
        <v>44165</v>
      </c>
      <c r="G48" s="13">
        <v>15842</v>
      </c>
      <c r="H48" s="14">
        <f t="shared" si="0"/>
        <v>45990</v>
      </c>
      <c r="I48" s="15">
        <f t="shared" ca="1" si="3"/>
        <v>1329</v>
      </c>
      <c r="J48" s="16" t="str">
        <f t="shared" ca="1" si="2"/>
        <v>NOT DUE</v>
      </c>
      <c r="K48" s="17" t="s">
        <v>4889</v>
      </c>
      <c r="L48" s="69"/>
    </row>
    <row r="49" spans="1:12" ht="60.75" customHeight="1">
      <c r="A49" s="11" t="s">
        <v>5009</v>
      </c>
      <c r="B49" s="11" t="s">
        <v>5010</v>
      </c>
      <c r="C49" s="17" t="s">
        <v>5011</v>
      </c>
      <c r="D49" s="11" t="s">
        <v>2138</v>
      </c>
      <c r="E49" s="64">
        <v>43279</v>
      </c>
      <c r="F49" s="12">
        <v>44351</v>
      </c>
      <c r="G49" s="13">
        <v>14948</v>
      </c>
      <c r="H49" s="14">
        <f t="shared" si="0"/>
        <v>46176</v>
      </c>
      <c r="I49" s="15">
        <f t="shared" ca="1" si="3"/>
        <v>1515</v>
      </c>
      <c r="J49" s="16" t="str">
        <f t="shared" ca="1" si="2"/>
        <v>NOT DUE</v>
      </c>
      <c r="K49" s="17" t="s">
        <v>4889</v>
      </c>
      <c r="L49" s="69"/>
    </row>
    <row r="50" spans="1:12" ht="60.75" customHeight="1">
      <c r="A50" s="11" t="s">
        <v>5012</v>
      </c>
      <c r="B50" s="11" t="s">
        <v>5013</v>
      </c>
      <c r="C50" s="17" t="s">
        <v>5014</v>
      </c>
      <c r="D50" s="11" t="s">
        <v>2138</v>
      </c>
      <c r="E50" s="64">
        <v>43279</v>
      </c>
      <c r="F50" s="12">
        <v>43960</v>
      </c>
      <c r="G50" s="13">
        <v>22.4</v>
      </c>
      <c r="H50" s="14">
        <f t="shared" si="0"/>
        <v>45785</v>
      </c>
      <c r="I50" s="15">
        <f t="shared" ca="1" si="3"/>
        <v>1124</v>
      </c>
      <c r="J50" s="16" t="str">
        <f t="shared" ca="1" si="2"/>
        <v>NOT DUE</v>
      </c>
      <c r="K50" s="17" t="s">
        <v>4889</v>
      </c>
      <c r="L50" s="69"/>
    </row>
    <row r="51" spans="1:12" ht="60.75" customHeight="1">
      <c r="A51" s="11" t="s">
        <v>5015</v>
      </c>
      <c r="B51" s="11" t="s">
        <v>5016</v>
      </c>
      <c r="C51" s="17" t="s">
        <v>5017</v>
      </c>
      <c r="D51" s="11" t="s">
        <v>2138</v>
      </c>
      <c r="E51" s="64">
        <v>43279</v>
      </c>
      <c r="F51" s="12">
        <v>44329</v>
      </c>
      <c r="G51" s="13">
        <v>2022.3</v>
      </c>
      <c r="H51" s="14">
        <f t="shared" si="0"/>
        <v>46154</v>
      </c>
      <c r="I51" s="15">
        <f t="shared" ca="1" si="3"/>
        <v>1493</v>
      </c>
      <c r="J51" s="16" t="str">
        <f t="shared" ca="1" si="2"/>
        <v>NOT DUE</v>
      </c>
      <c r="K51" s="17" t="s">
        <v>4889</v>
      </c>
      <c r="L51" s="69"/>
    </row>
    <row r="52" spans="1:12" ht="60.75" customHeight="1">
      <c r="A52" s="11" t="s">
        <v>5018</v>
      </c>
      <c r="B52" s="11" t="s">
        <v>5019</v>
      </c>
      <c r="C52" s="17" t="s">
        <v>5020</v>
      </c>
      <c r="D52" s="11" t="s">
        <v>2138</v>
      </c>
      <c r="E52" s="64">
        <v>43279</v>
      </c>
      <c r="F52" s="12">
        <v>43970</v>
      </c>
      <c r="G52" s="13">
        <v>853.3</v>
      </c>
      <c r="H52" s="14">
        <f t="shared" si="0"/>
        <v>45795</v>
      </c>
      <c r="I52" s="15">
        <f t="shared" ca="1" si="3"/>
        <v>1134</v>
      </c>
      <c r="J52" s="16" t="str">
        <f t="shared" ca="1" si="2"/>
        <v>NOT DUE</v>
      </c>
      <c r="K52" s="17" t="s">
        <v>4889</v>
      </c>
      <c r="L52" s="69"/>
    </row>
    <row r="53" spans="1:12" ht="60.75" customHeight="1">
      <c r="A53" s="11" t="s">
        <v>5021</v>
      </c>
      <c r="B53" s="11" t="s">
        <v>5022</v>
      </c>
      <c r="C53" s="17" t="s">
        <v>5023</v>
      </c>
      <c r="D53" s="11" t="s">
        <v>2138</v>
      </c>
      <c r="E53" s="64">
        <v>43279</v>
      </c>
      <c r="F53" s="12">
        <v>43970</v>
      </c>
      <c r="G53" s="13">
        <v>1108.5</v>
      </c>
      <c r="H53" s="14">
        <f t="shared" si="0"/>
        <v>45795</v>
      </c>
      <c r="I53" s="15">
        <f t="shared" ca="1" si="3"/>
        <v>1134</v>
      </c>
      <c r="J53" s="16" t="str">
        <f t="shared" ca="1" si="2"/>
        <v>NOT DUE</v>
      </c>
      <c r="K53" s="17" t="s">
        <v>4889</v>
      </c>
      <c r="L53" s="69"/>
    </row>
    <row r="54" spans="1:12" ht="60.75" customHeight="1">
      <c r="A54" s="11" t="s">
        <v>5024</v>
      </c>
      <c r="B54" s="11" t="s">
        <v>5025</v>
      </c>
      <c r="C54" s="17" t="s">
        <v>5026</v>
      </c>
      <c r="D54" s="11" t="s">
        <v>2138</v>
      </c>
      <c r="E54" s="64">
        <v>43279</v>
      </c>
      <c r="F54" s="12">
        <v>44330</v>
      </c>
      <c r="G54" s="13">
        <v>3374.2</v>
      </c>
      <c r="H54" s="14">
        <f t="shared" si="0"/>
        <v>46155</v>
      </c>
      <c r="I54" s="15">
        <f t="shared" ca="1" si="3"/>
        <v>1494</v>
      </c>
      <c r="J54" s="16" t="str">
        <f t="shared" ca="1" si="2"/>
        <v>NOT DUE</v>
      </c>
      <c r="K54" s="17" t="s">
        <v>4889</v>
      </c>
      <c r="L54" s="69"/>
    </row>
    <row r="55" spans="1:12" ht="60.75" customHeight="1">
      <c r="A55" s="11" t="s">
        <v>5027</v>
      </c>
      <c r="B55" s="11" t="s">
        <v>5028</v>
      </c>
      <c r="C55" s="17" t="s">
        <v>5029</v>
      </c>
      <c r="D55" s="11" t="s">
        <v>2138</v>
      </c>
      <c r="E55" s="64">
        <v>43279</v>
      </c>
      <c r="F55" s="12">
        <v>43949</v>
      </c>
      <c r="G55" s="13">
        <v>17142.3</v>
      </c>
      <c r="H55" s="14">
        <f t="shared" si="0"/>
        <v>45774</v>
      </c>
      <c r="I55" s="15">
        <f t="shared" ca="1" si="3"/>
        <v>1113</v>
      </c>
      <c r="J55" s="16" t="str">
        <f t="shared" ca="1" si="2"/>
        <v>NOT DUE</v>
      </c>
      <c r="K55" s="17" t="s">
        <v>4889</v>
      </c>
      <c r="L55" s="69"/>
    </row>
    <row r="56" spans="1:12" ht="60.75" customHeight="1">
      <c r="A56" s="11" t="s">
        <v>5030</v>
      </c>
      <c r="B56" s="11" t="s">
        <v>5031</v>
      </c>
      <c r="C56" s="17" t="s">
        <v>5032</v>
      </c>
      <c r="D56" s="11" t="s">
        <v>2138</v>
      </c>
      <c r="E56" s="64">
        <v>43279</v>
      </c>
      <c r="F56" s="12">
        <v>44014</v>
      </c>
      <c r="G56" s="13">
        <v>17028.7</v>
      </c>
      <c r="H56" s="14">
        <f t="shared" si="0"/>
        <v>45839</v>
      </c>
      <c r="I56" s="15">
        <f t="shared" ca="1" si="3"/>
        <v>1178</v>
      </c>
      <c r="J56" s="16" t="str">
        <f t="shared" ca="1" si="2"/>
        <v>NOT DUE</v>
      </c>
      <c r="K56" s="17" t="s">
        <v>4889</v>
      </c>
      <c r="L56" s="69"/>
    </row>
    <row r="57" spans="1:12" ht="60.75" customHeight="1">
      <c r="A57" s="11" t="s">
        <v>5033</v>
      </c>
      <c r="B57" s="11" t="s">
        <v>5034</v>
      </c>
      <c r="C57" s="17" t="s">
        <v>5035</v>
      </c>
      <c r="D57" s="11" t="s">
        <v>2138</v>
      </c>
      <c r="E57" s="64">
        <v>43279</v>
      </c>
      <c r="F57" s="12">
        <v>43960</v>
      </c>
      <c r="G57" s="13">
        <v>18631.8</v>
      </c>
      <c r="H57" s="14">
        <f t="shared" si="0"/>
        <v>45785</v>
      </c>
      <c r="I57" s="15">
        <f t="shared" ca="1" si="3"/>
        <v>1124</v>
      </c>
      <c r="J57" s="16" t="str">
        <f t="shared" ca="1" si="2"/>
        <v>NOT DUE</v>
      </c>
      <c r="K57" s="17" t="s">
        <v>4889</v>
      </c>
      <c r="L57" s="69"/>
    </row>
    <row r="58" spans="1:12" ht="60.75" customHeight="1">
      <c r="A58" s="11" t="s">
        <v>5036</v>
      </c>
      <c r="B58" s="11" t="s">
        <v>5037</v>
      </c>
      <c r="C58" s="17" t="s">
        <v>5038</v>
      </c>
      <c r="D58" s="11" t="s">
        <v>2138</v>
      </c>
      <c r="E58" s="64">
        <v>43279</v>
      </c>
      <c r="F58" s="12">
        <v>43960</v>
      </c>
      <c r="G58" s="13">
        <v>16917.7</v>
      </c>
      <c r="H58" s="14">
        <f t="shared" si="0"/>
        <v>45785</v>
      </c>
      <c r="I58" s="15">
        <f t="shared" ca="1" si="3"/>
        <v>1124</v>
      </c>
      <c r="J58" s="16" t="str">
        <f t="shared" ca="1" si="2"/>
        <v>NOT DUE</v>
      </c>
      <c r="K58" s="17" t="s">
        <v>4889</v>
      </c>
      <c r="L58" s="69"/>
    </row>
    <row r="59" spans="1:12" ht="60.75" customHeight="1">
      <c r="A59" s="11" t="s">
        <v>5039</v>
      </c>
      <c r="B59" s="11" t="s">
        <v>5040</v>
      </c>
      <c r="C59" s="17" t="s">
        <v>5041</v>
      </c>
      <c r="D59" s="11" t="s">
        <v>2138</v>
      </c>
      <c r="E59" s="64">
        <v>43279</v>
      </c>
      <c r="F59" s="12">
        <v>43960</v>
      </c>
      <c r="G59" s="13">
        <v>2697.1</v>
      </c>
      <c r="H59" s="14">
        <f t="shared" si="0"/>
        <v>45785</v>
      </c>
      <c r="I59" s="15">
        <f t="shared" ca="1" si="3"/>
        <v>1124</v>
      </c>
      <c r="J59" s="16" t="str">
        <f t="shared" ca="1" si="2"/>
        <v>NOT DUE</v>
      </c>
      <c r="K59" s="17" t="s">
        <v>4889</v>
      </c>
      <c r="L59" s="69"/>
    </row>
    <row r="60" spans="1:12" ht="60.75" customHeight="1">
      <c r="A60" s="11" t="s">
        <v>5042</v>
      </c>
      <c r="B60" s="11" t="s">
        <v>5043</v>
      </c>
      <c r="C60" s="17" t="s">
        <v>5044</v>
      </c>
      <c r="D60" s="11" t="s">
        <v>2138</v>
      </c>
      <c r="E60" s="64">
        <v>43279</v>
      </c>
      <c r="F60" s="12">
        <v>43960</v>
      </c>
      <c r="G60" s="13">
        <v>2611.5</v>
      </c>
      <c r="H60" s="14">
        <f t="shared" si="0"/>
        <v>45785</v>
      </c>
      <c r="I60" s="15">
        <f t="shared" ca="1" si="3"/>
        <v>1124</v>
      </c>
      <c r="J60" s="16" t="str">
        <f t="shared" ca="1" si="2"/>
        <v>NOT DUE</v>
      </c>
      <c r="K60" s="17" t="s">
        <v>4889</v>
      </c>
      <c r="L60" s="69"/>
    </row>
    <row r="61" spans="1:12" ht="60.75" customHeight="1">
      <c r="A61" s="11" t="s">
        <v>5045</v>
      </c>
      <c r="B61" s="11" t="s">
        <v>5046</v>
      </c>
      <c r="C61" s="17" t="s">
        <v>5047</v>
      </c>
      <c r="D61" s="11" t="s">
        <v>2138</v>
      </c>
      <c r="E61" s="64">
        <v>43279</v>
      </c>
      <c r="F61" s="12">
        <v>43979</v>
      </c>
      <c r="G61" s="13">
        <v>0</v>
      </c>
      <c r="H61" s="14">
        <f t="shared" si="0"/>
        <v>45804</v>
      </c>
      <c r="I61" s="15">
        <f t="shared" ca="1" si="3"/>
        <v>1143</v>
      </c>
      <c r="J61" s="16" t="str">
        <f t="shared" ca="1" si="2"/>
        <v>NOT DUE</v>
      </c>
      <c r="K61" s="17" t="s">
        <v>4889</v>
      </c>
      <c r="L61" s="69"/>
    </row>
    <row r="62" spans="1:12" ht="60.75" customHeight="1">
      <c r="A62" s="11" t="s">
        <v>5048</v>
      </c>
      <c r="B62" s="11" t="s">
        <v>5049</v>
      </c>
      <c r="C62" s="17" t="s">
        <v>5050</v>
      </c>
      <c r="D62" s="11" t="s">
        <v>2138</v>
      </c>
      <c r="E62" s="64">
        <v>43279</v>
      </c>
      <c r="F62" s="12">
        <v>43979</v>
      </c>
      <c r="G62" s="13">
        <v>0</v>
      </c>
      <c r="H62" s="14">
        <f t="shared" si="0"/>
        <v>45804</v>
      </c>
      <c r="I62" s="15">
        <f t="shared" ca="1" si="3"/>
        <v>1143</v>
      </c>
      <c r="J62" s="16" t="str">
        <f t="shared" ca="1" si="2"/>
        <v>NOT DUE</v>
      </c>
      <c r="K62" s="17" t="s">
        <v>4889</v>
      </c>
      <c r="L62" s="69"/>
    </row>
    <row r="63" spans="1:12" ht="60.75" customHeight="1">
      <c r="A63" s="11" t="s">
        <v>5051</v>
      </c>
      <c r="B63" s="11" t="s">
        <v>5052</v>
      </c>
      <c r="C63" s="17" t="s">
        <v>5053</v>
      </c>
      <c r="D63" s="11" t="s">
        <v>2138</v>
      </c>
      <c r="E63" s="64">
        <v>43279</v>
      </c>
      <c r="F63" s="12">
        <v>43312</v>
      </c>
      <c r="G63" s="13">
        <v>0</v>
      </c>
      <c r="H63" s="14">
        <f t="shared" si="0"/>
        <v>45137</v>
      </c>
      <c r="I63" s="15">
        <f t="shared" ca="1" si="3"/>
        <v>476</v>
      </c>
      <c r="J63" s="16" t="str">
        <f t="shared" ca="1" si="2"/>
        <v>NOT DUE</v>
      </c>
      <c r="K63" s="17" t="s">
        <v>4889</v>
      </c>
      <c r="L63" s="69"/>
    </row>
    <row r="64" spans="1:12" ht="60.75" customHeight="1">
      <c r="A64" s="11" t="s">
        <v>5054</v>
      </c>
      <c r="B64" s="11" t="s">
        <v>5055</v>
      </c>
      <c r="C64" s="17" t="s">
        <v>5056</v>
      </c>
      <c r="D64" s="11" t="s">
        <v>2138</v>
      </c>
      <c r="E64" s="64">
        <v>43279</v>
      </c>
      <c r="F64" s="12">
        <v>44398</v>
      </c>
      <c r="G64" s="13">
        <v>22426.3</v>
      </c>
      <c r="H64" s="14">
        <f t="shared" si="0"/>
        <v>46223</v>
      </c>
      <c r="I64" s="15">
        <f t="shared" ca="1" si="3"/>
        <v>1562</v>
      </c>
      <c r="J64" s="16" t="str">
        <f t="shared" ca="1" si="2"/>
        <v>NOT DUE</v>
      </c>
      <c r="K64" s="17" t="s">
        <v>4889</v>
      </c>
      <c r="L64" s="69"/>
    </row>
    <row r="65" spans="1:14" ht="60.75" customHeight="1">
      <c r="A65" s="11" t="s">
        <v>5057</v>
      </c>
      <c r="B65" s="11" t="s">
        <v>5058</v>
      </c>
      <c r="C65" s="17" t="s">
        <v>5059</v>
      </c>
      <c r="D65" s="11" t="s">
        <v>2138</v>
      </c>
      <c r="E65" s="64">
        <v>43279</v>
      </c>
      <c r="F65" s="12">
        <v>44312</v>
      </c>
      <c r="G65" s="13">
        <v>20878.900000000001</v>
      </c>
      <c r="H65" s="14">
        <f t="shared" si="0"/>
        <v>46137</v>
      </c>
      <c r="I65" s="15">
        <f t="shared" ca="1" si="3"/>
        <v>1476</v>
      </c>
      <c r="J65" s="16" t="str">
        <f t="shared" ca="1" si="2"/>
        <v>NOT DUE</v>
      </c>
      <c r="K65" s="17" t="s">
        <v>4889</v>
      </c>
      <c r="L65" s="69"/>
    </row>
    <row r="66" spans="1:14" s="338" customFormat="1" ht="60.75" customHeight="1">
      <c r="A66" s="360" t="s">
        <v>5060</v>
      </c>
      <c r="B66" s="360" t="s">
        <v>5061</v>
      </c>
      <c r="C66" s="361" t="s">
        <v>5062</v>
      </c>
      <c r="D66" s="360" t="s">
        <v>2138</v>
      </c>
      <c r="E66" s="362">
        <v>43280</v>
      </c>
      <c r="F66" s="362">
        <v>43496</v>
      </c>
      <c r="G66" s="363">
        <v>9928.7000000000007</v>
      </c>
      <c r="H66" s="271">
        <f t="shared" si="0"/>
        <v>45321</v>
      </c>
      <c r="I66" s="272">
        <f t="shared" ca="1" si="3"/>
        <v>660</v>
      </c>
      <c r="J66" s="273" t="str">
        <f t="shared" ca="1" si="2"/>
        <v>NOT DUE</v>
      </c>
      <c r="K66" s="361" t="s">
        <v>4889</v>
      </c>
      <c r="L66" s="364"/>
      <c r="M66" s="348"/>
      <c r="N66" s="348"/>
    </row>
    <row r="67" spans="1:14" ht="60.75" customHeight="1">
      <c r="A67" s="11" t="s">
        <v>5063</v>
      </c>
      <c r="B67" s="11" t="s">
        <v>5064</v>
      </c>
      <c r="C67" s="17" t="s">
        <v>5065</v>
      </c>
      <c r="D67" s="11" t="s">
        <v>2138</v>
      </c>
      <c r="E67" s="64">
        <v>43279</v>
      </c>
      <c r="F67" s="12">
        <v>44014</v>
      </c>
      <c r="G67" s="13">
        <v>16217.8</v>
      </c>
      <c r="H67" s="14">
        <f t="shared" si="0"/>
        <v>45839</v>
      </c>
      <c r="I67" s="15">
        <f t="shared" ca="1" si="3"/>
        <v>1178</v>
      </c>
      <c r="J67" s="16" t="str">
        <f t="shared" ca="1" si="2"/>
        <v>NOT DUE</v>
      </c>
      <c r="K67" s="17" t="s">
        <v>4889</v>
      </c>
      <c r="L67" s="69"/>
    </row>
    <row r="68" spans="1:14" ht="60.75" customHeight="1">
      <c r="A68" s="11" t="s">
        <v>5066</v>
      </c>
      <c r="B68" s="11" t="s">
        <v>5067</v>
      </c>
      <c r="C68" s="17" t="s">
        <v>5068</v>
      </c>
      <c r="D68" s="11" t="s">
        <v>2138</v>
      </c>
      <c r="E68" s="64">
        <v>43279</v>
      </c>
      <c r="F68" s="12">
        <v>43960</v>
      </c>
      <c r="G68" s="13">
        <v>19183.3</v>
      </c>
      <c r="H68" s="14">
        <f t="shared" si="0"/>
        <v>45785</v>
      </c>
      <c r="I68" s="15">
        <f t="shared" ca="1" si="3"/>
        <v>1124</v>
      </c>
      <c r="J68" s="16" t="str">
        <f t="shared" ca="1" si="2"/>
        <v>NOT DUE</v>
      </c>
      <c r="K68" s="17" t="s">
        <v>4889</v>
      </c>
      <c r="L68" s="69"/>
    </row>
    <row r="69" spans="1:14" ht="60.75" customHeight="1">
      <c r="A69" s="11" t="s">
        <v>5069</v>
      </c>
      <c r="B69" s="11" t="s">
        <v>5070</v>
      </c>
      <c r="C69" s="17" t="s">
        <v>5071</v>
      </c>
      <c r="D69" s="11" t="s">
        <v>2138</v>
      </c>
      <c r="E69" s="64">
        <v>43279</v>
      </c>
      <c r="F69" s="12">
        <v>44247</v>
      </c>
      <c r="G69" s="13">
        <v>0</v>
      </c>
      <c r="H69" s="14">
        <f t="shared" si="0"/>
        <v>46072</v>
      </c>
      <c r="I69" s="15">
        <f t="shared" ca="1" si="3"/>
        <v>1411</v>
      </c>
      <c r="J69" s="16" t="str">
        <f t="shared" ca="1" si="2"/>
        <v>NOT DUE</v>
      </c>
      <c r="K69" s="17" t="s">
        <v>4889</v>
      </c>
      <c r="L69" s="69"/>
    </row>
    <row r="70" spans="1:14" ht="60.75" customHeight="1">
      <c r="A70" s="11" t="s">
        <v>5072</v>
      </c>
      <c r="B70" s="11" t="s">
        <v>5073</v>
      </c>
      <c r="C70" s="17" t="s">
        <v>5074</v>
      </c>
      <c r="D70" s="11" t="s">
        <v>2138</v>
      </c>
      <c r="E70" s="64">
        <v>43279</v>
      </c>
      <c r="F70" s="12">
        <v>44221</v>
      </c>
      <c r="G70" s="13">
        <v>0</v>
      </c>
      <c r="H70" s="14">
        <f t="shared" si="0"/>
        <v>46046</v>
      </c>
      <c r="I70" s="15">
        <f t="shared" ca="1" si="3"/>
        <v>1385</v>
      </c>
      <c r="J70" s="16" t="str">
        <f t="shared" ca="1" si="2"/>
        <v>NOT DUE</v>
      </c>
      <c r="K70" s="17" t="s">
        <v>4889</v>
      </c>
      <c r="L70" s="69"/>
    </row>
    <row r="71" spans="1:14" ht="60.75" customHeight="1">
      <c r="A71" s="11" t="s">
        <v>5075</v>
      </c>
      <c r="B71" s="11" t="s">
        <v>5076</v>
      </c>
      <c r="C71" s="17" t="s">
        <v>5077</v>
      </c>
      <c r="D71" s="11" t="s">
        <v>2138</v>
      </c>
      <c r="E71" s="64">
        <v>43279</v>
      </c>
      <c r="F71" s="12">
        <v>44313</v>
      </c>
      <c r="G71" s="13">
        <v>0</v>
      </c>
      <c r="H71" s="14">
        <f t="shared" si="0"/>
        <v>46138</v>
      </c>
      <c r="I71" s="15">
        <f t="shared" ca="1" si="3"/>
        <v>1477</v>
      </c>
      <c r="J71" s="16" t="str">
        <f t="shared" ca="1" si="2"/>
        <v>NOT DUE</v>
      </c>
      <c r="K71" s="17" t="s">
        <v>4889</v>
      </c>
      <c r="L71" s="69"/>
    </row>
    <row r="72" spans="1:14" ht="60.75" customHeight="1">
      <c r="A72" s="11" t="s">
        <v>5078</v>
      </c>
      <c r="B72" s="11" t="s">
        <v>5079</v>
      </c>
      <c r="C72" s="17" t="s">
        <v>5080</v>
      </c>
      <c r="D72" s="11" t="s">
        <v>2138</v>
      </c>
      <c r="E72" s="64">
        <v>43279</v>
      </c>
      <c r="F72" s="12">
        <v>44268</v>
      </c>
      <c r="G72" s="13">
        <v>0</v>
      </c>
      <c r="H72" s="14">
        <f t="shared" ref="H72:H99" si="4">DATE(YEAR(F72)+5,MONTH(F72),DAY(F72)-1)</f>
        <v>46093</v>
      </c>
      <c r="I72" s="15">
        <f t="shared" ca="1" si="3"/>
        <v>1432</v>
      </c>
      <c r="J72" s="16" t="str">
        <f t="shared" ca="1" si="2"/>
        <v>NOT DUE</v>
      </c>
      <c r="K72" s="17" t="s">
        <v>4889</v>
      </c>
      <c r="L72" s="69"/>
    </row>
    <row r="73" spans="1:14" ht="60.75" customHeight="1">
      <c r="A73" s="11" t="s">
        <v>5081</v>
      </c>
      <c r="B73" s="11" t="s">
        <v>5082</v>
      </c>
      <c r="C73" s="17" t="s">
        <v>5083</v>
      </c>
      <c r="D73" s="11" t="s">
        <v>2138</v>
      </c>
      <c r="E73" s="64">
        <v>43279</v>
      </c>
      <c r="F73" s="12">
        <v>44319</v>
      </c>
      <c r="G73" s="13">
        <v>0</v>
      </c>
      <c r="H73" s="14">
        <f t="shared" si="4"/>
        <v>46144</v>
      </c>
      <c r="I73" s="15">
        <f t="shared" ca="1" si="3"/>
        <v>1483</v>
      </c>
      <c r="J73" s="16" t="str">
        <f t="shared" ref="J73:J99" ca="1" si="5">IF(I73="","",IF(I73&lt;0,"OVERDUE","NOT DUE"))</f>
        <v>NOT DUE</v>
      </c>
      <c r="K73" s="17" t="s">
        <v>4889</v>
      </c>
      <c r="L73" s="69"/>
    </row>
    <row r="74" spans="1:14" ht="60.75" customHeight="1">
      <c r="A74" s="11" t="s">
        <v>5084</v>
      </c>
      <c r="B74" s="11" t="s">
        <v>5085</v>
      </c>
      <c r="C74" s="17" t="s">
        <v>5086</v>
      </c>
      <c r="D74" s="11" t="s">
        <v>2138</v>
      </c>
      <c r="E74" s="64">
        <v>43279</v>
      </c>
      <c r="F74" s="12">
        <v>44215</v>
      </c>
      <c r="G74" s="13">
        <v>0</v>
      </c>
      <c r="H74" s="14">
        <f t="shared" si="4"/>
        <v>46040</v>
      </c>
      <c r="I74" s="15">
        <f t="shared" ca="1" si="3"/>
        <v>1379</v>
      </c>
      <c r="J74" s="16" t="str">
        <f t="shared" ca="1" si="5"/>
        <v>NOT DUE</v>
      </c>
      <c r="K74" s="17" t="s">
        <v>4889</v>
      </c>
      <c r="L74" s="69"/>
    </row>
    <row r="75" spans="1:14" ht="60.75" customHeight="1">
      <c r="A75" s="11" t="s">
        <v>5087</v>
      </c>
      <c r="B75" s="11" t="s">
        <v>5088</v>
      </c>
      <c r="C75" s="17" t="s">
        <v>5089</v>
      </c>
      <c r="D75" s="11" t="s">
        <v>2138</v>
      </c>
      <c r="E75" s="64">
        <v>43279</v>
      </c>
      <c r="F75" s="12">
        <v>44413</v>
      </c>
      <c r="G75" s="13">
        <v>0</v>
      </c>
      <c r="H75" s="14">
        <f t="shared" si="4"/>
        <v>46238</v>
      </c>
      <c r="I75" s="15">
        <f t="shared" ca="1" si="3"/>
        <v>1577</v>
      </c>
      <c r="J75" s="16" t="str">
        <f t="shared" ca="1" si="5"/>
        <v>NOT DUE</v>
      </c>
      <c r="K75" s="17" t="s">
        <v>4889</v>
      </c>
      <c r="L75" s="69"/>
    </row>
    <row r="76" spans="1:14" ht="60.75" customHeight="1">
      <c r="A76" s="11" t="s">
        <v>5090</v>
      </c>
      <c r="B76" s="11" t="s">
        <v>5091</v>
      </c>
      <c r="C76" s="17" t="s">
        <v>5092</v>
      </c>
      <c r="D76" s="11" t="s">
        <v>2138</v>
      </c>
      <c r="E76" s="64">
        <v>43279</v>
      </c>
      <c r="F76" s="12">
        <v>44419</v>
      </c>
      <c r="G76" s="13">
        <v>0</v>
      </c>
      <c r="H76" s="14">
        <f t="shared" si="4"/>
        <v>46244</v>
      </c>
      <c r="I76" s="15">
        <f t="shared" ref="I76:I99" ca="1" si="6">IF(ISBLANK(H76),"",H76-DATE(YEAR(NOW()),MONTH(NOW()),DAY(NOW())))</f>
        <v>1583</v>
      </c>
      <c r="J76" s="16" t="str">
        <f t="shared" ca="1" si="5"/>
        <v>NOT DUE</v>
      </c>
      <c r="K76" s="17" t="s">
        <v>4889</v>
      </c>
      <c r="L76" s="69"/>
    </row>
    <row r="77" spans="1:14" ht="60.75" customHeight="1">
      <c r="A77" s="11" t="s">
        <v>5093</v>
      </c>
      <c r="B77" s="11" t="s">
        <v>5094</v>
      </c>
      <c r="C77" s="17" t="s">
        <v>5095</v>
      </c>
      <c r="D77" s="11" t="s">
        <v>2138</v>
      </c>
      <c r="E77" s="64">
        <v>43279</v>
      </c>
      <c r="F77" s="12">
        <v>44419</v>
      </c>
      <c r="G77" s="13">
        <v>0</v>
      </c>
      <c r="H77" s="14">
        <f t="shared" si="4"/>
        <v>46244</v>
      </c>
      <c r="I77" s="15">
        <f t="shared" ca="1" si="6"/>
        <v>1583</v>
      </c>
      <c r="J77" s="16" t="str">
        <f t="shared" ca="1" si="5"/>
        <v>NOT DUE</v>
      </c>
      <c r="K77" s="17" t="s">
        <v>4889</v>
      </c>
      <c r="L77" s="69" t="s">
        <v>5385</v>
      </c>
    </row>
    <row r="78" spans="1:14" ht="60.75" customHeight="1">
      <c r="A78" s="11" t="s">
        <v>5096</v>
      </c>
      <c r="B78" s="11" t="s">
        <v>5097</v>
      </c>
      <c r="C78" s="17" t="s">
        <v>5098</v>
      </c>
      <c r="D78" s="11" t="s">
        <v>2138</v>
      </c>
      <c r="E78" s="64">
        <v>43279</v>
      </c>
      <c r="F78" s="12">
        <v>44419</v>
      </c>
      <c r="G78" s="13">
        <v>0</v>
      </c>
      <c r="H78" s="14">
        <f t="shared" si="4"/>
        <v>46244</v>
      </c>
      <c r="I78" s="15">
        <f t="shared" ca="1" si="6"/>
        <v>1583</v>
      </c>
      <c r="J78" s="16" t="str">
        <f t="shared" ca="1" si="5"/>
        <v>NOT DUE</v>
      </c>
      <c r="K78" s="17" t="s">
        <v>4889</v>
      </c>
      <c r="L78" s="69" t="s">
        <v>5385</v>
      </c>
    </row>
    <row r="79" spans="1:14" ht="60.75" customHeight="1">
      <c r="A79" s="11" t="s">
        <v>5099</v>
      </c>
      <c r="B79" s="11" t="s">
        <v>5100</v>
      </c>
      <c r="C79" s="17" t="s">
        <v>5101</v>
      </c>
      <c r="D79" s="11" t="s">
        <v>2138</v>
      </c>
      <c r="E79" s="64">
        <v>43279</v>
      </c>
      <c r="F79" s="12">
        <v>44419</v>
      </c>
      <c r="G79" s="13">
        <v>0</v>
      </c>
      <c r="H79" s="14">
        <f t="shared" si="4"/>
        <v>46244</v>
      </c>
      <c r="I79" s="15">
        <f t="shared" ca="1" si="6"/>
        <v>1583</v>
      </c>
      <c r="J79" s="16" t="str">
        <f t="shared" ca="1" si="5"/>
        <v>NOT DUE</v>
      </c>
      <c r="K79" s="17" t="s">
        <v>4889</v>
      </c>
      <c r="L79" s="69" t="s">
        <v>5385</v>
      </c>
    </row>
    <row r="80" spans="1:14" ht="60.75" customHeight="1">
      <c r="A80" s="11" t="s">
        <v>5102</v>
      </c>
      <c r="B80" s="11" t="s">
        <v>5103</v>
      </c>
      <c r="C80" s="17" t="s">
        <v>5104</v>
      </c>
      <c r="D80" s="11" t="s">
        <v>2138</v>
      </c>
      <c r="E80" s="64">
        <v>43279</v>
      </c>
      <c r="F80" s="12">
        <v>44419</v>
      </c>
      <c r="G80" s="13">
        <v>0</v>
      </c>
      <c r="H80" s="14">
        <f t="shared" si="4"/>
        <v>46244</v>
      </c>
      <c r="I80" s="15">
        <f t="shared" ca="1" si="6"/>
        <v>1583</v>
      </c>
      <c r="J80" s="16" t="str">
        <f t="shared" ca="1" si="5"/>
        <v>NOT DUE</v>
      </c>
      <c r="K80" s="17" t="s">
        <v>4889</v>
      </c>
      <c r="L80" s="69" t="s">
        <v>5385</v>
      </c>
    </row>
    <row r="81" spans="1:12" ht="60.75" customHeight="1">
      <c r="A81" s="11" t="s">
        <v>5105</v>
      </c>
      <c r="B81" s="11" t="s">
        <v>5106</v>
      </c>
      <c r="C81" s="17" t="s">
        <v>5107</v>
      </c>
      <c r="D81" s="11" t="s">
        <v>2138</v>
      </c>
      <c r="E81" s="64">
        <v>43279</v>
      </c>
      <c r="F81" s="12">
        <v>44419</v>
      </c>
      <c r="G81" s="13">
        <v>0</v>
      </c>
      <c r="H81" s="14">
        <f t="shared" si="4"/>
        <v>46244</v>
      </c>
      <c r="I81" s="15">
        <f t="shared" ca="1" si="6"/>
        <v>1583</v>
      </c>
      <c r="J81" s="16" t="str">
        <f t="shared" ca="1" si="5"/>
        <v>NOT DUE</v>
      </c>
      <c r="K81" s="17" t="s">
        <v>4889</v>
      </c>
      <c r="L81" s="69" t="s">
        <v>5385</v>
      </c>
    </row>
    <row r="82" spans="1:12" ht="60.75" customHeight="1">
      <c r="A82" s="11" t="s">
        <v>5108</v>
      </c>
      <c r="B82" s="11" t="s">
        <v>5109</v>
      </c>
      <c r="C82" s="17" t="s">
        <v>5110</v>
      </c>
      <c r="D82" s="11" t="s">
        <v>2138</v>
      </c>
      <c r="E82" s="64">
        <v>43279</v>
      </c>
      <c r="F82" s="232">
        <v>44334</v>
      </c>
      <c r="G82" s="13">
        <v>0</v>
      </c>
      <c r="H82" s="14">
        <f t="shared" si="4"/>
        <v>46159</v>
      </c>
      <c r="I82" s="15">
        <f t="shared" ca="1" si="6"/>
        <v>1498</v>
      </c>
      <c r="J82" s="16" t="str">
        <f t="shared" ca="1" si="5"/>
        <v>NOT DUE</v>
      </c>
      <c r="K82" s="17" t="s">
        <v>4889</v>
      </c>
      <c r="L82" s="69"/>
    </row>
    <row r="83" spans="1:12" ht="60.75" customHeight="1">
      <c r="A83" s="11" t="s">
        <v>5111</v>
      </c>
      <c r="B83" s="11" t="s">
        <v>5112</v>
      </c>
      <c r="C83" s="17" t="s">
        <v>5113</v>
      </c>
      <c r="D83" s="11" t="s">
        <v>2138</v>
      </c>
      <c r="E83" s="64">
        <v>43279</v>
      </c>
      <c r="F83" s="12">
        <v>44419</v>
      </c>
      <c r="G83" s="13">
        <v>0</v>
      </c>
      <c r="H83" s="14">
        <f t="shared" si="4"/>
        <v>46244</v>
      </c>
      <c r="I83" s="15">
        <f t="shared" ca="1" si="6"/>
        <v>1583</v>
      </c>
      <c r="J83" s="16" t="str">
        <f t="shared" ca="1" si="5"/>
        <v>NOT DUE</v>
      </c>
      <c r="K83" s="17" t="s">
        <v>4889</v>
      </c>
      <c r="L83" s="69" t="s">
        <v>5385</v>
      </c>
    </row>
    <row r="84" spans="1:12" ht="60.75" customHeight="1">
      <c r="A84" s="11" t="s">
        <v>5114</v>
      </c>
      <c r="B84" s="11" t="s">
        <v>5115</v>
      </c>
      <c r="C84" s="17" t="s">
        <v>5116</v>
      </c>
      <c r="D84" s="11" t="s">
        <v>2138</v>
      </c>
      <c r="E84" s="64">
        <v>43279</v>
      </c>
      <c r="F84" s="12">
        <v>44419</v>
      </c>
      <c r="G84" s="13">
        <v>0</v>
      </c>
      <c r="H84" s="14">
        <f t="shared" si="4"/>
        <v>46244</v>
      </c>
      <c r="I84" s="15">
        <f t="shared" ca="1" si="6"/>
        <v>1583</v>
      </c>
      <c r="J84" s="16" t="str">
        <f t="shared" ca="1" si="5"/>
        <v>NOT DUE</v>
      </c>
      <c r="K84" s="17" t="s">
        <v>4889</v>
      </c>
      <c r="L84" s="69" t="s">
        <v>5385</v>
      </c>
    </row>
    <row r="85" spans="1:12" ht="60.75" customHeight="1">
      <c r="A85" s="11" t="s">
        <v>5117</v>
      </c>
      <c r="B85" s="11" t="s">
        <v>5118</v>
      </c>
      <c r="C85" s="17" t="s">
        <v>5119</v>
      </c>
      <c r="D85" s="11" t="s">
        <v>2138</v>
      </c>
      <c r="E85" s="64">
        <v>43279</v>
      </c>
      <c r="F85" s="12">
        <v>44313</v>
      </c>
      <c r="G85" s="13">
        <v>0</v>
      </c>
      <c r="H85" s="14">
        <f t="shared" si="4"/>
        <v>46138</v>
      </c>
      <c r="I85" s="15">
        <f t="shared" ca="1" si="6"/>
        <v>1477</v>
      </c>
      <c r="J85" s="16" t="str">
        <f t="shared" ca="1" si="5"/>
        <v>NOT DUE</v>
      </c>
      <c r="K85" s="17" t="s">
        <v>4889</v>
      </c>
      <c r="L85" s="69"/>
    </row>
    <row r="86" spans="1:12" ht="60.75" customHeight="1">
      <c r="A86" s="11" t="s">
        <v>5120</v>
      </c>
      <c r="B86" s="11" t="s">
        <v>5121</v>
      </c>
      <c r="C86" s="17" t="s">
        <v>5122</v>
      </c>
      <c r="D86" s="11" t="s">
        <v>2138</v>
      </c>
      <c r="E86" s="64">
        <v>43279</v>
      </c>
      <c r="F86" s="12">
        <v>44313</v>
      </c>
      <c r="G86" s="13">
        <v>0</v>
      </c>
      <c r="H86" s="14">
        <f t="shared" si="4"/>
        <v>46138</v>
      </c>
      <c r="I86" s="15">
        <f t="shared" ca="1" si="6"/>
        <v>1477</v>
      </c>
      <c r="J86" s="16" t="str">
        <f t="shared" ca="1" si="5"/>
        <v>NOT DUE</v>
      </c>
      <c r="K86" s="17" t="s">
        <v>4889</v>
      </c>
      <c r="L86" s="69"/>
    </row>
    <row r="87" spans="1:12" ht="60.75" customHeight="1">
      <c r="A87" s="11" t="s">
        <v>5123</v>
      </c>
      <c r="B87" s="11" t="s">
        <v>5124</v>
      </c>
      <c r="C87" s="17" t="s">
        <v>5125</v>
      </c>
      <c r="D87" s="11" t="s">
        <v>2138</v>
      </c>
      <c r="E87" s="64">
        <v>43279</v>
      </c>
      <c r="F87" s="12">
        <v>43977</v>
      </c>
      <c r="G87" s="13">
        <v>0</v>
      </c>
      <c r="H87" s="14">
        <f t="shared" si="4"/>
        <v>45802</v>
      </c>
      <c r="I87" s="15">
        <f t="shared" ca="1" si="6"/>
        <v>1141</v>
      </c>
      <c r="J87" s="16" t="str">
        <f t="shared" ca="1" si="5"/>
        <v>NOT DUE</v>
      </c>
      <c r="K87" s="17" t="s">
        <v>4889</v>
      </c>
      <c r="L87" s="69"/>
    </row>
    <row r="88" spans="1:12" ht="60.75" customHeight="1">
      <c r="A88" s="11" t="s">
        <v>5126</v>
      </c>
      <c r="B88" s="11" t="s">
        <v>5127</v>
      </c>
      <c r="C88" s="17" t="s">
        <v>5128</v>
      </c>
      <c r="D88" s="11" t="s">
        <v>2138</v>
      </c>
      <c r="E88" s="64">
        <v>43279</v>
      </c>
      <c r="F88" s="12">
        <v>43973</v>
      </c>
      <c r="G88" s="13">
        <v>14194.1</v>
      </c>
      <c r="H88" s="14">
        <f t="shared" si="4"/>
        <v>45798</v>
      </c>
      <c r="I88" s="15">
        <f t="shared" ca="1" si="6"/>
        <v>1137</v>
      </c>
      <c r="J88" s="16" t="str">
        <f t="shared" ca="1" si="5"/>
        <v>NOT DUE</v>
      </c>
      <c r="K88" s="17" t="s">
        <v>4889</v>
      </c>
      <c r="L88" s="69"/>
    </row>
    <row r="89" spans="1:12" ht="60.75" customHeight="1">
      <c r="A89" s="11" t="s">
        <v>5129</v>
      </c>
      <c r="B89" s="11" t="s">
        <v>5130</v>
      </c>
      <c r="C89" s="17" t="s">
        <v>5131</v>
      </c>
      <c r="D89" s="11" t="s">
        <v>2138</v>
      </c>
      <c r="E89" s="64">
        <v>43279</v>
      </c>
      <c r="F89" s="12">
        <v>43973</v>
      </c>
      <c r="G89" s="13">
        <v>16538</v>
      </c>
      <c r="H89" s="14">
        <f t="shared" si="4"/>
        <v>45798</v>
      </c>
      <c r="I89" s="15">
        <f t="shared" ca="1" si="6"/>
        <v>1137</v>
      </c>
      <c r="J89" s="16" t="str">
        <f t="shared" ca="1" si="5"/>
        <v>NOT DUE</v>
      </c>
      <c r="K89" s="17" t="s">
        <v>4889</v>
      </c>
      <c r="L89" s="69"/>
    </row>
    <row r="90" spans="1:12" ht="60.75" customHeight="1">
      <c r="A90" s="11" t="s">
        <v>5132</v>
      </c>
      <c r="B90" s="11" t="s">
        <v>5133</v>
      </c>
      <c r="C90" s="17" t="s">
        <v>5134</v>
      </c>
      <c r="D90" s="11" t="s">
        <v>2138</v>
      </c>
      <c r="E90" s="64">
        <v>43279</v>
      </c>
      <c r="F90" s="12">
        <v>43969</v>
      </c>
      <c r="G90" s="13">
        <v>0</v>
      </c>
      <c r="H90" s="14">
        <f t="shared" si="4"/>
        <v>45794</v>
      </c>
      <c r="I90" s="15">
        <f t="shared" ca="1" si="6"/>
        <v>1133</v>
      </c>
      <c r="J90" s="16" t="str">
        <f t="shared" ca="1" si="5"/>
        <v>NOT DUE</v>
      </c>
      <c r="K90" s="17" t="s">
        <v>4889</v>
      </c>
      <c r="L90" s="69"/>
    </row>
    <row r="91" spans="1:12" ht="60.75" customHeight="1">
      <c r="A91" s="11" t="s">
        <v>5135</v>
      </c>
      <c r="B91" s="11" t="s">
        <v>5136</v>
      </c>
      <c r="C91" s="17" t="s">
        <v>5137</v>
      </c>
      <c r="D91" s="11" t="s">
        <v>2138</v>
      </c>
      <c r="E91" s="64">
        <v>43279</v>
      </c>
      <c r="F91" s="12">
        <v>43969</v>
      </c>
      <c r="G91" s="13">
        <v>0</v>
      </c>
      <c r="H91" s="14">
        <f t="shared" si="4"/>
        <v>45794</v>
      </c>
      <c r="I91" s="15">
        <f t="shared" ca="1" si="6"/>
        <v>1133</v>
      </c>
      <c r="J91" s="16" t="str">
        <f t="shared" ca="1" si="5"/>
        <v>NOT DUE</v>
      </c>
      <c r="K91" s="17" t="s">
        <v>4889</v>
      </c>
      <c r="L91" s="69"/>
    </row>
    <row r="92" spans="1:12" ht="60.75" customHeight="1">
      <c r="A92" s="11" t="s">
        <v>5138</v>
      </c>
      <c r="B92" s="11" t="s">
        <v>5139</v>
      </c>
      <c r="C92" s="17" t="s">
        <v>5140</v>
      </c>
      <c r="D92" s="11" t="s">
        <v>2138</v>
      </c>
      <c r="E92" s="64">
        <v>43279</v>
      </c>
      <c r="F92" s="12">
        <v>43960</v>
      </c>
      <c r="G92" s="13">
        <v>0</v>
      </c>
      <c r="H92" s="14">
        <f t="shared" si="4"/>
        <v>45785</v>
      </c>
      <c r="I92" s="15">
        <f t="shared" ca="1" si="6"/>
        <v>1124</v>
      </c>
      <c r="J92" s="16" t="str">
        <f t="shared" ca="1" si="5"/>
        <v>NOT DUE</v>
      </c>
      <c r="K92" s="17" t="s">
        <v>4889</v>
      </c>
      <c r="L92" s="69"/>
    </row>
    <row r="93" spans="1:12" ht="60.75" customHeight="1">
      <c r="A93" s="11" t="s">
        <v>5141</v>
      </c>
      <c r="B93" s="11" t="s">
        <v>5142</v>
      </c>
      <c r="C93" s="17" t="s">
        <v>5143</v>
      </c>
      <c r="D93" s="11" t="s">
        <v>2138</v>
      </c>
      <c r="E93" s="64">
        <v>43279</v>
      </c>
      <c r="F93" s="12">
        <v>43960</v>
      </c>
      <c r="G93" s="13">
        <v>0</v>
      </c>
      <c r="H93" s="14">
        <f t="shared" si="4"/>
        <v>45785</v>
      </c>
      <c r="I93" s="15">
        <f t="shared" ca="1" si="6"/>
        <v>1124</v>
      </c>
      <c r="J93" s="16" t="str">
        <f t="shared" ca="1" si="5"/>
        <v>NOT DUE</v>
      </c>
      <c r="K93" s="17" t="s">
        <v>4889</v>
      </c>
      <c r="L93" s="69"/>
    </row>
    <row r="94" spans="1:12" ht="60.75" customHeight="1">
      <c r="A94" s="11" t="s">
        <v>5144</v>
      </c>
      <c r="B94" s="11" t="s">
        <v>5145</v>
      </c>
      <c r="C94" s="17" t="s">
        <v>5146</v>
      </c>
      <c r="D94" s="11" t="s">
        <v>2138</v>
      </c>
      <c r="E94" s="64">
        <v>43279</v>
      </c>
      <c r="F94" s="12">
        <v>44001</v>
      </c>
      <c r="G94" s="13">
        <v>0</v>
      </c>
      <c r="H94" s="14">
        <f t="shared" si="4"/>
        <v>45826</v>
      </c>
      <c r="I94" s="15">
        <f t="shared" ca="1" si="6"/>
        <v>1165</v>
      </c>
      <c r="J94" s="16" t="str">
        <f t="shared" ca="1" si="5"/>
        <v>NOT DUE</v>
      </c>
      <c r="K94" s="17" t="s">
        <v>4889</v>
      </c>
      <c r="L94" s="69"/>
    </row>
    <row r="95" spans="1:12" ht="60.75" customHeight="1">
      <c r="A95" s="11" t="s">
        <v>5147</v>
      </c>
      <c r="B95" s="11" t="s">
        <v>5148</v>
      </c>
      <c r="C95" s="17" t="s">
        <v>5149</v>
      </c>
      <c r="D95" s="11" t="s">
        <v>2138</v>
      </c>
      <c r="E95" s="64">
        <v>43279</v>
      </c>
      <c r="F95" s="12">
        <v>44001</v>
      </c>
      <c r="G95" s="13">
        <v>0</v>
      </c>
      <c r="H95" s="14">
        <f t="shared" si="4"/>
        <v>45826</v>
      </c>
      <c r="I95" s="15">
        <f t="shared" ca="1" si="6"/>
        <v>1165</v>
      </c>
      <c r="J95" s="16" t="str">
        <f t="shared" ca="1" si="5"/>
        <v>NOT DUE</v>
      </c>
      <c r="K95" s="17" t="s">
        <v>4889</v>
      </c>
      <c r="L95" s="69"/>
    </row>
    <row r="96" spans="1:12" ht="60.75" customHeight="1">
      <c r="A96" s="11" t="s">
        <v>5150</v>
      </c>
      <c r="B96" s="11" t="s">
        <v>5151</v>
      </c>
      <c r="C96" s="17" t="s">
        <v>5152</v>
      </c>
      <c r="D96" s="11" t="s">
        <v>2138</v>
      </c>
      <c r="E96" s="64">
        <v>43279</v>
      </c>
      <c r="F96" s="12">
        <v>44001</v>
      </c>
      <c r="G96" s="13">
        <v>0</v>
      </c>
      <c r="H96" s="14">
        <f t="shared" si="4"/>
        <v>45826</v>
      </c>
      <c r="I96" s="15">
        <f t="shared" ca="1" si="6"/>
        <v>1165</v>
      </c>
      <c r="J96" s="16" t="str">
        <f t="shared" ca="1" si="5"/>
        <v>NOT DUE</v>
      </c>
      <c r="K96" s="17" t="s">
        <v>4889</v>
      </c>
      <c r="L96" s="69"/>
    </row>
    <row r="97" spans="1:12" ht="60.75" customHeight="1">
      <c r="A97" s="11" t="s">
        <v>5153</v>
      </c>
      <c r="B97" s="11" t="s">
        <v>5154</v>
      </c>
      <c r="C97" s="17" t="s">
        <v>5155</v>
      </c>
      <c r="D97" s="11" t="s">
        <v>2138</v>
      </c>
      <c r="E97" s="64">
        <v>43279</v>
      </c>
      <c r="F97" s="12">
        <v>44001</v>
      </c>
      <c r="G97" s="13">
        <v>0</v>
      </c>
      <c r="H97" s="14">
        <f t="shared" si="4"/>
        <v>45826</v>
      </c>
      <c r="I97" s="15">
        <f t="shared" ca="1" si="6"/>
        <v>1165</v>
      </c>
      <c r="J97" s="16" t="str">
        <f t="shared" ca="1" si="5"/>
        <v>NOT DUE</v>
      </c>
      <c r="K97" s="17" t="s">
        <v>4889</v>
      </c>
      <c r="L97" s="69"/>
    </row>
    <row r="98" spans="1:12" ht="60.75" customHeight="1">
      <c r="A98" s="11" t="s">
        <v>5156</v>
      </c>
      <c r="B98" s="11" t="s">
        <v>5157</v>
      </c>
      <c r="C98" s="17" t="s">
        <v>5158</v>
      </c>
      <c r="D98" s="11" t="s">
        <v>2138</v>
      </c>
      <c r="E98" s="64">
        <v>43279</v>
      </c>
      <c r="F98" s="12">
        <v>44001</v>
      </c>
      <c r="G98" s="13">
        <v>0</v>
      </c>
      <c r="H98" s="14">
        <f t="shared" si="4"/>
        <v>45826</v>
      </c>
      <c r="I98" s="15">
        <f t="shared" ca="1" si="6"/>
        <v>1165</v>
      </c>
      <c r="J98" s="16" t="str">
        <f t="shared" ca="1" si="5"/>
        <v>NOT DUE</v>
      </c>
      <c r="K98" s="17" t="s">
        <v>4889</v>
      </c>
      <c r="L98" s="69"/>
    </row>
    <row r="99" spans="1:12" ht="60.75" customHeight="1">
      <c r="A99" s="11" t="s">
        <v>5159</v>
      </c>
      <c r="B99" s="11" t="s">
        <v>5160</v>
      </c>
      <c r="C99" s="17" t="s">
        <v>5161</v>
      </c>
      <c r="D99" s="11" t="s">
        <v>2138</v>
      </c>
      <c r="E99" s="64">
        <v>43279</v>
      </c>
      <c r="F99" s="12">
        <v>44001</v>
      </c>
      <c r="G99" s="13">
        <v>0</v>
      </c>
      <c r="H99" s="14">
        <f t="shared" si="4"/>
        <v>45826</v>
      </c>
      <c r="I99" s="15">
        <f t="shared" ca="1" si="6"/>
        <v>1165</v>
      </c>
      <c r="J99" s="16" t="str">
        <f t="shared" ca="1" si="5"/>
        <v>NOT DUE</v>
      </c>
      <c r="K99" s="17" t="s">
        <v>4889</v>
      </c>
      <c r="L99" s="69"/>
    </row>
    <row r="101" spans="1:12">
      <c r="A101" s="265"/>
      <c r="C101" s="38"/>
      <c r="D101" s="47"/>
    </row>
    <row r="102" spans="1:12">
      <c r="A102" s="265"/>
      <c r="C102" s="38"/>
      <c r="D102" s="47"/>
    </row>
    <row r="103" spans="1:12">
      <c r="A103" s="265"/>
      <c r="C103" s="38"/>
      <c r="D103" s="47"/>
    </row>
    <row r="104" spans="1:12">
      <c r="A104" s="265"/>
      <c r="B104" s="269" t="s">
        <v>4629</v>
      </c>
      <c r="C104" s="38"/>
      <c r="D104" s="47" t="s">
        <v>4630</v>
      </c>
      <c r="E104" t="s">
        <v>5231</v>
      </c>
      <c r="G104" t="s">
        <v>4631</v>
      </c>
    </row>
    <row r="105" spans="1:12">
      <c r="A105" s="265"/>
      <c r="C105" s="222" t="s">
        <v>5305</v>
      </c>
      <c r="D105" s="47"/>
      <c r="E105" s="75" t="s">
        <v>5444</v>
      </c>
      <c r="H105" s="455" t="s">
        <v>5446</v>
      </c>
      <c r="I105" s="455"/>
      <c r="J105" s="455"/>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-25630.400000000001</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-17630.400000000001</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-25630.400000000001</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-25630.400000000001</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-25630.400000000001</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-25630.400000000001</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-25630.400000000001</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-25630.400000000001</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-25630.400000000001</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6" t="s">
        <v>3681</v>
      </c>
      <c r="B1" s="436"/>
      <c r="C1" s="436"/>
      <c r="D1" s="330"/>
    </row>
    <row r="2" spans="1:15">
      <c r="A2" s="117" t="s">
        <v>3674</v>
      </c>
      <c r="B2" s="117" t="s">
        <v>3682</v>
      </c>
      <c r="C2" s="117" t="s">
        <v>3683</v>
      </c>
      <c r="D2" s="117" t="s">
        <v>5266</v>
      </c>
      <c r="E2" s="117" t="s">
        <v>2472</v>
      </c>
      <c r="F2" s="117" t="s">
        <v>59</v>
      </c>
    </row>
    <row r="3" spans="1:15" s="38" customFormat="1">
      <c r="A3" s="118">
        <v>1</v>
      </c>
      <c r="B3" s="142" t="s">
        <v>4573</v>
      </c>
      <c r="C3" s="142" t="s">
        <v>5272</v>
      </c>
      <c r="D3" s="142" t="s">
        <v>5267</v>
      </c>
      <c r="E3" s="12">
        <v>44420</v>
      </c>
      <c r="F3" s="303" t="s">
        <v>5263</v>
      </c>
      <c r="G3" s="38" t="s">
        <v>5273</v>
      </c>
    </row>
    <row r="4" spans="1:15" s="38" customFormat="1">
      <c r="A4" s="118">
        <v>2</v>
      </c>
      <c r="B4" s="142" t="s">
        <v>4573</v>
      </c>
      <c r="C4" s="300" t="s">
        <v>5274</v>
      </c>
      <c r="D4" s="142" t="s">
        <v>5267</v>
      </c>
      <c r="E4" s="12">
        <v>44420</v>
      </c>
      <c r="F4" s="303" t="s">
        <v>5263</v>
      </c>
      <c r="G4" s="326" t="s">
        <v>5273</v>
      </c>
      <c r="H4" s="298"/>
      <c r="I4" s="298"/>
      <c r="J4" s="298"/>
    </row>
    <row r="5" spans="1:15" s="38" customFormat="1">
      <c r="A5" s="118">
        <v>3</v>
      </c>
      <c r="B5" s="142" t="s">
        <v>4573</v>
      </c>
      <c r="C5" s="300" t="s">
        <v>5275</v>
      </c>
      <c r="D5" s="142" t="s">
        <v>5267</v>
      </c>
      <c r="E5" s="12">
        <v>44420</v>
      </c>
      <c r="F5" s="303" t="s">
        <v>5263</v>
      </c>
      <c r="G5" s="38" t="s">
        <v>5273</v>
      </c>
    </row>
    <row r="6" spans="1:15" s="38" customFormat="1">
      <c r="A6" s="118">
        <v>4</v>
      </c>
      <c r="B6" s="142" t="s">
        <v>4573</v>
      </c>
      <c r="C6" s="300" t="s">
        <v>5276</v>
      </c>
      <c r="D6" s="142" t="s">
        <v>5267</v>
      </c>
      <c r="E6" s="150">
        <v>44273</v>
      </c>
      <c r="F6" s="304" t="s">
        <v>5263</v>
      </c>
      <c r="G6" s="327" t="s">
        <v>5270</v>
      </c>
    </row>
    <row r="7" spans="1:15" s="38" customFormat="1">
      <c r="A7" s="118">
        <v>5</v>
      </c>
      <c r="B7" s="142" t="s">
        <v>4573</v>
      </c>
      <c r="C7" s="142" t="s">
        <v>5277</v>
      </c>
      <c r="D7" s="142" t="s">
        <v>5267</v>
      </c>
      <c r="E7" s="12">
        <v>44420</v>
      </c>
      <c r="F7" s="303" t="s">
        <v>5263</v>
      </c>
      <c r="G7" s="38" t="s">
        <v>5273</v>
      </c>
    </row>
    <row r="8" spans="1:15" s="38" customFormat="1">
      <c r="A8" s="118">
        <v>6</v>
      </c>
      <c r="B8" s="142" t="s">
        <v>4573</v>
      </c>
      <c r="C8" s="142" t="s">
        <v>5278</v>
      </c>
      <c r="D8" s="142" t="s">
        <v>5267</v>
      </c>
      <c r="E8" s="12">
        <v>44420</v>
      </c>
      <c r="F8" s="303" t="s">
        <v>5263</v>
      </c>
      <c r="G8" s="38" t="s">
        <v>5273</v>
      </c>
    </row>
    <row r="9" spans="1:15" s="38" customFormat="1">
      <c r="A9" s="329" t="s">
        <v>5271</v>
      </c>
      <c r="B9" s="142" t="s">
        <v>4573</v>
      </c>
      <c r="C9" s="300" t="s">
        <v>5279</v>
      </c>
      <c r="D9" s="316" t="s">
        <v>5280</v>
      </c>
      <c r="E9" s="305"/>
      <c r="F9" s="303" t="s">
        <v>5281</v>
      </c>
      <c r="G9" s="439" t="s">
        <v>5282</v>
      </c>
      <c r="H9" s="440"/>
      <c r="I9" s="440"/>
      <c r="J9" s="440"/>
      <c r="K9" s="440"/>
      <c r="L9" s="440"/>
    </row>
    <row r="10" spans="1:15" s="38" customFormat="1">
      <c r="A10" s="329" t="s">
        <v>5271</v>
      </c>
      <c r="B10" s="142" t="s">
        <v>4573</v>
      </c>
      <c r="C10" s="300" t="s">
        <v>5283</v>
      </c>
      <c r="D10" s="316" t="s">
        <v>5280</v>
      </c>
      <c r="E10" s="301"/>
      <c r="F10" s="302" t="s">
        <v>5284</v>
      </c>
      <c r="G10" s="439" t="s">
        <v>5282</v>
      </c>
      <c r="H10" s="440"/>
      <c r="I10" s="440"/>
      <c r="J10" s="440"/>
      <c r="K10" s="440"/>
      <c r="L10" s="440"/>
    </row>
    <row r="11" spans="1:15" s="38" customFormat="1">
      <c r="A11" s="329" t="s">
        <v>5271</v>
      </c>
      <c r="B11" s="142" t="s">
        <v>4573</v>
      </c>
      <c r="C11" s="300" t="s">
        <v>5285</v>
      </c>
      <c r="D11" s="316" t="s">
        <v>5280</v>
      </c>
      <c r="E11" s="150"/>
      <c r="F11" s="304" t="s">
        <v>5286</v>
      </c>
      <c r="G11" s="437" t="s">
        <v>5282</v>
      </c>
      <c r="H11" s="438"/>
      <c r="I11" s="438"/>
      <c r="J11" s="438"/>
    </row>
    <row r="12" spans="1:15" s="38" customFormat="1">
      <c r="A12" s="329" t="s">
        <v>5271</v>
      </c>
      <c r="B12" s="142" t="s">
        <v>4573</v>
      </c>
      <c r="C12" s="322" t="s">
        <v>5287</v>
      </c>
      <c r="D12" s="316" t="s">
        <v>5280</v>
      </c>
      <c r="E12" s="316"/>
      <c r="F12" s="318" t="s">
        <v>5288</v>
      </c>
      <c r="G12" s="439" t="s">
        <v>5282</v>
      </c>
      <c r="H12" s="440"/>
      <c r="I12" s="440"/>
      <c r="J12" s="440"/>
      <c r="K12" s="440"/>
      <c r="L12" s="440"/>
    </row>
    <row r="13" spans="1:15" s="38" customFormat="1">
      <c r="A13" s="315"/>
      <c r="B13" s="322"/>
      <c r="C13" s="322"/>
      <c r="D13" s="316"/>
      <c r="E13" s="316"/>
      <c r="F13" s="317"/>
      <c r="G13" s="319"/>
      <c r="H13" s="314"/>
      <c r="I13" s="314"/>
      <c r="J13" s="314"/>
    </row>
    <row r="14" spans="1:15" s="38" customFormat="1" ht="31.5" customHeight="1">
      <c r="A14" s="331" t="s">
        <v>5289</v>
      </c>
      <c r="B14" s="332" t="s">
        <v>4573</v>
      </c>
      <c r="C14" s="332" t="s">
        <v>5290</v>
      </c>
      <c r="D14" s="332" t="s">
        <v>5280</v>
      </c>
      <c r="E14" s="333"/>
      <c r="F14" s="334"/>
      <c r="G14" s="441" t="s">
        <v>5291</v>
      </c>
      <c r="H14" s="442"/>
      <c r="I14" s="442"/>
      <c r="J14" s="442"/>
      <c r="K14" s="442"/>
      <c r="L14" s="442"/>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5231</v>
      </c>
      <c r="H19" s="215"/>
      <c r="I19" s="215"/>
      <c r="J19" s="215"/>
    </row>
    <row r="20" spans="1:10">
      <c r="B20" s="387" t="s">
        <v>5305</v>
      </c>
      <c r="C20" s="387"/>
      <c r="E20" s="47"/>
      <c r="F20" s="75" t="s">
        <v>5444</v>
      </c>
      <c r="H20" s="434" t="s">
        <v>5446</v>
      </c>
      <c r="I20" s="434"/>
      <c r="J20" s="434"/>
    </row>
    <row r="21" spans="1:10">
      <c r="E21" s="47"/>
      <c r="H21" s="435"/>
      <c r="I21" s="435"/>
      <c r="J21" s="435"/>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45" sqref="E24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53" t="s">
        <v>3710</v>
      </c>
      <c r="H2" s="453"/>
      <c r="I2" s="453"/>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9">
        <v>1</v>
      </c>
      <c r="B5" s="120" t="s">
        <v>3698</v>
      </c>
      <c r="C5" s="120" t="s">
        <v>3699</v>
      </c>
      <c r="D5" s="241">
        <v>614</v>
      </c>
      <c r="E5" s="128" t="s">
        <v>5194</v>
      </c>
      <c r="G5" s="355">
        <v>15</v>
      </c>
      <c r="H5" s="205" t="s">
        <v>5355</v>
      </c>
    </row>
    <row r="6" spans="1:13" ht="15" customHeight="1">
      <c r="A6" s="450"/>
      <c r="B6" s="16" t="s">
        <v>3706</v>
      </c>
      <c r="C6" s="16" t="s">
        <v>3707</v>
      </c>
      <c r="D6" s="241">
        <v>614</v>
      </c>
      <c r="E6" s="320" t="s">
        <v>5194</v>
      </c>
      <c r="G6" s="355">
        <v>5</v>
      </c>
      <c r="H6" s="205" t="s">
        <v>5355</v>
      </c>
    </row>
    <row r="7" spans="1:13" ht="15" customHeight="1">
      <c r="A7" s="450"/>
      <c r="B7" s="16" t="s">
        <v>3689</v>
      </c>
      <c r="C7" s="39" t="s">
        <v>3713</v>
      </c>
      <c r="D7" s="241">
        <v>2014</v>
      </c>
      <c r="E7" s="129"/>
      <c r="G7" s="355">
        <v>23</v>
      </c>
      <c r="H7" s="205" t="s">
        <v>5356</v>
      </c>
    </row>
    <row r="8" spans="1:13" ht="15" customHeight="1">
      <c r="A8" s="450"/>
      <c r="B8" s="16" t="s">
        <v>3690</v>
      </c>
      <c r="C8" s="16" t="s">
        <v>3694</v>
      </c>
      <c r="D8" s="241">
        <v>2014</v>
      </c>
      <c r="E8" s="129"/>
      <c r="G8" s="355">
        <v>6</v>
      </c>
      <c r="H8" s="205" t="s">
        <v>5357</v>
      </c>
    </row>
    <row r="9" spans="1:13" ht="15" customHeight="1">
      <c r="A9" s="450"/>
      <c r="B9" s="16" t="s">
        <v>3691</v>
      </c>
      <c r="C9" s="16" t="s">
        <v>3695</v>
      </c>
      <c r="D9" s="241">
        <v>2014</v>
      </c>
      <c r="E9" s="129"/>
      <c r="G9" s="355">
        <v>11</v>
      </c>
      <c r="H9" s="205" t="s">
        <v>5358</v>
      </c>
    </row>
    <row r="10" spans="1:13" ht="15" customHeight="1">
      <c r="A10" s="450"/>
      <c r="B10" s="16" t="s">
        <v>3692</v>
      </c>
      <c r="C10" s="16" t="s">
        <v>3696</v>
      </c>
      <c r="D10" s="241">
        <v>2014</v>
      </c>
      <c r="E10" s="129"/>
      <c r="G10" s="355">
        <v>14</v>
      </c>
      <c r="H10" s="205" t="s">
        <v>5359</v>
      </c>
    </row>
    <row r="11" spans="1:13" ht="15" customHeight="1">
      <c r="A11" s="450"/>
      <c r="B11" s="16" t="s">
        <v>3693</v>
      </c>
      <c r="C11" s="16" t="s">
        <v>3697</v>
      </c>
      <c r="D11" s="241">
        <v>614</v>
      </c>
      <c r="E11" s="129" t="s">
        <v>5194</v>
      </c>
      <c r="G11" s="351">
        <v>3</v>
      </c>
      <c r="H11" s="205" t="s">
        <v>5354</v>
      </c>
    </row>
    <row r="12" spans="1:13" ht="15" customHeight="1">
      <c r="A12" s="450"/>
      <c r="B12" s="16" t="s">
        <v>3700</v>
      </c>
      <c r="C12" s="16" t="s">
        <v>3701</v>
      </c>
      <c r="D12" s="241">
        <v>2014</v>
      </c>
      <c r="E12" s="129"/>
      <c r="G12" s="351">
        <v>17</v>
      </c>
      <c r="H12" s="205" t="s">
        <v>5360</v>
      </c>
    </row>
    <row r="13" spans="1:13" ht="15" customHeight="1">
      <c r="A13" s="450"/>
      <c r="B13" s="16" t="s">
        <v>3702</v>
      </c>
      <c r="C13" s="16" t="s">
        <v>3703</v>
      </c>
      <c r="D13" s="241">
        <v>614</v>
      </c>
      <c r="E13" s="129" t="s">
        <v>5194</v>
      </c>
      <c r="G13" s="351">
        <v>9</v>
      </c>
      <c r="H13" s="205" t="s">
        <v>5363</v>
      </c>
      <c r="K13" s="207" t="s">
        <v>4715</v>
      </c>
      <c r="L13" s="207"/>
      <c r="M13" s="207"/>
    </row>
    <row r="14" spans="1:13" ht="15" customHeight="1">
      <c r="A14" s="450"/>
      <c r="B14" s="16" t="s">
        <v>3704</v>
      </c>
      <c r="C14" s="16" t="s">
        <v>3705</v>
      </c>
      <c r="D14" s="241">
        <v>614</v>
      </c>
      <c r="E14" s="129" t="s">
        <v>5194</v>
      </c>
      <c r="G14" s="351">
        <v>8</v>
      </c>
      <c r="H14" s="205" t="s">
        <v>5364</v>
      </c>
      <c r="K14" s="207"/>
      <c r="L14" s="207"/>
      <c r="M14" s="207"/>
    </row>
    <row r="15" spans="1:13" ht="15" customHeight="1" thickBot="1">
      <c r="A15" s="451"/>
      <c r="B15" s="121" t="s">
        <v>3708</v>
      </c>
      <c r="C15" s="121" t="s">
        <v>3697</v>
      </c>
      <c r="D15" s="241">
        <v>614</v>
      </c>
      <c r="E15" s="130" t="s">
        <v>5194</v>
      </c>
      <c r="G15" s="351">
        <v>20</v>
      </c>
      <c r="H15" s="205" t="s">
        <v>5361</v>
      </c>
      <c r="K15" s="207" t="s">
        <v>4716</v>
      </c>
      <c r="L15" s="207"/>
      <c r="M15" s="207"/>
    </row>
    <row r="16" spans="1:13" ht="15" customHeight="1">
      <c r="A16" s="449">
        <v>2</v>
      </c>
      <c r="B16" s="120" t="s">
        <v>3698</v>
      </c>
      <c r="C16" s="120" t="s">
        <v>3699</v>
      </c>
      <c r="D16" s="143">
        <v>11533</v>
      </c>
      <c r="E16" s="337"/>
      <c r="G16" s="351">
        <v>4</v>
      </c>
      <c r="H16" s="205" t="s">
        <v>5362</v>
      </c>
      <c r="K16" s="207" t="s">
        <v>4717</v>
      </c>
      <c r="L16" s="207"/>
      <c r="M16" s="207"/>
    </row>
    <row r="17" spans="1:8" ht="15" customHeight="1">
      <c r="A17" s="450"/>
      <c r="B17" s="16" t="s">
        <v>3706</v>
      </c>
      <c r="C17" s="16" t="s">
        <v>3707</v>
      </c>
      <c r="D17" s="240">
        <v>11533</v>
      </c>
      <c r="E17" s="129"/>
      <c r="G17" s="352">
        <v>1</v>
      </c>
      <c r="H17" s="278" t="s">
        <v>3715</v>
      </c>
    </row>
    <row r="18" spans="1:8" ht="15" customHeight="1">
      <c r="A18" s="450"/>
      <c r="B18" s="16" t="s">
        <v>3689</v>
      </c>
      <c r="C18" s="39" t="s">
        <v>3713</v>
      </c>
      <c r="D18" s="240">
        <v>0</v>
      </c>
      <c r="E18" s="129" t="s">
        <v>5194</v>
      </c>
      <c r="G18" s="352">
        <v>2</v>
      </c>
      <c r="H18" s="278" t="s">
        <v>3715</v>
      </c>
    </row>
    <row r="19" spans="1:8" ht="15" customHeight="1">
      <c r="A19" s="450"/>
      <c r="B19" s="16" t="s">
        <v>3690</v>
      </c>
      <c r="C19" s="16" t="s">
        <v>3694</v>
      </c>
      <c r="D19" s="240">
        <v>0</v>
      </c>
      <c r="E19" s="129" t="s">
        <v>5194</v>
      </c>
      <c r="G19" s="352">
        <v>3</v>
      </c>
      <c r="H19" s="278" t="s">
        <v>3715</v>
      </c>
    </row>
    <row r="20" spans="1:8" ht="15" customHeight="1">
      <c r="A20" s="450"/>
      <c r="B20" s="16" t="s">
        <v>3691</v>
      </c>
      <c r="C20" s="16" t="s">
        <v>3695</v>
      </c>
      <c r="D20" s="240">
        <v>0</v>
      </c>
      <c r="E20" s="129" t="s">
        <v>5194</v>
      </c>
      <c r="G20" s="352">
        <v>4</v>
      </c>
      <c r="H20" s="278" t="s">
        <v>3715</v>
      </c>
    </row>
    <row r="21" spans="1:8" ht="15" customHeight="1">
      <c r="A21" s="450"/>
      <c r="B21" s="16" t="s">
        <v>3692</v>
      </c>
      <c r="C21" s="16" t="s">
        <v>3696</v>
      </c>
      <c r="D21" s="240">
        <v>0</v>
      </c>
      <c r="E21" s="129" t="s">
        <v>5194</v>
      </c>
      <c r="G21" s="352">
        <v>6</v>
      </c>
      <c r="H21" s="278" t="s">
        <v>3715</v>
      </c>
    </row>
    <row r="22" spans="1:8" ht="15" customHeight="1">
      <c r="A22" s="450"/>
      <c r="B22" s="16" t="s">
        <v>3693</v>
      </c>
      <c r="C22" s="16" t="s">
        <v>3697</v>
      </c>
      <c r="D22" s="240">
        <v>0</v>
      </c>
      <c r="E22" s="129" t="s">
        <v>5194</v>
      </c>
      <c r="G22" s="352">
        <v>11</v>
      </c>
      <c r="H22" s="278" t="s">
        <v>3715</v>
      </c>
    </row>
    <row r="23" spans="1:8" ht="15" customHeight="1">
      <c r="A23" s="450"/>
      <c r="B23" s="16" t="s">
        <v>3700</v>
      </c>
      <c r="C23" s="16" t="s">
        <v>3701</v>
      </c>
      <c r="D23" s="240">
        <v>0</v>
      </c>
      <c r="E23" s="129" t="s">
        <v>5194</v>
      </c>
      <c r="G23" s="352">
        <v>13</v>
      </c>
      <c r="H23" s="278" t="s">
        <v>3715</v>
      </c>
    </row>
    <row r="24" spans="1:8" ht="15" customHeight="1">
      <c r="A24" s="450"/>
      <c r="B24" s="16" t="s">
        <v>3702</v>
      </c>
      <c r="C24" s="16" t="s">
        <v>3703</v>
      </c>
      <c r="D24" s="240">
        <v>0</v>
      </c>
      <c r="E24" s="129" t="s">
        <v>5194</v>
      </c>
      <c r="G24" s="352">
        <v>14</v>
      </c>
      <c r="H24" s="278" t="s">
        <v>3715</v>
      </c>
    </row>
    <row r="25" spans="1:8" ht="15" customHeight="1">
      <c r="A25" s="450"/>
      <c r="B25" s="16" t="s">
        <v>3704</v>
      </c>
      <c r="C25" s="16" t="s">
        <v>3705</v>
      </c>
      <c r="D25" s="239">
        <v>9533</v>
      </c>
      <c r="E25" s="129"/>
      <c r="G25" s="352">
        <v>16</v>
      </c>
      <c r="H25" s="278" t="s">
        <v>3715</v>
      </c>
    </row>
    <row r="26" spans="1:8" ht="15" customHeight="1" thickBot="1">
      <c r="A26" s="451"/>
      <c r="B26" s="121" t="s">
        <v>3708</v>
      </c>
      <c r="C26" s="121" t="s">
        <v>3697</v>
      </c>
      <c r="D26" s="240">
        <v>0</v>
      </c>
      <c r="E26" s="129" t="s">
        <v>5194</v>
      </c>
      <c r="G26" s="352">
        <v>17</v>
      </c>
      <c r="H26" s="278" t="s">
        <v>3715</v>
      </c>
    </row>
    <row r="27" spans="1:8" ht="15" customHeight="1" thickBot="1">
      <c r="A27" s="443">
        <v>3</v>
      </c>
      <c r="B27" s="120" t="s">
        <v>3698</v>
      </c>
      <c r="C27" s="120" t="s">
        <v>3699</v>
      </c>
      <c r="D27" s="236">
        <v>5957</v>
      </c>
      <c r="E27" s="128"/>
      <c r="G27" s="352">
        <v>20</v>
      </c>
      <c r="H27" s="278" t="s">
        <v>3715</v>
      </c>
    </row>
    <row r="28" spans="1:8" ht="15" customHeight="1">
      <c r="A28" s="444"/>
      <c r="B28" s="16" t="s">
        <v>3706</v>
      </c>
      <c r="C28" s="16" t="s">
        <v>3707</v>
      </c>
      <c r="D28" s="236">
        <v>5957</v>
      </c>
      <c r="E28" s="129"/>
      <c r="G28" s="353">
        <v>22</v>
      </c>
      <c r="H28" s="278" t="s">
        <v>3715</v>
      </c>
    </row>
    <row r="29" spans="1:8" ht="15" customHeight="1">
      <c r="A29" s="444"/>
      <c r="B29" s="16" t="s">
        <v>3689</v>
      </c>
      <c r="C29" s="39" t="s">
        <v>3713</v>
      </c>
      <c r="D29" s="240">
        <v>1421</v>
      </c>
      <c r="E29" s="129"/>
      <c r="G29" s="353">
        <v>24</v>
      </c>
      <c r="H29" s="278" t="s">
        <v>3715</v>
      </c>
    </row>
    <row r="30" spans="1:8" ht="15" customHeight="1" thickBot="1">
      <c r="A30" s="444"/>
      <c r="B30" s="16" t="s">
        <v>3690</v>
      </c>
      <c r="C30" s="16" t="s">
        <v>3694</v>
      </c>
      <c r="D30" s="240">
        <v>1421</v>
      </c>
      <c r="E30" s="129"/>
      <c r="G30" s="354">
        <v>26</v>
      </c>
      <c r="H30" s="278" t="s">
        <v>3715</v>
      </c>
    </row>
    <row r="31" spans="1:8" ht="15" customHeight="1">
      <c r="A31" s="444"/>
      <c r="B31" s="16" t="s">
        <v>3691</v>
      </c>
      <c r="C31" s="16" t="s">
        <v>3695</v>
      </c>
      <c r="D31" s="240">
        <v>1421</v>
      </c>
      <c r="E31" s="129"/>
      <c r="G31" s="353"/>
      <c r="H31" s="205"/>
    </row>
    <row r="32" spans="1:8" ht="15" customHeight="1" thickBot="1">
      <c r="A32" s="444"/>
      <c r="B32" s="16" t="s">
        <v>3692</v>
      </c>
      <c r="C32" s="16" t="s">
        <v>3696</v>
      </c>
      <c r="D32" s="240">
        <v>1421</v>
      </c>
      <c r="E32" s="129"/>
      <c r="G32" s="127"/>
      <c r="H32" s="206"/>
    </row>
    <row r="33" spans="1:10" ht="15" customHeight="1">
      <c r="A33" s="444"/>
      <c r="B33" s="16" t="s">
        <v>3693</v>
      </c>
      <c r="C33" s="16" t="s">
        <v>3697</v>
      </c>
      <c r="D33" s="240">
        <v>1421</v>
      </c>
      <c r="E33" s="129"/>
      <c r="H33" s="434"/>
      <c r="I33" s="434"/>
      <c r="J33" s="434"/>
    </row>
    <row r="34" spans="1:10" ht="15" customHeight="1">
      <c r="A34" s="444"/>
      <c r="B34" s="16" t="s">
        <v>3700</v>
      </c>
      <c r="C34" s="16" t="s">
        <v>3701</v>
      </c>
      <c r="D34" s="240">
        <v>1421</v>
      </c>
      <c r="E34" s="129"/>
    </row>
    <row r="35" spans="1:10" ht="15" customHeight="1">
      <c r="A35" s="444"/>
      <c r="B35" s="16" t="s">
        <v>3702</v>
      </c>
      <c r="C35" s="16" t="s">
        <v>3703</v>
      </c>
      <c r="D35" s="240">
        <v>1421</v>
      </c>
      <c r="E35" s="129"/>
    </row>
    <row r="36" spans="1:10" ht="15" customHeight="1">
      <c r="A36" s="444"/>
      <c r="B36" s="16" t="s">
        <v>3704</v>
      </c>
      <c r="C36" s="16" t="s">
        <v>3705</v>
      </c>
      <c r="D36" s="240">
        <v>1421</v>
      </c>
      <c r="E36" s="129"/>
    </row>
    <row r="37" spans="1:10" ht="15" customHeight="1" thickBot="1">
      <c r="A37" s="445"/>
      <c r="B37" s="121" t="s">
        <v>3708</v>
      </c>
      <c r="C37" s="121" t="s">
        <v>3697</v>
      </c>
      <c r="D37" s="240">
        <v>1421</v>
      </c>
      <c r="E37" s="130"/>
    </row>
    <row r="38" spans="1:10" ht="15.75" thickBot="1">
      <c r="A38" s="443">
        <v>4</v>
      </c>
      <c r="B38" s="120" t="s">
        <v>3698</v>
      </c>
      <c r="C38" s="120" t="s">
        <v>3699</v>
      </c>
      <c r="D38" s="236">
        <v>2432</v>
      </c>
      <c r="E38" s="128" t="s">
        <v>5292</v>
      </c>
    </row>
    <row r="39" spans="1:10" ht="15.75" thickBot="1">
      <c r="A39" s="444"/>
      <c r="B39" s="16" t="s">
        <v>3706</v>
      </c>
      <c r="C39" s="16" t="s">
        <v>3707</v>
      </c>
      <c r="D39" s="236">
        <v>2432</v>
      </c>
      <c r="E39" s="129" t="s">
        <v>5293</v>
      </c>
    </row>
    <row r="40" spans="1:10" ht="15.75" thickBot="1">
      <c r="A40" s="444"/>
      <c r="B40" s="16" t="s">
        <v>3689</v>
      </c>
      <c r="C40" s="39" t="s">
        <v>3713</v>
      </c>
      <c r="D40" s="236">
        <v>2432</v>
      </c>
      <c r="E40" s="129"/>
    </row>
    <row r="41" spans="1:10" ht="15.75" thickBot="1">
      <c r="A41" s="444"/>
      <c r="B41" s="16" t="s">
        <v>3690</v>
      </c>
      <c r="C41" s="16" t="s">
        <v>3694</v>
      </c>
      <c r="D41" s="236">
        <v>2432</v>
      </c>
      <c r="E41" s="129"/>
    </row>
    <row r="42" spans="1:10" ht="15.75" thickBot="1">
      <c r="A42" s="444"/>
      <c r="B42" s="16" t="s">
        <v>3691</v>
      </c>
      <c r="C42" s="16" t="s">
        <v>3695</v>
      </c>
      <c r="D42" s="236">
        <v>2432</v>
      </c>
      <c r="E42" s="129"/>
    </row>
    <row r="43" spans="1:10" ht="15.75" thickBot="1">
      <c r="A43" s="444"/>
      <c r="B43" s="16" t="s">
        <v>3692</v>
      </c>
      <c r="C43" s="16" t="s">
        <v>3696</v>
      </c>
      <c r="D43" s="236">
        <v>2432</v>
      </c>
      <c r="E43" s="129"/>
    </row>
    <row r="44" spans="1:10" ht="15.75" thickBot="1">
      <c r="A44" s="444"/>
      <c r="B44" s="16" t="s">
        <v>3693</v>
      </c>
      <c r="C44" s="16" t="s">
        <v>3697</v>
      </c>
      <c r="D44" s="236">
        <v>2432</v>
      </c>
      <c r="E44" s="129"/>
    </row>
    <row r="45" spans="1:10" ht="15.75" thickBot="1">
      <c r="A45" s="444"/>
      <c r="B45" s="16" t="s">
        <v>3700</v>
      </c>
      <c r="C45" s="16" t="s">
        <v>3701</v>
      </c>
      <c r="D45" s="236">
        <v>2432</v>
      </c>
      <c r="E45" s="129"/>
    </row>
    <row r="46" spans="1:10" ht="15.75" thickBot="1">
      <c r="A46" s="444"/>
      <c r="B46" s="16" t="s">
        <v>3702</v>
      </c>
      <c r="C46" s="16" t="s">
        <v>3703</v>
      </c>
      <c r="D46" s="236">
        <v>2432</v>
      </c>
      <c r="E46" s="129"/>
    </row>
    <row r="47" spans="1:10" ht="15.75" thickBot="1">
      <c r="A47" s="444"/>
      <c r="B47" s="16" t="s">
        <v>3704</v>
      </c>
      <c r="C47" s="16" t="s">
        <v>3705</v>
      </c>
      <c r="D47" s="236">
        <v>2432</v>
      </c>
      <c r="E47" s="129"/>
    </row>
    <row r="48" spans="1:10" ht="15.75" thickBot="1">
      <c r="A48" s="445"/>
      <c r="B48" s="121" t="s">
        <v>3708</v>
      </c>
      <c r="C48" s="121" t="s">
        <v>3697</v>
      </c>
      <c r="D48" s="236">
        <v>2432</v>
      </c>
      <c r="E48" s="130"/>
    </row>
    <row r="49" spans="1:5" ht="15.75" thickBot="1">
      <c r="A49" s="443">
        <v>5</v>
      </c>
      <c r="B49" s="120" t="s">
        <v>3698</v>
      </c>
      <c r="C49" s="120" t="s">
        <v>3699</v>
      </c>
      <c r="D49" s="236">
        <v>3960</v>
      </c>
      <c r="E49" s="128" t="s">
        <v>5292</v>
      </c>
    </row>
    <row r="50" spans="1:5" ht="15.75" thickBot="1">
      <c r="A50" s="444"/>
      <c r="B50" s="16" t="s">
        <v>3706</v>
      </c>
      <c r="C50" s="16" t="s">
        <v>3707</v>
      </c>
      <c r="D50" s="236">
        <v>3960</v>
      </c>
      <c r="E50" s="129" t="s">
        <v>5293</v>
      </c>
    </row>
    <row r="51" spans="1:5" ht="15.75" thickBot="1">
      <c r="A51" s="444"/>
      <c r="B51" s="16" t="s">
        <v>3689</v>
      </c>
      <c r="C51" s="39" t="s">
        <v>3713</v>
      </c>
      <c r="D51" s="236">
        <v>3960</v>
      </c>
      <c r="E51" s="129"/>
    </row>
    <row r="52" spans="1:5" ht="15.75" thickBot="1">
      <c r="A52" s="444"/>
      <c r="B52" s="16" t="s">
        <v>3690</v>
      </c>
      <c r="C52" s="16" t="s">
        <v>3694</v>
      </c>
      <c r="D52" s="236">
        <v>3960</v>
      </c>
      <c r="E52" s="129" t="s">
        <v>5421</v>
      </c>
    </row>
    <row r="53" spans="1:5" ht="15.75" thickBot="1">
      <c r="A53" s="444"/>
      <c r="B53" s="16" t="s">
        <v>3691</v>
      </c>
      <c r="C53" s="16" t="s">
        <v>3695</v>
      </c>
      <c r="D53" s="236">
        <v>3960</v>
      </c>
      <c r="E53" s="129"/>
    </row>
    <row r="54" spans="1:5" ht="15.75" thickBot="1">
      <c r="A54" s="444"/>
      <c r="B54" s="16" t="s">
        <v>3692</v>
      </c>
      <c r="C54" s="16" t="s">
        <v>3696</v>
      </c>
      <c r="D54" s="236">
        <v>3960</v>
      </c>
      <c r="E54" s="129"/>
    </row>
    <row r="55" spans="1:5" ht="15.75" thickBot="1">
      <c r="A55" s="444"/>
      <c r="B55" s="16" t="s">
        <v>3693</v>
      </c>
      <c r="C55" s="16" t="s">
        <v>3697</v>
      </c>
      <c r="D55" s="236">
        <v>3960</v>
      </c>
      <c r="E55" s="129"/>
    </row>
    <row r="56" spans="1:5" ht="15.75" thickBot="1">
      <c r="A56" s="444"/>
      <c r="B56" s="16" t="s">
        <v>3700</v>
      </c>
      <c r="C56" s="16" t="s">
        <v>3701</v>
      </c>
      <c r="D56" s="236">
        <v>3960</v>
      </c>
      <c r="E56" s="129"/>
    </row>
    <row r="57" spans="1:5" ht="15.75" thickBot="1">
      <c r="A57" s="444"/>
      <c r="B57" s="16" t="s">
        <v>3702</v>
      </c>
      <c r="C57" s="16" t="s">
        <v>3703</v>
      </c>
      <c r="D57" s="236">
        <v>3960</v>
      </c>
      <c r="E57" s="129"/>
    </row>
    <row r="58" spans="1:5" ht="15.75" thickBot="1">
      <c r="A58" s="444"/>
      <c r="B58" s="16" t="s">
        <v>3704</v>
      </c>
      <c r="C58" s="16" t="s">
        <v>3705</v>
      </c>
      <c r="D58" s="236">
        <v>3960</v>
      </c>
      <c r="E58" s="129"/>
    </row>
    <row r="59" spans="1:5" ht="15.75" thickBot="1">
      <c r="A59" s="445"/>
      <c r="B59" s="121" t="s">
        <v>3708</v>
      </c>
      <c r="C59" s="121" t="s">
        <v>3697</v>
      </c>
      <c r="D59" s="236">
        <v>3960</v>
      </c>
      <c r="E59" s="130"/>
    </row>
    <row r="60" spans="1:5" ht="15.75" thickBot="1">
      <c r="A60" s="443">
        <v>6</v>
      </c>
      <c r="B60" s="120" t="s">
        <v>3698</v>
      </c>
      <c r="C60" s="120" t="s">
        <v>3699</v>
      </c>
      <c r="D60" s="236">
        <v>3590</v>
      </c>
      <c r="E60" s="277"/>
    </row>
    <row r="61" spans="1:5" ht="15.75" thickBot="1">
      <c r="A61" s="444"/>
      <c r="B61" s="16" t="s">
        <v>3706</v>
      </c>
      <c r="C61" s="16" t="s">
        <v>3707</v>
      </c>
      <c r="D61" s="236">
        <v>3590</v>
      </c>
      <c r="E61" s="129" t="s">
        <v>5292</v>
      </c>
    </row>
    <row r="62" spans="1:5" ht="15.75" thickBot="1">
      <c r="A62" s="444"/>
      <c r="B62" s="16" t="s">
        <v>3689</v>
      </c>
      <c r="C62" s="39" t="s">
        <v>3713</v>
      </c>
      <c r="D62" s="236">
        <v>3590</v>
      </c>
      <c r="E62" s="129" t="s">
        <v>5293</v>
      </c>
    </row>
    <row r="63" spans="1:5" ht="15.75" thickBot="1">
      <c r="A63" s="444"/>
      <c r="B63" s="16" t="s">
        <v>3690</v>
      </c>
      <c r="C63" s="16" t="s">
        <v>3694</v>
      </c>
      <c r="D63" s="236">
        <v>3590</v>
      </c>
      <c r="E63" s="129"/>
    </row>
    <row r="64" spans="1:5" ht="15.75" thickBot="1">
      <c r="A64" s="444"/>
      <c r="B64" s="16" t="s">
        <v>3691</v>
      </c>
      <c r="C64" s="16" t="s">
        <v>3695</v>
      </c>
      <c r="D64" s="236">
        <v>3590</v>
      </c>
      <c r="E64" s="129"/>
    </row>
    <row r="65" spans="1:8" ht="15.75" thickBot="1">
      <c r="A65" s="444"/>
      <c r="B65" s="16" t="s">
        <v>3692</v>
      </c>
      <c r="C65" s="16" t="s">
        <v>3696</v>
      </c>
      <c r="D65" s="236">
        <v>3590</v>
      </c>
      <c r="E65" s="129"/>
    </row>
    <row r="66" spans="1:8" ht="15.75" thickBot="1">
      <c r="A66" s="444"/>
      <c r="B66" s="16" t="s">
        <v>3693</v>
      </c>
      <c r="C66" s="16" t="s">
        <v>3697</v>
      </c>
      <c r="D66" s="236">
        <v>3590</v>
      </c>
      <c r="E66" s="129"/>
    </row>
    <row r="67" spans="1:8" ht="15.75" thickBot="1">
      <c r="A67" s="444"/>
      <c r="B67" s="16" t="s">
        <v>3700</v>
      </c>
      <c r="C67" s="16" t="s">
        <v>3701</v>
      </c>
      <c r="D67" s="236">
        <v>3590</v>
      </c>
      <c r="E67" s="129"/>
    </row>
    <row r="68" spans="1:8" ht="15.75" thickBot="1">
      <c r="A68" s="444"/>
      <c r="B68" s="16" t="s">
        <v>3702</v>
      </c>
      <c r="C68" s="16" t="s">
        <v>3703</v>
      </c>
      <c r="D68" s="236">
        <v>3590</v>
      </c>
      <c r="E68" s="129"/>
    </row>
    <row r="69" spans="1:8" ht="15.75" thickBot="1">
      <c r="A69" s="444"/>
      <c r="B69" s="16" t="s">
        <v>3704</v>
      </c>
      <c r="C69" s="16" t="s">
        <v>3705</v>
      </c>
      <c r="D69" s="236">
        <v>3590</v>
      </c>
      <c r="E69" s="129"/>
    </row>
    <row r="70" spans="1:8" ht="15.75" thickBot="1">
      <c r="A70" s="445"/>
      <c r="B70" s="121" t="s">
        <v>3708</v>
      </c>
      <c r="C70" s="121" t="s">
        <v>3697</v>
      </c>
      <c r="D70" s="236">
        <v>3590</v>
      </c>
      <c r="E70" s="130"/>
    </row>
    <row r="71" spans="1:8" ht="15.75" thickBot="1">
      <c r="A71" s="449">
        <v>7</v>
      </c>
      <c r="B71" s="120" t="s">
        <v>3698</v>
      </c>
      <c r="C71" s="120" t="s">
        <v>3699</v>
      </c>
      <c r="D71" s="236">
        <v>2929</v>
      </c>
      <c r="E71" s="277"/>
      <c r="F71" s="452"/>
      <c r="G71" s="435"/>
      <c r="H71" s="435"/>
    </row>
    <row r="72" spans="1:8" ht="15.75" thickBot="1">
      <c r="A72" s="450"/>
      <c r="B72" s="16" t="s">
        <v>3706</v>
      </c>
      <c r="C72" s="16" t="s">
        <v>3707</v>
      </c>
      <c r="D72" s="236">
        <v>2929</v>
      </c>
      <c r="E72" s="129" t="s">
        <v>5292</v>
      </c>
    </row>
    <row r="73" spans="1:8" ht="15.75" thickBot="1">
      <c r="A73" s="450"/>
      <c r="B73" s="16" t="s">
        <v>3689</v>
      </c>
      <c r="C73" s="39" t="s">
        <v>3713</v>
      </c>
      <c r="D73" s="236">
        <v>2929</v>
      </c>
      <c r="E73" s="129" t="s">
        <v>5293</v>
      </c>
    </row>
    <row r="74" spans="1:8" ht="15.75" thickBot="1">
      <c r="A74" s="450"/>
      <c r="B74" s="16" t="s">
        <v>3690</v>
      </c>
      <c r="C74" s="16" t="s">
        <v>3694</v>
      </c>
      <c r="D74" s="236">
        <v>2929</v>
      </c>
      <c r="E74" s="129"/>
    </row>
    <row r="75" spans="1:8" ht="15.75" thickBot="1">
      <c r="A75" s="450"/>
      <c r="B75" s="16" t="s">
        <v>3691</v>
      </c>
      <c r="C75" s="16" t="s">
        <v>3695</v>
      </c>
      <c r="D75" s="236">
        <v>2929</v>
      </c>
      <c r="E75" s="129"/>
    </row>
    <row r="76" spans="1:8" ht="15.75" thickBot="1">
      <c r="A76" s="450"/>
      <c r="B76" s="16" t="s">
        <v>3692</v>
      </c>
      <c r="C76" s="16" t="s">
        <v>3696</v>
      </c>
      <c r="D76" s="236">
        <v>2929</v>
      </c>
      <c r="E76" s="129"/>
    </row>
    <row r="77" spans="1:8" ht="15.75" thickBot="1">
      <c r="A77" s="450"/>
      <c r="B77" s="16" t="s">
        <v>3693</v>
      </c>
      <c r="C77" s="16" t="s">
        <v>3697</v>
      </c>
      <c r="D77" s="236">
        <v>2929</v>
      </c>
      <c r="E77" s="129"/>
    </row>
    <row r="78" spans="1:8" ht="15.75" thickBot="1">
      <c r="A78" s="450"/>
      <c r="B78" s="16" t="s">
        <v>3700</v>
      </c>
      <c r="C78" s="16" t="s">
        <v>3701</v>
      </c>
      <c r="D78" s="236">
        <v>2929</v>
      </c>
      <c r="E78" s="129"/>
    </row>
    <row r="79" spans="1:8" ht="15.75" thickBot="1">
      <c r="A79" s="450"/>
      <c r="B79" s="16" t="s">
        <v>3702</v>
      </c>
      <c r="C79" s="16" t="s">
        <v>3703</v>
      </c>
      <c r="D79" s="236">
        <v>2929</v>
      </c>
      <c r="E79" s="129"/>
    </row>
    <row r="80" spans="1:8" ht="15.75" thickBot="1">
      <c r="A80" s="450"/>
      <c r="B80" s="16" t="s">
        <v>3704</v>
      </c>
      <c r="C80" s="16" t="s">
        <v>3705</v>
      </c>
      <c r="D80" s="236">
        <v>2929</v>
      </c>
      <c r="E80" s="129"/>
    </row>
    <row r="81" spans="1:5" ht="15.75" thickBot="1">
      <c r="A81" s="451"/>
      <c r="B81" s="121" t="s">
        <v>3708</v>
      </c>
      <c r="C81" s="121" t="s">
        <v>3697</v>
      </c>
      <c r="D81" s="236"/>
      <c r="E81" s="129" t="s">
        <v>5426</v>
      </c>
    </row>
    <row r="82" spans="1:5" ht="15.75" thickBot="1">
      <c r="A82" s="443">
        <v>8</v>
      </c>
      <c r="B82" s="120" t="s">
        <v>3698</v>
      </c>
      <c r="C82" s="120" t="s">
        <v>3699</v>
      </c>
      <c r="D82" s="236">
        <v>4048</v>
      </c>
      <c r="E82" s="128"/>
    </row>
    <row r="83" spans="1:5" ht="15.75" thickBot="1">
      <c r="A83" s="444"/>
      <c r="B83" s="16" t="s">
        <v>3706</v>
      </c>
      <c r="C83" s="16" t="s">
        <v>3707</v>
      </c>
      <c r="D83" s="236">
        <v>4048</v>
      </c>
      <c r="E83" s="129" t="s">
        <v>5292</v>
      </c>
    </row>
    <row r="84" spans="1:5" ht="15.75" thickBot="1">
      <c r="A84" s="444"/>
      <c r="B84" s="16" t="s">
        <v>3689</v>
      </c>
      <c r="C84" s="39" t="s">
        <v>3713</v>
      </c>
      <c r="D84" s="236">
        <v>4048</v>
      </c>
      <c r="E84" s="129" t="s">
        <v>5293</v>
      </c>
    </row>
    <row r="85" spans="1:5" ht="15.75" thickBot="1">
      <c r="A85" s="444"/>
      <c r="B85" s="16" t="s">
        <v>3690</v>
      </c>
      <c r="C85" s="16" t="s">
        <v>3694</v>
      </c>
      <c r="D85" s="236">
        <v>4048</v>
      </c>
      <c r="E85" s="129"/>
    </row>
    <row r="86" spans="1:5" ht="15.75" thickBot="1">
      <c r="A86" s="444"/>
      <c r="B86" s="16" t="s">
        <v>3691</v>
      </c>
      <c r="C86" s="16" t="s">
        <v>3695</v>
      </c>
      <c r="D86" s="236">
        <v>4048</v>
      </c>
      <c r="E86" s="129"/>
    </row>
    <row r="87" spans="1:5" ht="15.75" thickBot="1">
      <c r="A87" s="444"/>
      <c r="B87" s="16" t="s">
        <v>3692</v>
      </c>
      <c r="C87" s="16" t="s">
        <v>3696</v>
      </c>
      <c r="D87" s="236">
        <v>4048</v>
      </c>
      <c r="E87" s="129"/>
    </row>
    <row r="88" spans="1:5" ht="15.75" thickBot="1">
      <c r="A88" s="444"/>
      <c r="B88" s="16" t="s">
        <v>3693</v>
      </c>
      <c r="C88" s="16" t="s">
        <v>3697</v>
      </c>
      <c r="D88" s="236">
        <v>4048</v>
      </c>
      <c r="E88" s="129"/>
    </row>
    <row r="89" spans="1:5" ht="15.75" thickBot="1">
      <c r="A89" s="444"/>
      <c r="B89" s="16" t="s">
        <v>3700</v>
      </c>
      <c r="C89" s="16" t="s">
        <v>3701</v>
      </c>
      <c r="D89" s="236">
        <v>4048</v>
      </c>
      <c r="E89" s="129"/>
    </row>
    <row r="90" spans="1:5" ht="15.75" thickBot="1">
      <c r="A90" s="444"/>
      <c r="B90" s="16" t="s">
        <v>3702</v>
      </c>
      <c r="C90" s="16" t="s">
        <v>3703</v>
      </c>
      <c r="D90" s="236">
        <v>4048</v>
      </c>
      <c r="E90" s="129"/>
    </row>
    <row r="91" spans="1:5" ht="15.75" thickBot="1">
      <c r="A91" s="444"/>
      <c r="B91" s="16" t="s">
        <v>3704</v>
      </c>
      <c r="C91" s="16" t="s">
        <v>3705</v>
      </c>
      <c r="D91" s="236">
        <v>4048</v>
      </c>
      <c r="E91" s="129"/>
    </row>
    <row r="92" spans="1:5" ht="15.75" thickBot="1">
      <c r="A92" s="445"/>
      <c r="B92" s="121" t="s">
        <v>3708</v>
      </c>
      <c r="C92" s="121" t="s">
        <v>3697</v>
      </c>
      <c r="D92" s="236">
        <v>4048</v>
      </c>
      <c r="E92" s="130"/>
    </row>
    <row r="93" spans="1:5">
      <c r="A93" s="443">
        <v>9</v>
      </c>
      <c r="B93" s="120" t="s">
        <v>3698</v>
      </c>
      <c r="C93" s="120" t="s">
        <v>3699</v>
      </c>
      <c r="D93" s="236">
        <v>2069</v>
      </c>
      <c r="E93" s="277"/>
    </row>
    <row r="94" spans="1:5" ht="15.75" thickBot="1">
      <c r="A94" s="444"/>
      <c r="B94" s="16" t="s">
        <v>3706</v>
      </c>
      <c r="C94" s="16" t="s">
        <v>3707</v>
      </c>
      <c r="D94" s="240">
        <v>14448</v>
      </c>
      <c r="E94" s="129"/>
    </row>
    <row r="95" spans="1:5" ht="15.75" thickBot="1">
      <c r="A95" s="444"/>
      <c r="B95" s="16" t="s">
        <v>3689</v>
      </c>
      <c r="C95" s="39" t="s">
        <v>3713</v>
      </c>
      <c r="D95" s="236">
        <v>2069</v>
      </c>
      <c r="E95" s="129"/>
    </row>
    <row r="96" spans="1:5" ht="15.75" thickBot="1">
      <c r="A96" s="444"/>
      <c r="B96" s="16" t="s">
        <v>3690</v>
      </c>
      <c r="C96" s="16" t="s">
        <v>3694</v>
      </c>
      <c r="D96" s="236">
        <v>2069</v>
      </c>
      <c r="E96" s="129"/>
    </row>
    <row r="97" spans="1:5" ht="15.75" thickBot="1">
      <c r="A97" s="444"/>
      <c r="B97" s="16" t="s">
        <v>3691</v>
      </c>
      <c r="C97" s="16" t="s">
        <v>3695</v>
      </c>
      <c r="D97" s="236">
        <v>2069</v>
      </c>
      <c r="E97" s="129"/>
    </row>
    <row r="98" spans="1:5" ht="15.75" thickBot="1">
      <c r="A98" s="444"/>
      <c r="B98" s="16" t="s">
        <v>3692</v>
      </c>
      <c r="C98" s="16" t="s">
        <v>3696</v>
      </c>
      <c r="D98" s="236">
        <v>2069</v>
      </c>
      <c r="E98" s="129"/>
    </row>
    <row r="99" spans="1:5" ht="15.75" thickBot="1">
      <c r="A99" s="444"/>
      <c r="B99" s="16" t="s">
        <v>3693</v>
      </c>
      <c r="C99" s="16" t="s">
        <v>3697</v>
      </c>
      <c r="D99" s="236">
        <v>2069</v>
      </c>
      <c r="E99" s="129"/>
    </row>
    <row r="100" spans="1:5" ht="15.75" thickBot="1">
      <c r="A100" s="444"/>
      <c r="B100" s="16" t="s">
        <v>3700</v>
      </c>
      <c r="C100" s="16" t="s">
        <v>3701</v>
      </c>
      <c r="D100" s="236">
        <v>2069</v>
      </c>
      <c r="E100" s="129"/>
    </row>
    <row r="101" spans="1:5" ht="15.75" thickBot="1">
      <c r="A101" s="444"/>
      <c r="B101" s="16" t="s">
        <v>3702</v>
      </c>
      <c r="C101" s="16" t="s">
        <v>3703</v>
      </c>
      <c r="D101" s="236">
        <v>2069</v>
      </c>
      <c r="E101" s="129"/>
    </row>
    <row r="102" spans="1:5" ht="15.75" thickBot="1">
      <c r="A102" s="444"/>
      <c r="B102" s="16" t="s">
        <v>3704</v>
      </c>
      <c r="C102" s="16" t="s">
        <v>3705</v>
      </c>
      <c r="D102" s="236">
        <v>2069</v>
      </c>
      <c r="E102" s="129"/>
    </row>
    <row r="103" spans="1:5" ht="15.75" thickBot="1">
      <c r="A103" s="445"/>
      <c r="B103" s="121" t="s">
        <v>3708</v>
      </c>
      <c r="C103" s="121" t="s">
        <v>3697</v>
      </c>
      <c r="D103" s="236">
        <v>2069</v>
      </c>
      <c r="E103" s="130"/>
    </row>
    <row r="104" spans="1:5">
      <c r="A104" s="449">
        <v>10</v>
      </c>
      <c r="B104" s="120" t="s">
        <v>3698</v>
      </c>
      <c r="C104" s="120" t="s">
        <v>3699</v>
      </c>
      <c r="D104" s="236">
        <v>3686</v>
      </c>
      <c r="E104" s="277"/>
    </row>
    <row r="105" spans="1:5">
      <c r="A105" s="450"/>
      <c r="B105" s="16" t="s">
        <v>3706</v>
      </c>
      <c r="C105" s="16" t="s">
        <v>3707</v>
      </c>
      <c r="D105" s="240">
        <v>4313</v>
      </c>
      <c r="E105" s="129"/>
    </row>
    <row r="106" spans="1:5">
      <c r="A106" s="450"/>
      <c r="B106" s="16" t="s">
        <v>3689</v>
      </c>
      <c r="C106" s="39" t="s">
        <v>3713</v>
      </c>
      <c r="D106" s="240">
        <v>1137</v>
      </c>
      <c r="E106" s="129"/>
    </row>
    <row r="107" spans="1:5">
      <c r="A107" s="450"/>
      <c r="B107" s="16" t="s">
        <v>3690</v>
      </c>
      <c r="C107" s="16" t="s">
        <v>3694</v>
      </c>
      <c r="D107" s="240">
        <v>1137</v>
      </c>
      <c r="E107" s="129"/>
    </row>
    <row r="108" spans="1:5">
      <c r="A108" s="450"/>
      <c r="B108" s="16" t="s">
        <v>3691</v>
      </c>
      <c r="C108" s="16" t="s">
        <v>3695</v>
      </c>
      <c r="D108" s="240">
        <v>1137</v>
      </c>
      <c r="E108" s="129"/>
    </row>
    <row r="109" spans="1:5">
      <c r="A109" s="450"/>
      <c r="B109" s="16" t="s">
        <v>3692</v>
      </c>
      <c r="C109" s="16" t="s">
        <v>3696</v>
      </c>
      <c r="D109" s="240">
        <v>1137</v>
      </c>
      <c r="E109" s="129"/>
    </row>
    <row r="110" spans="1:5">
      <c r="A110" s="450"/>
      <c r="B110" s="16" t="s">
        <v>3693</v>
      </c>
      <c r="C110" s="16" t="s">
        <v>3697</v>
      </c>
      <c r="D110" s="240">
        <v>1137</v>
      </c>
      <c r="E110" s="129"/>
    </row>
    <row r="111" spans="1:5">
      <c r="A111" s="450"/>
      <c r="B111" s="16" t="s">
        <v>3700</v>
      </c>
      <c r="C111" s="16" t="s">
        <v>3701</v>
      </c>
      <c r="D111" s="240">
        <v>1137</v>
      </c>
      <c r="E111" s="129"/>
    </row>
    <row r="112" spans="1:5">
      <c r="A112" s="450"/>
      <c r="B112" s="16" t="s">
        <v>3702</v>
      </c>
      <c r="C112" s="16" t="s">
        <v>3703</v>
      </c>
      <c r="D112" s="240">
        <v>1137</v>
      </c>
      <c r="E112" s="129"/>
    </row>
    <row r="113" spans="1:5">
      <c r="A113" s="450"/>
      <c r="B113" s="16" t="s">
        <v>3704</v>
      </c>
      <c r="C113" s="16" t="s">
        <v>3705</v>
      </c>
      <c r="D113" s="240">
        <v>1137</v>
      </c>
      <c r="E113" s="129"/>
    </row>
    <row r="114" spans="1:5" ht="15.75" thickBot="1">
      <c r="A114" s="451"/>
      <c r="B114" s="121" t="s">
        <v>3708</v>
      </c>
      <c r="C114" s="121" t="s">
        <v>3697</v>
      </c>
      <c r="D114" s="240">
        <v>1137</v>
      </c>
      <c r="E114" s="130"/>
    </row>
    <row r="115" spans="1:5" ht="15.75" thickBot="1">
      <c r="A115" s="443">
        <v>11</v>
      </c>
      <c r="B115" s="120" t="s">
        <v>3698</v>
      </c>
      <c r="C115" s="120" t="s">
        <v>3699</v>
      </c>
      <c r="D115" s="236">
        <v>2432</v>
      </c>
      <c r="E115" s="128"/>
    </row>
    <row r="116" spans="1:5" ht="15.75" thickBot="1">
      <c r="A116" s="444"/>
      <c r="B116" s="16" t="s">
        <v>3706</v>
      </c>
      <c r="C116" s="16" t="s">
        <v>3707</v>
      </c>
      <c r="D116" s="236">
        <v>2432</v>
      </c>
      <c r="E116" s="129" t="s">
        <v>5292</v>
      </c>
    </row>
    <row r="117" spans="1:5" ht="15.75" thickBot="1">
      <c r="A117" s="444"/>
      <c r="B117" s="16" t="s">
        <v>3689</v>
      </c>
      <c r="C117" s="39" t="s">
        <v>3713</v>
      </c>
      <c r="D117" s="236">
        <v>2432</v>
      </c>
      <c r="E117" s="129" t="s">
        <v>5293</v>
      </c>
    </row>
    <row r="118" spans="1:5" ht="15.75" thickBot="1">
      <c r="A118" s="444"/>
      <c r="B118" s="16" t="s">
        <v>3690</v>
      </c>
      <c r="C118" s="16" t="s">
        <v>3694</v>
      </c>
      <c r="D118" s="236">
        <v>2432</v>
      </c>
      <c r="E118" s="129"/>
    </row>
    <row r="119" spans="1:5" ht="15.75" thickBot="1">
      <c r="A119" s="444"/>
      <c r="B119" s="16" t="s">
        <v>3691</v>
      </c>
      <c r="C119" s="16" t="s">
        <v>3695</v>
      </c>
      <c r="D119" s="236">
        <v>2432</v>
      </c>
      <c r="E119" s="129"/>
    </row>
    <row r="120" spans="1:5" ht="15.75" thickBot="1">
      <c r="A120" s="444"/>
      <c r="B120" s="16" t="s">
        <v>3692</v>
      </c>
      <c r="C120" s="16" t="s">
        <v>3696</v>
      </c>
      <c r="D120" s="236">
        <v>2432</v>
      </c>
      <c r="E120" s="129"/>
    </row>
    <row r="121" spans="1:5" ht="15.75" thickBot="1">
      <c r="A121" s="444"/>
      <c r="B121" s="16" t="s">
        <v>3693</v>
      </c>
      <c r="C121" s="208" t="s">
        <v>3697</v>
      </c>
      <c r="D121" s="236">
        <v>2432</v>
      </c>
      <c r="E121" s="129"/>
    </row>
    <row r="122" spans="1:5" ht="15.75" thickBot="1">
      <c r="A122" s="444"/>
      <c r="B122" s="16" t="s">
        <v>3700</v>
      </c>
      <c r="C122" s="208" t="s">
        <v>3701</v>
      </c>
      <c r="D122" s="236">
        <v>2432</v>
      </c>
      <c r="E122" s="129"/>
    </row>
    <row r="123" spans="1:5" ht="15.75" thickBot="1">
      <c r="A123" s="444"/>
      <c r="B123" s="16" t="s">
        <v>3702</v>
      </c>
      <c r="C123" s="208" t="s">
        <v>3703</v>
      </c>
      <c r="D123" s="236">
        <v>2432</v>
      </c>
      <c r="E123" s="129"/>
    </row>
    <row r="124" spans="1:5" ht="15.75" thickBot="1">
      <c r="A124" s="444"/>
      <c r="B124" s="16" t="s">
        <v>3704</v>
      </c>
      <c r="C124" s="208" t="s">
        <v>3705</v>
      </c>
      <c r="D124" s="236">
        <v>2432</v>
      </c>
      <c r="E124" s="129"/>
    </row>
    <row r="125" spans="1:5" ht="15.75" thickBot="1">
      <c r="A125" s="445"/>
      <c r="B125" s="121" t="s">
        <v>3708</v>
      </c>
      <c r="C125" s="121" t="s">
        <v>3697</v>
      </c>
      <c r="D125" s="236">
        <v>2432</v>
      </c>
      <c r="E125" s="130"/>
    </row>
    <row r="126" spans="1:5" ht="15.75" thickBot="1">
      <c r="A126" s="449">
        <v>12</v>
      </c>
      <c r="B126" s="120" t="s">
        <v>3698</v>
      </c>
      <c r="C126" s="120" t="s">
        <v>3699</v>
      </c>
      <c r="D126" s="236">
        <v>7645</v>
      </c>
      <c r="E126" s="128"/>
    </row>
    <row r="127" spans="1:5" ht="15.75" thickBot="1">
      <c r="A127" s="450"/>
      <c r="B127" s="16" t="s">
        <v>3706</v>
      </c>
      <c r="C127" s="16" t="s">
        <v>3707</v>
      </c>
      <c r="D127" s="236">
        <v>7645</v>
      </c>
      <c r="E127" s="129"/>
    </row>
    <row r="128" spans="1:5" ht="15.75" thickBot="1">
      <c r="A128" s="450"/>
      <c r="B128" s="16" t="s">
        <v>3689</v>
      </c>
      <c r="C128" s="39" t="s">
        <v>3713</v>
      </c>
      <c r="D128" s="236">
        <v>7645</v>
      </c>
      <c r="E128" s="129"/>
    </row>
    <row r="129" spans="1:5" ht="15.75" thickBot="1">
      <c r="A129" s="450"/>
      <c r="B129" s="16" t="s">
        <v>3690</v>
      </c>
      <c r="C129" s="16" t="s">
        <v>3694</v>
      </c>
      <c r="D129" s="236">
        <v>7645</v>
      </c>
      <c r="E129" s="129"/>
    </row>
    <row r="130" spans="1:5" ht="15.75" thickBot="1">
      <c r="A130" s="450"/>
      <c r="B130" s="16" t="s">
        <v>3691</v>
      </c>
      <c r="C130" s="16" t="s">
        <v>3695</v>
      </c>
      <c r="D130" s="236">
        <v>7645</v>
      </c>
      <c r="E130" s="129"/>
    </row>
    <row r="131" spans="1:5">
      <c r="A131" s="450"/>
      <c r="B131" s="16" t="s">
        <v>3692</v>
      </c>
      <c r="C131" s="16" t="s">
        <v>3696</v>
      </c>
      <c r="D131" s="236">
        <v>7645</v>
      </c>
      <c r="E131" s="129"/>
    </row>
    <row r="132" spans="1:5" ht="15.75" thickBot="1">
      <c r="A132" s="450"/>
      <c r="B132" s="16" t="s">
        <v>3693</v>
      </c>
      <c r="C132" s="16" t="s">
        <v>3697</v>
      </c>
      <c r="D132" s="240">
        <v>1540</v>
      </c>
      <c r="E132" s="129" t="s">
        <v>5194</v>
      </c>
    </row>
    <row r="133" spans="1:5">
      <c r="A133" s="450"/>
      <c r="B133" s="16" t="s">
        <v>3700</v>
      </c>
      <c r="C133" s="16" t="s">
        <v>3701</v>
      </c>
      <c r="D133" s="236">
        <v>7645</v>
      </c>
      <c r="E133" s="129"/>
    </row>
    <row r="134" spans="1:5">
      <c r="A134" s="450"/>
      <c r="B134" s="16" t="s">
        <v>3702</v>
      </c>
      <c r="C134" s="16" t="s">
        <v>3703</v>
      </c>
      <c r="D134" s="240">
        <v>1540</v>
      </c>
      <c r="E134" s="129" t="s">
        <v>5194</v>
      </c>
    </row>
    <row r="135" spans="1:5" ht="15.75" thickBot="1">
      <c r="A135" s="450"/>
      <c r="B135" s="16" t="s">
        <v>3704</v>
      </c>
      <c r="C135" s="16" t="s">
        <v>3705</v>
      </c>
      <c r="D135" s="240">
        <v>1540</v>
      </c>
      <c r="E135" s="129" t="s">
        <v>5194</v>
      </c>
    </row>
    <row r="136" spans="1:5" ht="15.75" thickBot="1">
      <c r="A136" s="451"/>
      <c r="B136" s="121" t="s">
        <v>3708</v>
      </c>
      <c r="C136" s="121" t="s">
        <v>3697</v>
      </c>
      <c r="D136" s="236">
        <v>7645</v>
      </c>
      <c r="E136" s="130"/>
    </row>
    <row r="137" spans="1:5">
      <c r="A137" s="449">
        <v>13</v>
      </c>
      <c r="B137" s="120" t="s">
        <v>3698</v>
      </c>
      <c r="C137" s="120" t="s">
        <v>3699</v>
      </c>
      <c r="D137" s="236">
        <v>8194</v>
      </c>
      <c r="E137" s="128"/>
    </row>
    <row r="138" spans="1:5">
      <c r="A138" s="450"/>
      <c r="B138" s="16" t="s">
        <v>3706</v>
      </c>
      <c r="C138" s="16" t="s">
        <v>3707</v>
      </c>
      <c r="D138" s="240">
        <v>641</v>
      </c>
      <c r="E138" s="129" t="s">
        <v>5261</v>
      </c>
    </row>
    <row r="139" spans="1:5">
      <c r="A139" s="450"/>
      <c r="B139" s="16" t="s">
        <v>3689</v>
      </c>
      <c r="C139" s="39" t="s">
        <v>3713</v>
      </c>
      <c r="D139" s="240">
        <v>8194</v>
      </c>
      <c r="E139" s="129"/>
    </row>
    <row r="140" spans="1:5">
      <c r="A140" s="450"/>
      <c r="B140" s="16" t="s">
        <v>3690</v>
      </c>
      <c r="C140" s="16" t="s">
        <v>3694</v>
      </c>
      <c r="D140" s="240">
        <v>8194</v>
      </c>
      <c r="E140" s="129"/>
    </row>
    <row r="141" spans="1:5">
      <c r="A141" s="450"/>
      <c r="B141" s="16" t="s">
        <v>3691</v>
      </c>
      <c r="C141" s="16" t="s">
        <v>3695</v>
      </c>
      <c r="D141" s="240">
        <v>8194</v>
      </c>
      <c r="E141" s="129"/>
    </row>
    <row r="142" spans="1:5">
      <c r="A142" s="450"/>
      <c r="B142" s="16" t="s">
        <v>3692</v>
      </c>
      <c r="C142" s="16" t="s">
        <v>3696</v>
      </c>
      <c r="D142" s="240">
        <v>8194</v>
      </c>
      <c r="E142" s="129"/>
    </row>
    <row r="143" spans="1:5">
      <c r="A143" s="450"/>
      <c r="B143" s="16" t="s">
        <v>3693</v>
      </c>
      <c r="C143" s="16" t="s">
        <v>3697</v>
      </c>
      <c r="D143" s="240">
        <v>8194</v>
      </c>
      <c r="E143" s="129"/>
    </row>
    <row r="144" spans="1:5">
      <c r="A144" s="450"/>
      <c r="B144" s="16" t="s">
        <v>3700</v>
      </c>
      <c r="C144" s="16" t="s">
        <v>3701</v>
      </c>
      <c r="D144" s="240">
        <v>8194</v>
      </c>
      <c r="E144" s="129"/>
    </row>
    <row r="145" spans="1:5">
      <c r="A145" s="450"/>
      <c r="B145" s="16" t="s">
        <v>3702</v>
      </c>
      <c r="C145" s="16" t="s">
        <v>3703</v>
      </c>
      <c r="D145" s="240">
        <v>641</v>
      </c>
      <c r="E145" s="129" t="s">
        <v>5261</v>
      </c>
    </row>
    <row r="146" spans="1:5">
      <c r="A146" s="450"/>
      <c r="B146" s="16" t="s">
        <v>3704</v>
      </c>
      <c r="C146" s="16" t="s">
        <v>3705</v>
      </c>
      <c r="D146" s="240">
        <v>8194</v>
      </c>
      <c r="E146" s="129"/>
    </row>
    <row r="147" spans="1:5" ht="15.75" thickBot="1">
      <c r="A147" s="451"/>
      <c r="B147" s="121" t="s">
        <v>3708</v>
      </c>
      <c r="C147" s="121" t="s">
        <v>3697</v>
      </c>
      <c r="D147" s="242">
        <v>641</v>
      </c>
      <c r="E147" s="130" t="s">
        <v>5341</v>
      </c>
    </row>
    <row r="148" spans="1:5" ht="15.75" thickBot="1">
      <c r="A148" s="443">
        <v>14</v>
      </c>
      <c r="B148" s="120" t="s">
        <v>3698</v>
      </c>
      <c r="C148" s="120" t="s">
        <v>3699</v>
      </c>
      <c r="D148" s="143">
        <v>11006</v>
      </c>
      <c r="E148" s="243"/>
    </row>
    <row r="149" spans="1:5">
      <c r="A149" s="444"/>
      <c r="B149" s="16" t="s">
        <v>3706</v>
      </c>
      <c r="C149" s="16" t="s">
        <v>3707</v>
      </c>
      <c r="D149" s="143">
        <v>11006</v>
      </c>
      <c r="E149" s="244"/>
    </row>
    <row r="150" spans="1:5">
      <c r="A150" s="444"/>
      <c r="B150" s="16" t="s">
        <v>3689</v>
      </c>
      <c r="C150" s="39" t="s">
        <v>3713</v>
      </c>
      <c r="D150" s="239">
        <v>1043</v>
      </c>
      <c r="E150" s="244"/>
    </row>
    <row r="151" spans="1:5">
      <c r="A151" s="444"/>
      <c r="B151" s="16" t="s">
        <v>3690</v>
      </c>
      <c r="C151" s="16" t="s">
        <v>3694</v>
      </c>
      <c r="D151" s="239">
        <v>1043</v>
      </c>
      <c r="E151" s="244"/>
    </row>
    <row r="152" spans="1:5">
      <c r="A152" s="444"/>
      <c r="B152" s="16" t="s">
        <v>3691</v>
      </c>
      <c r="C152" s="16" t="s">
        <v>3695</v>
      </c>
      <c r="D152" s="239">
        <v>1043</v>
      </c>
      <c r="E152" s="244"/>
    </row>
    <row r="153" spans="1:5">
      <c r="A153" s="444"/>
      <c r="B153" s="16" t="s">
        <v>3692</v>
      </c>
      <c r="C153" s="16" t="s">
        <v>3696</v>
      </c>
      <c r="D153" s="239">
        <v>1043</v>
      </c>
      <c r="E153" s="244"/>
    </row>
    <row r="154" spans="1:5">
      <c r="A154" s="444"/>
      <c r="B154" s="16" t="s">
        <v>3693</v>
      </c>
      <c r="C154" s="16" t="s">
        <v>3697</v>
      </c>
      <c r="D154" s="239">
        <v>11006</v>
      </c>
      <c r="E154" s="244"/>
    </row>
    <row r="155" spans="1:5">
      <c r="A155" s="444"/>
      <c r="B155" s="16" t="s">
        <v>3700</v>
      </c>
      <c r="C155" s="16" t="s">
        <v>3701</v>
      </c>
      <c r="D155" s="239">
        <v>1043</v>
      </c>
      <c r="E155" s="244"/>
    </row>
    <row r="156" spans="1:5">
      <c r="A156" s="444"/>
      <c r="B156" s="16" t="s">
        <v>3702</v>
      </c>
      <c r="C156" s="16" t="s">
        <v>3703</v>
      </c>
      <c r="D156" s="239">
        <v>1043</v>
      </c>
      <c r="E156" s="244"/>
    </row>
    <row r="157" spans="1:5">
      <c r="A157" s="444"/>
      <c r="B157" s="16" t="s">
        <v>3704</v>
      </c>
      <c r="C157" s="16" t="s">
        <v>3705</v>
      </c>
      <c r="D157" s="239">
        <v>11006</v>
      </c>
      <c r="E157" s="244"/>
    </row>
    <row r="158" spans="1:5" ht="15.75" thickBot="1">
      <c r="A158" s="445"/>
      <c r="B158" s="121" t="s">
        <v>3708</v>
      </c>
      <c r="C158" s="121" t="s">
        <v>3697</v>
      </c>
      <c r="D158" s="239">
        <v>1043</v>
      </c>
      <c r="E158" s="245"/>
    </row>
    <row r="159" spans="1:5" ht="15.75" thickBot="1">
      <c r="A159" s="443">
        <v>15</v>
      </c>
      <c r="B159" s="120" t="s">
        <v>3698</v>
      </c>
      <c r="C159" s="120" t="s">
        <v>3699</v>
      </c>
      <c r="D159" s="236">
        <v>3884</v>
      </c>
      <c r="E159" s="128"/>
    </row>
    <row r="160" spans="1:5" ht="15.75" thickBot="1">
      <c r="A160" s="444"/>
      <c r="B160" s="16" t="s">
        <v>3706</v>
      </c>
      <c r="C160" s="16" t="s">
        <v>3707</v>
      </c>
      <c r="D160" s="236">
        <v>3884</v>
      </c>
      <c r="E160" s="129" t="s">
        <v>5292</v>
      </c>
    </row>
    <row r="161" spans="1:5" ht="15.75" thickBot="1">
      <c r="A161" s="444"/>
      <c r="B161" s="16" t="s">
        <v>3689</v>
      </c>
      <c r="C161" s="39" t="s">
        <v>3713</v>
      </c>
      <c r="D161" s="236">
        <v>3884</v>
      </c>
      <c r="E161" s="129" t="s">
        <v>5293</v>
      </c>
    </row>
    <row r="162" spans="1:5" ht="15.75" thickBot="1">
      <c r="A162" s="444"/>
      <c r="B162" s="16" t="s">
        <v>3690</v>
      </c>
      <c r="C162" s="16" t="s">
        <v>3694</v>
      </c>
      <c r="D162" s="236">
        <v>3884</v>
      </c>
      <c r="E162" s="129"/>
    </row>
    <row r="163" spans="1:5" ht="15.75" thickBot="1">
      <c r="A163" s="444"/>
      <c r="B163" s="16" t="s">
        <v>3691</v>
      </c>
      <c r="C163" s="16" t="s">
        <v>3695</v>
      </c>
      <c r="D163" s="236">
        <v>3884</v>
      </c>
      <c r="E163" s="129"/>
    </row>
    <row r="164" spans="1:5" ht="15.75" thickBot="1">
      <c r="A164" s="444"/>
      <c r="B164" s="16" t="s">
        <v>3692</v>
      </c>
      <c r="C164" s="16" t="s">
        <v>3696</v>
      </c>
      <c r="D164" s="236">
        <v>3884</v>
      </c>
      <c r="E164" s="129"/>
    </row>
    <row r="165" spans="1:5" ht="15.75" thickBot="1">
      <c r="A165" s="444"/>
      <c r="B165" s="16" t="s">
        <v>3693</v>
      </c>
      <c r="C165" s="16" t="s">
        <v>3697</v>
      </c>
      <c r="D165" s="236">
        <v>3884</v>
      </c>
      <c r="E165" s="129"/>
    </row>
    <row r="166" spans="1:5" ht="15.75" thickBot="1">
      <c r="A166" s="444"/>
      <c r="B166" s="16" t="s">
        <v>3700</v>
      </c>
      <c r="C166" s="16" t="s">
        <v>3701</v>
      </c>
      <c r="D166" s="236">
        <v>3884</v>
      </c>
      <c r="E166" s="129"/>
    </row>
    <row r="167" spans="1:5" ht="15.75" thickBot="1">
      <c r="A167" s="444"/>
      <c r="B167" s="16" t="s">
        <v>3702</v>
      </c>
      <c r="C167" s="16" t="s">
        <v>3703</v>
      </c>
      <c r="D167" s="236">
        <v>3884</v>
      </c>
      <c r="E167" s="129"/>
    </row>
    <row r="168" spans="1:5" ht="15.75" thickBot="1">
      <c r="A168" s="444"/>
      <c r="B168" s="16" t="s">
        <v>3704</v>
      </c>
      <c r="C168" s="16" t="s">
        <v>3705</v>
      </c>
      <c r="D168" s="236">
        <v>3884</v>
      </c>
      <c r="E168" s="129"/>
    </row>
    <row r="169" spans="1:5" ht="15.75" thickBot="1">
      <c r="A169" s="445"/>
      <c r="B169" s="121" t="s">
        <v>3708</v>
      </c>
      <c r="C169" s="121" t="s">
        <v>3697</v>
      </c>
      <c r="D169" s="236">
        <v>3884</v>
      </c>
      <c r="E169" s="130"/>
    </row>
    <row r="170" spans="1:5" ht="15.75" thickBot="1">
      <c r="A170" s="449">
        <v>16</v>
      </c>
      <c r="B170" s="120" t="s">
        <v>3698</v>
      </c>
      <c r="C170" s="120" t="s">
        <v>3699</v>
      </c>
      <c r="D170" s="236">
        <v>1742</v>
      </c>
      <c r="E170" s="128"/>
    </row>
    <row r="171" spans="1:5" ht="15.75" thickBot="1">
      <c r="A171" s="450"/>
      <c r="B171" s="16" t="s">
        <v>3706</v>
      </c>
      <c r="C171" s="16" t="s">
        <v>3707</v>
      </c>
      <c r="D171" s="236">
        <v>1742</v>
      </c>
      <c r="E171" s="129" t="s">
        <v>5292</v>
      </c>
    </row>
    <row r="172" spans="1:5" ht="15.75" thickBot="1">
      <c r="A172" s="450"/>
      <c r="B172" s="16" t="s">
        <v>3689</v>
      </c>
      <c r="C172" s="39" t="s">
        <v>3713</v>
      </c>
      <c r="D172" s="236">
        <v>1742</v>
      </c>
      <c r="E172" s="129" t="s">
        <v>5293</v>
      </c>
    </row>
    <row r="173" spans="1:5" ht="15.75" thickBot="1">
      <c r="A173" s="450"/>
      <c r="B173" s="16" t="s">
        <v>3690</v>
      </c>
      <c r="C173" s="16" t="s">
        <v>3694</v>
      </c>
      <c r="D173" s="236">
        <v>1742</v>
      </c>
      <c r="E173" s="129"/>
    </row>
    <row r="174" spans="1:5" ht="15.75" thickBot="1">
      <c r="A174" s="450"/>
      <c r="B174" s="16" t="s">
        <v>3691</v>
      </c>
      <c r="C174" s="16" t="s">
        <v>3695</v>
      </c>
      <c r="D174" s="236">
        <v>1742</v>
      </c>
      <c r="E174" s="129"/>
    </row>
    <row r="175" spans="1:5" ht="15.75" thickBot="1">
      <c r="A175" s="450"/>
      <c r="B175" s="16" t="s">
        <v>3692</v>
      </c>
      <c r="C175" s="16" t="s">
        <v>3696</v>
      </c>
      <c r="D175" s="236">
        <v>1742</v>
      </c>
      <c r="E175" s="129"/>
    </row>
    <row r="176" spans="1:5" ht="15.75" thickBot="1">
      <c r="A176" s="450"/>
      <c r="B176" s="16" t="s">
        <v>3693</v>
      </c>
      <c r="C176" s="16" t="s">
        <v>3697</v>
      </c>
      <c r="D176" s="236">
        <v>1742</v>
      </c>
      <c r="E176" s="129"/>
    </row>
    <row r="177" spans="1:5" ht="15.75" thickBot="1">
      <c r="A177" s="450"/>
      <c r="B177" s="16" t="s">
        <v>3700</v>
      </c>
      <c r="C177" s="16" t="s">
        <v>3701</v>
      </c>
      <c r="D177" s="236">
        <v>1742</v>
      </c>
      <c r="E177" s="129"/>
    </row>
    <row r="178" spans="1:5" ht="15.75" thickBot="1">
      <c r="A178" s="450"/>
      <c r="B178" s="16" t="s">
        <v>3702</v>
      </c>
      <c r="C178" s="16" t="s">
        <v>3703</v>
      </c>
      <c r="D178" s="236">
        <v>1742</v>
      </c>
      <c r="E178" s="129"/>
    </row>
    <row r="179" spans="1:5" ht="15.75" thickBot="1">
      <c r="A179" s="450"/>
      <c r="B179" s="16" t="s">
        <v>3704</v>
      </c>
      <c r="C179" s="16" t="s">
        <v>3705</v>
      </c>
      <c r="D179" s="236">
        <v>1742</v>
      </c>
      <c r="E179" s="129"/>
    </row>
    <row r="180" spans="1:5" ht="15.75" thickBot="1">
      <c r="A180" s="451"/>
      <c r="B180" s="121" t="s">
        <v>3708</v>
      </c>
      <c r="C180" s="121" t="s">
        <v>3697</v>
      </c>
      <c r="D180" s="236">
        <v>1742</v>
      </c>
      <c r="E180" s="130"/>
    </row>
    <row r="181" spans="1:5" ht="15.75" thickBot="1">
      <c r="A181" s="443">
        <v>17</v>
      </c>
      <c r="B181" s="120" t="s">
        <v>3698</v>
      </c>
      <c r="C181" s="120" t="s">
        <v>3699</v>
      </c>
      <c r="D181" s="236">
        <v>3062</v>
      </c>
      <c r="E181" s="356"/>
    </row>
    <row r="182" spans="1:5" ht="15.75" thickBot="1">
      <c r="A182" s="444"/>
      <c r="B182" s="16" t="s">
        <v>3706</v>
      </c>
      <c r="C182" s="16" t="s">
        <v>3707</v>
      </c>
      <c r="D182" s="236">
        <v>3062</v>
      </c>
      <c r="E182" s="128" t="s">
        <v>5292</v>
      </c>
    </row>
    <row r="183" spans="1:5" ht="15.75" thickBot="1">
      <c r="A183" s="444"/>
      <c r="B183" s="16" t="s">
        <v>3689</v>
      </c>
      <c r="C183" s="39" t="s">
        <v>3713</v>
      </c>
      <c r="D183" s="236">
        <v>3062</v>
      </c>
      <c r="E183" s="129" t="s">
        <v>5293</v>
      </c>
    </row>
    <row r="184" spans="1:5" ht="15.75" thickBot="1">
      <c r="A184" s="444"/>
      <c r="B184" s="16" t="s">
        <v>3690</v>
      </c>
      <c r="C184" s="16" t="s">
        <v>3694</v>
      </c>
      <c r="D184" s="236">
        <v>3062</v>
      </c>
      <c r="E184" s="129"/>
    </row>
    <row r="185" spans="1:5" ht="15.75" thickBot="1">
      <c r="A185" s="444"/>
      <c r="B185" s="16" t="s">
        <v>3691</v>
      </c>
      <c r="C185" s="16" t="s">
        <v>3695</v>
      </c>
      <c r="D185" s="236">
        <v>3062</v>
      </c>
      <c r="E185" s="129"/>
    </row>
    <row r="186" spans="1:5" ht="15.75" thickBot="1">
      <c r="A186" s="444"/>
      <c r="B186" s="16" t="s">
        <v>3692</v>
      </c>
      <c r="C186" s="16" t="s">
        <v>3696</v>
      </c>
      <c r="D186" s="236">
        <v>3062</v>
      </c>
      <c r="E186" s="129"/>
    </row>
    <row r="187" spans="1:5" ht="15.75" thickBot="1">
      <c r="A187" s="444"/>
      <c r="B187" s="16" t="s">
        <v>3693</v>
      </c>
      <c r="C187" s="16" t="s">
        <v>3697</v>
      </c>
      <c r="D187" s="236">
        <v>3062</v>
      </c>
      <c r="E187" s="129"/>
    </row>
    <row r="188" spans="1:5" ht="15.75" thickBot="1">
      <c r="A188" s="444"/>
      <c r="B188" s="16" t="s">
        <v>3700</v>
      </c>
      <c r="C188" s="16" t="s">
        <v>3701</v>
      </c>
      <c r="D188" s="236">
        <v>3062</v>
      </c>
      <c r="E188" s="129"/>
    </row>
    <row r="189" spans="1:5" ht="15.75" thickBot="1">
      <c r="A189" s="444"/>
      <c r="B189" s="16" t="s">
        <v>3702</v>
      </c>
      <c r="C189" s="16" t="s">
        <v>3703</v>
      </c>
      <c r="D189" s="236">
        <v>3062</v>
      </c>
      <c r="E189" s="129"/>
    </row>
    <row r="190" spans="1:5" ht="15.75" thickBot="1">
      <c r="A190" s="444"/>
      <c r="B190" s="16" t="s">
        <v>3704</v>
      </c>
      <c r="C190" s="16" t="s">
        <v>3705</v>
      </c>
      <c r="D190" s="236">
        <v>3062</v>
      </c>
      <c r="E190" s="129"/>
    </row>
    <row r="191" spans="1:5" ht="15.75" thickBot="1">
      <c r="A191" s="445"/>
      <c r="B191" s="121" t="s">
        <v>3708</v>
      </c>
      <c r="C191" s="121" t="s">
        <v>3697</v>
      </c>
      <c r="D191" s="236">
        <v>3062</v>
      </c>
      <c r="E191" s="130"/>
    </row>
    <row r="192" spans="1:5" ht="15.75" thickBot="1">
      <c r="A192" s="449">
        <v>18</v>
      </c>
      <c r="B192" s="120" t="s">
        <v>3698</v>
      </c>
      <c r="C192" s="120" t="s">
        <v>3699</v>
      </c>
      <c r="D192" s="236">
        <v>3282</v>
      </c>
      <c r="E192" s="128"/>
    </row>
    <row r="193" spans="1:5" ht="15.75" thickBot="1">
      <c r="A193" s="450"/>
      <c r="B193" s="16" t="s">
        <v>3706</v>
      </c>
      <c r="C193" s="16" t="s">
        <v>3707</v>
      </c>
      <c r="D193" s="236">
        <v>3282</v>
      </c>
      <c r="E193" s="129" t="s">
        <v>5292</v>
      </c>
    </row>
    <row r="194" spans="1:5" ht="15.75" thickBot="1">
      <c r="A194" s="450"/>
      <c r="B194" s="16" t="s">
        <v>3689</v>
      </c>
      <c r="C194" s="39" t="s">
        <v>3713</v>
      </c>
      <c r="D194" s="236">
        <v>3282</v>
      </c>
      <c r="E194" s="129" t="s">
        <v>5293</v>
      </c>
    </row>
    <row r="195" spans="1:5" ht="15.75" thickBot="1">
      <c r="A195" s="450"/>
      <c r="B195" s="16" t="s">
        <v>3690</v>
      </c>
      <c r="C195" s="16" t="s">
        <v>3694</v>
      </c>
      <c r="D195" s="236">
        <v>3282</v>
      </c>
      <c r="E195" s="129"/>
    </row>
    <row r="196" spans="1:5" ht="15.75" thickBot="1">
      <c r="A196" s="450"/>
      <c r="B196" s="16" t="s">
        <v>3691</v>
      </c>
      <c r="C196" s="16" t="s">
        <v>3695</v>
      </c>
      <c r="D196" s="236">
        <v>3282</v>
      </c>
      <c r="E196" s="129"/>
    </row>
    <row r="197" spans="1:5" ht="15.75" thickBot="1">
      <c r="A197" s="450"/>
      <c r="B197" s="16" t="s">
        <v>3692</v>
      </c>
      <c r="C197" s="16" t="s">
        <v>3696</v>
      </c>
      <c r="D197" s="236">
        <v>3282</v>
      </c>
      <c r="E197" s="129"/>
    </row>
    <row r="198" spans="1:5" ht="15.75" thickBot="1">
      <c r="A198" s="450"/>
      <c r="B198" s="16" t="s">
        <v>3693</v>
      </c>
      <c r="C198" s="16" t="s">
        <v>3697</v>
      </c>
      <c r="D198" s="236">
        <v>3282</v>
      </c>
      <c r="E198" s="129"/>
    </row>
    <row r="199" spans="1:5" ht="15.75" thickBot="1">
      <c r="A199" s="450"/>
      <c r="B199" s="16" t="s">
        <v>3700</v>
      </c>
      <c r="C199" s="16" t="s">
        <v>3701</v>
      </c>
      <c r="D199" s="236">
        <v>3282</v>
      </c>
      <c r="E199" s="129"/>
    </row>
    <row r="200" spans="1:5" ht="15.75" thickBot="1">
      <c r="A200" s="450"/>
      <c r="B200" s="16" t="s">
        <v>3702</v>
      </c>
      <c r="C200" s="16" t="s">
        <v>3703</v>
      </c>
      <c r="D200" s="236">
        <v>3282</v>
      </c>
      <c r="E200" s="129"/>
    </row>
    <row r="201" spans="1:5" ht="15.75" thickBot="1">
      <c r="A201" s="450"/>
      <c r="B201" s="16" t="s">
        <v>3704</v>
      </c>
      <c r="C201" s="16" t="s">
        <v>3705</v>
      </c>
      <c r="D201" s="236">
        <v>3282</v>
      </c>
      <c r="E201" s="129"/>
    </row>
    <row r="202" spans="1:5" ht="15.75" thickBot="1">
      <c r="A202" s="451"/>
      <c r="B202" s="121" t="s">
        <v>3708</v>
      </c>
      <c r="C202" s="121" t="s">
        <v>3697</v>
      </c>
      <c r="D202" s="236">
        <v>3282</v>
      </c>
      <c r="E202" s="130"/>
    </row>
    <row r="203" spans="1:5">
      <c r="A203" s="449">
        <v>19</v>
      </c>
      <c r="B203" s="120" t="s">
        <v>3698</v>
      </c>
      <c r="C203" s="357" t="s">
        <v>3699</v>
      </c>
      <c r="D203" s="236">
        <v>2864</v>
      </c>
      <c r="E203" s="306"/>
    </row>
    <row r="204" spans="1:5">
      <c r="A204" s="450"/>
      <c r="B204" s="16" t="s">
        <v>3706</v>
      </c>
      <c r="C204" s="16" t="s">
        <v>3707</v>
      </c>
      <c r="D204" s="240">
        <v>9783</v>
      </c>
      <c r="E204" s="129"/>
    </row>
    <row r="205" spans="1:5">
      <c r="A205" s="450"/>
      <c r="B205" s="16" t="s">
        <v>3689</v>
      </c>
      <c r="C205" s="39" t="s">
        <v>3713</v>
      </c>
      <c r="D205" s="240">
        <v>1540</v>
      </c>
      <c r="E205" s="129"/>
    </row>
    <row r="206" spans="1:5">
      <c r="A206" s="450"/>
      <c r="B206" s="16" t="s">
        <v>3690</v>
      </c>
      <c r="C206" s="16" t="s">
        <v>3694</v>
      </c>
      <c r="D206" s="240">
        <v>1540</v>
      </c>
      <c r="E206" s="129"/>
    </row>
    <row r="207" spans="1:5">
      <c r="A207" s="450"/>
      <c r="B207" s="16" t="s">
        <v>3691</v>
      </c>
      <c r="C207" s="16" t="s">
        <v>3695</v>
      </c>
      <c r="D207" s="240">
        <v>1540</v>
      </c>
      <c r="E207" s="129"/>
    </row>
    <row r="208" spans="1:5">
      <c r="A208" s="450"/>
      <c r="B208" s="16" t="s">
        <v>3692</v>
      </c>
      <c r="C208" s="16" t="s">
        <v>3696</v>
      </c>
      <c r="D208" s="240">
        <v>1540</v>
      </c>
      <c r="E208" s="129"/>
    </row>
    <row r="209" spans="1:5">
      <c r="A209" s="450"/>
      <c r="B209" s="16" t="s">
        <v>3693</v>
      </c>
      <c r="C209" s="16" t="s">
        <v>3697</v>
      </c>
      <c r="D209" s="240">
        <v>1540</v>
      </c>
      <c r="E209" s="129"/>
    </row>
    <row r="210" spans="1:5">
      <c r="A210" s="450"/>
      <c r="B210" s="16" t="s">
        <v>3700</v>
      </c>
      <c r="C210" s="16" t="s">
        <v>3701</v>
      </c>
      <c r="D210" s="240">
        <v>1540</v>
      </c>
      <c r="E210" s="129"/>
    </row>
    <row r="211" spans="1:5">
      <c r="A211" s="450"/>
      <c r="B211" s="16" t="s">
        <v>3702</v>
      </c>
      <c r="C211" s="16" t="s">
        <v>3703</v>
      </c>
      <c r="D211" s="240">
        <v>1540</v>
      </c>
      <c r="E211" s="129"/>
    </row>
    <row r="212" spans="1:5">
      <c r="A212" s="450"/>
      <c r="B212" s="16" t="s">
        <v>3704</v>
      </c>
      <c r="C212" s="16" t="s">
        <v>3705</v>
      </c>
      <c r="D212" s="240">
        <v>1540</v>
      </c>
      <c r="E212" s="129"/>
    </row>
    <row r="213" spans="1:5" ht="15.75" thickBot="1">
      <c r="A213" s="451"/>
      <c r="B213" s="121" t="s">
        <v>3708</v>
      </c>
      <c r="C213" s="121" t="s">
        <v>3697</v>
      </c>
      <c r="D213" s="240">
        <v>1540</v>
      </c>
      <c r="E213" s="130"/>
    </row>
    <row r="214" spans="1:5" ht="15.75" thickBot="1">
      <c r="A214" s="443">
        <v>20</v>
      </c>
      <c r="B214" s="120" t="s">
        <v>3698</v>
      </c>
      <c r="C214" s="120" t="s">
        <v>3699</v>
      </c>
      <c r="D214" s="236">
        <v>11387</v>
      </c>
      <c r="E214" s="128"/>
    </row>
    <row r="215" spans="1:5">
      <c r="A215" s="444"/>
      <c r="B215" s="16" t="s">
        <v>3706</v>
      </c>
      <c r="C215" s="16" t="s">
        <v>3707</v>
      </c>
      <c r="D215" s="236">
        <v>11387</v>
      </c>
      <c r="E215" s="129"/>
    </row>
    <row r="216" spans="1:5">
      <c r="A216" s="444"/>
      <c r="B216" s="16" t="s">
        <v>3689</v>
      </c>
      <c r="C216" s="39" t="s">
        <v>3713</v>
      </c>
      <c r="D216" s="240">
        <v>1384</v>
      </c>
      <c r="E216" s="129"/>
    </row>
    <row r="217" spans="1:5">
      <c r="A217" s="444"/>
      <c r="B217" s="16" t="s">
        <v>3690</v>
      </c>
      <c r="C217" s="16" t="s">
        <v>3694</v>
      </c>
      <c r="D217" s="240">
        <v>1384</v>
      </c>
      <c r="E217" s="129"/>
    </row>
    <row r="218" spans="1:5">
      <c r="A218" s="444"/>
      <c r="B218" s="16" t="s">
        <v>3691</v>
      </c>
      <c r="C218" s="16" t="s">
        <v>3695</v>
      </c>
      <c r="D218" s="240">
        <v>1384</v>
      </c>
      <c r="E218" s="129"/>
    </row>
    <row r="219" spans="1:5">
      <c r="A219" s="444"/>
      <c r="B219" s="16" t="s">
        <v>3692</v>
      </c>
      <c r="C219" s="16" t="s">
        <v>3696</v>
      </c>
      <c r="D219" s="240">
        <v>1384</v>
      </c>
      <c r="E219" s="129"/>
    </row>
    <row r="220" spans="1:5">
      <c r="A220" s="444"/>
      <c r="B220" s="16" t="s">
        <v>3693</v>
      </c>
      <c r="C220" s="16" t="s">
        <v>3697</v>
      </c>
      <c r="D220" s="240">
        <v>1384</v>
      </c>
      <c r="E220" s="129"/>
    </row>
    <row r="221" spans="1:5">
      <c r="A221" s="444"/>
      <c r="B221" s="16" t="s">
        <v>3700</v>
      </c>
      <c r="C221" s="16" t="s">
        <v>3701</v>
      </c>
      <c r="D221" s="240">
        <v>1384</v>
      </c>
      <c r="E221" s="129"/>
    </row>
    <row r="222" spans="1:5">
      <c r="A222" s="444"/>
      <c r="B222" s="16" t="s">
        <v>3702</v>
      </c>
      <c r="C222" s="16" t="s">
        <v>3703</v>
      </c>
      <c r="D222" s="240">
        <v>1384</v>
      </c>
      <c r="E222" s="129"/>
    </row>
    <row r="223" spans="1:5">
      <c r="A223" s="444"/>
      <c r="B223" s="16" t="s">
        <v>3704</v>
      </c>
      <c r="C223" s="16" t="s">
        <v>3705</v>
      </c>
      <c r="D223" s="240">
        <v>1384</v>
      </c>
      <c r="E223" s="129"/>
    </row>
    <row r="224" spans="1:5" ht="15.75" thickBot="1">
      <c r="A224" s="445"/>
      <c r="B224" s="121" t="s">
        <v>3708</v>
      </c>
      <c r="C224" s="121" t="s">
        <v>3697</v>
      </c>
      <c r="D224" s="240">
        <v>1384</v>
      </c>
      <c r="E224" s="130"/>
    </row>
    <row r="225" spans="1:5">
      <c r="A225" s="449">
        <v>21</v>
      </c>
      <c r="B225" s="120" t="s">
        <v>3698</v>
      </c>
      <c r="C225" s="120" t="s">
        <v>3699</v>
      </c>
      <c r="D225" s="239">
        <v>9935</v>
      </c>
      <c r="E225" s="128"/>
    </row>
    <row r="226" spans="1:5">
      <c r="A226" s="450"/>
      <c r="B226" s="16" t="s">
        <v>3706</v>
      </c>
      <c r="C226" s="16" t="s">
        <v>3707</v>
      </c>
      <c r="D226" s="239">
        <v>9935</v>
      </c>
      <c r="E226" s="129"/>
    </row>
    <row r="227" spans="1:5">
      <c r="A227" s="450"/>
      <c r="B227" s="16" t="s">
        <v>3689</v>
      </c>
      <c r="C227" s="39" t="s">
        <v>3713</v>
      </c>
      <c r="D227" s="239">
        <v>9935</v>
      </c>
      <c r="E227" s="129"/>
    </row>
    <row r="228" spans="1:5">
      <c r="A228" s="450"/>
      <c r="B228" s="16" t="s">
        <v>3690</v>
      </c>
      <c r="C228" s="16" t="s">
        <v>3694</v>
      </c>
      <c r="D228" s="239">
        <v>9935</v>
      </c>
      <c r="E228" s="129"/>
    </row>
    <row r="229" spans="1:5">
      <c r="A229" s="450"/>
      <c r="B229" s="16" t="s">
        <v>3691</v>
      </c>
      <c r="C229" s="16" t="s">
        <v>3695</v>
      </c>
      <c r="D229" s="239">
        <v>9935</v>
      </c>
      <c r="E229" s="129"/>
    </row>
    <row r="230" spans="1:5">
      <c r="A230" s="450"/>
      <c r="B230" s="16" t="s">
        <v>3692</v>
      </c>
      <c r="C230" s="16" t="s">
        <v>3696</v>
      </c>
      <c r="D230" s="239">
        <v>9935</v>
      </c>
      <c r="E230" s="129"/>
    </row>
    <row r="231" spans="1:5">
      <c r="A231" s="450"/>
      <c r="B231" s="16" t="s">
        <v>3693</v>
      </c>
      <c r="C231" s="16" t="s">
        <v>3697</v>
      </c>
      <c r="D231" s="239">
        <v>9935</v>
      </c>
      <c r="E231" s="129"/>
    </row>
    <row r="232" spans="1:5">
      <c r="A232" s="450"/>
      <c r="B232" s="16" t="s">
        <v>3700</v>
      </c>
      <c r="C232" s="16" t="s">
        <v>3701</v>
      </c>
      <c r="D232" s="239">
        <v>9935</v>
      </c>
      <c r="E232" s="129"/>
    </row>
    <row r="233" spans="1:5">
      <c r="A233" s="450"/>
      <c r="B233" s="16" t="s">
        <v>3702</v>
      </c>
      <c r="C233" s="16" t="s">
        <v>3703</v>
      </c>
      <c r="D233" s="239">
        <v>9935</v>
      </c>
      <c r="E233" s="129"/>
    </row>
    <row r="234" spans="1:5">
      <c r="A234" s="450"/>
      <c r="B234" s="16" t="s">
        <v>3704</v>
      </c>
      <c r="C234" s="16" t="s">
        <v>3705</v>
      </c>
      <c r="D234" s="239">
        <v>9935</v>
      </c>
      <c r="E234" s="129"/>
    </row>
    <row r="235" spans="1:5" ht="15.75" thickBot="1">
      <c r="A235" s="451"/>
      <c r="B235" s="121" t="s">
        <v>3708</v>
      </c>
      <c r="C235" s="121" t="s">
        <v>3697</v>
      </c>
      <c r="D235" s="239">
        <v>9935</v>
      </c>
      <c r="E235" s="130"/>
    </row>
    <row r="236" spans="1:5" ht="15.75" thickBot="1">
      <c r="A236" s="449">
        <v>22</v>
      </c>
      <c r="B236" s="120" t="s">
        <v>3698</v>
      </c>
      <c r="C236" s="120" t="s">
        <v>3699</v>
      </c>
      <c r="D236" s="236">
        <v>1742</v>
      </c>
      <c r="E236" s="128"/>
    </row>
    <row r="237" spans="1:5" ht="15.75" thickBot="1">
      <c r="A237" s="450"/>
      <c r="B237" s="16" t="s">
        <v>3706</v>
      </c>
      <c r="C237" s="16" t="s">
        <v>3707</v>
      </c>
      <c r="D237" s="236">
        <v>1742</v>
      </c>
      <c r="E237" s="129"/>
    </row>
    <row r="238" spans="1:5" ht="15.75" thickBot="1">
      <c r="A238" s="450"/>
      <c r="B238" s="16" t="s">
        <v>3689</v>
      </c>
      <c r="C238" s="39" t="s">
        <v>3713</v>
      </c>
      <c r="D238" s="236">
        <v>1742</v>
      </c>
      <c r="E238" s="129" t="s">
        <v>5292</v>
      </c>
    </row>
    <row r="239" spans="1:5" ht="15.75" thickBot="1">
      <c r="A239" s="450"/>
      <c r="B239" s="16" t="s">
        <v>3690</v>
      </c>
      <c r="C239" s="16" t="s">
        <v>3694</v>
      </c>
      <c r="D239" s="236">
        <v>1742</v>
      </c>
      <c r="E239" s="129" t="s">
        <v>5293</v>
      </c>
    </row>
    <row r="240" spans="1:5" ht="15.75" thickBot="1">
      <c r="A240" s="450"/>
      <c r="B240" s="16" t="s">
        <v>3691</v>
      </c>
      <c r="C240" s="16" t="s">
        <v>3695</v>
      </c>
      <c r="D240" s="236">
        <v>1742</v>
      </c>
      <c r="E240" s="129"/>
    </row>
    <row r="241" spans="1:5" ht="15.75" thickBot="1">
      <c r="A241" s="450"/>
      <c r="B241" s="16" t="s">
        <v>3692</v>
      </c>
      <c r="C241" s="16" t="s">
        <v>3696</v>
      </c>
      <c r="D241" s="236">
        <v>1742</v>
      </c>
      <c r="E241" s="129"/>
    </row>
    <row r="242" spans="1:5" ht="15.75" thickBot="1">
      <c r="A242" s="450"/>
      <c r="B242" s="16" t="s">
        <v>3693</v>
      </c>
      <c r="C242" s="16" t="s">
        <v>3697</v>
      </c>
      <c r="D242" s="236">
        <v>1742</v>
      </c>
      <c r="E242" s="129"/>
    </row>
    <row r="243" spans="1:5" ht="15.75" thickBot="1">
      <c r="A243" s="450"/>
      <c r="B243" s="16" t="s">
        <v>3700</v>
      </c>
      <c r="C243" s="16" t="s">
        <v>3701</v>
      </c>
      <c r="D243" s="236">
        <v>1742</v>
      </c>
      <c r="E243" s="129"/>
    </row>
    <row r="244" spans="1:5" ht="15.75" thickBot="1">
      <c r="A244" s="450"/>
      <c r="B244" s="16" t="s">
        <v>3702</v>
      </c>
      <c r="C244" s="16" t="s">
        <v>3703</v>
      </c>
      <c r="D244" s="236">
        <v>1742</v>
      </c>
      <c r="E244" s="129"/>
    </row>
    <row r="245" spans="1:5" ht="15.75" thickBot="1">
      <c r="A245" s="450"/>
      <c r="B245" s="16" t="s">
        <v>3704</v>
      </c>
      <c r="C245" s="16" t="s">
        <v>3705</v>
      </c>
      <c r="D245" s="236">
        <v>1742</v>
      </c>
      <c r="E245" s="129"/>
    </row>
    <row r="246" spans="1:5" ht="15.75" thickBot="1">
      <c r="A246" s="451"/>
      <c r="B246" s="121" t="s">
        <v>3708</v>
      </c>
      <c r="C246" s="121" t="s">
        <v>3697</v>
      </c>
      <c r="D246" s="236">
        <v>1742</v>
      </c>
      <c r="E246" s="130"/>
    </row>
    <row r="247" spans="1:5">
      <c r="A247" s="443">
        <v>23</v>
      </c>
      <c r="B247" s="120" t="s">
        <v>3698</v>
      </c>
      <c r="C247" s="120" t="s">
        <v>3699</v>
      </c>
      <c r="D247" s="236">
        <v>1512</v>
      </c>
      <c r="E247" s="129" t="s">
        <v>5194</v>
      </c>
    </row>
    <row r="248" spans="1:5" ht="15.75" thickBot="1">
      <c r="A248" s="444"/>
      <c r="B248" s="16" t="s">
        <v>3706</v>
      </c>
      <c r="C248" s="16" t="s">
        <v>3707</v>
      </c>
      <c r="D248" s="240">
        <v>9023</v>
      </c>
      <c r="E248" s="129"/>
    </row>
    <row r="249" spans="1:5" ht="15.75" thickBot="1">
      <c r="A249" s="444"/>
      <c r="B249" s="16" t="s">
        <v>3689</v>
      </c>
      <c r="C249" s="39" t="s">
        <v>3713</v>
      </c>
      <c r="D249" s="236">
        <v>1512</v>
      </c>
      <c r="E249" s="129" t="s">
        <v>5194</v>
      </c>
    </row>
    <row r="250" spans="1:5" ht="15.75" thickBot="1">
      <c r="A250" s="444"/>
      <c r="B250" s="16" t="s">
        <v>3690</v>
      </c>
      <c r="C250" s="16" t="s">
        <v>3694</v>
      </c>
      <c r="D250" s="236">
        <v>1512</v>
      </c>
      <c r="E250" s="129" t="s">
        <v>5194</v>
      </c>
    </row>
    <row r="251" spans="1:5" ht="15.75" thickBot="1">
      <c r="A251" s="444"/>
      <c r="B251" s="16" t="s">
        <v>3691</v>
      </c>
      <c r="C251" s="16" t="s">
        <v>3695</v>
      </c>
      <c r="D251" s="236">
        <v>1512</v>
      </c>
      <c r="E251" s="129" t="s">
        <v>5194</v>
      </c>
    </row>
    <row r="252" spans="1:5" ht="15.75" thickBot="1">
      <c r="A252" s="444"/>
      <c r="B252" s="16" t="s">
        <v>3692</v>
      </c>
      <c r="C252" s="16" t="s">
        <v>3696</v>
      </c>
      <c r="D252" s="236">
        <v>1512</v>
      </c>
      <c r="E252" s="129" t="s">
        <v>5194</v>
      </c>
    </row>
    <row r="253" spans="1:5" ht="15.75" thickBot="1">
      <c r="A253" s="444"/>
      <c r="B253" s="16" t="s">
        <v>3693</v>
      </c>
      <c r="C253" s="16" t="s">
        <v>3697</v>
      </c>
      <c r="D253" s="236">
        <v>1512</v>
      </c>
      <c r="E253" s="129" t="s">
        <v>5194</v>
      </c>
    </row>
    <row r="254" spans="1:5" ht="15.75" thickBot="1">
      <c r="A254" s="444"/>
      <c r="B254" s="16" t="s">
        <v>3700</v>
      </c>
      <c r="C254" s="16" t="s">
        <v>3701</v>
      </c>
      <c r="D254" s="236">
        <v>1512</v>
      </c>
      <c r="E254" s="129" t="s">
        <v>5194</v>
      </c>
    </row>
    <row r="255" spans="1:5" ht="15.75" thickBot="1">
      <c r="A255" s="444"/>
      <c r="B255" s="16" t="s">
        <v>3702</v>
      </c>
      <c r="C255" s="16" t="s">
        <v>3703</v>
      </c>
      <c r="D255" s="236">
        <v>1512</v>
      </c>
      <c r="E255" s="129" t="s">
        <v>5194</v>
      </c>
    </row>
    <row r="256" spans="1:5" ht="15.75" thickBot="1">
      <c r="A256" s="444"/>
      <c r="B256" s="16" t="s">
        <v>3704</v>
      </c>
      <c r="C256" s="16" t="s">
        <v>3705</v>
      </c>
      <c r="D256" s="236">
        <v>1512</v>
      </c>
      <c r="E256" s="129" t="s">
        <v>5194</v>
      </c>
    </row>
    <row r="257" spans="1:5" ht="15.75" thickBot="1">
      <c r="A257" s="445"/>
      <c r="B257" s="121" t="s">
        <v>3708</v>
      </c>
      <c r="C257" s="121" t="s">
        <v>3697</v>
      </c>
      <c r="D257" s="236">
        <v>1512</v>
      </c>
      <c r="E257" s="130" t="s">
        <v>5194</v>
      </c>
    </row>
    <row r="258" spans="1:5">
      <c r="A258" s="446">
        <v>24</v>
      </c>
      <c r="B258" s="120" t="s">
        <v>3698</v>
      </c>
      <c r="C258" s="120" t="s">
        <v>3699</v>
      </c>
      <c r="D258" s="236">
        <v>614</v>
      </c>
      <c r="E258" s="128" t="s">
        <v>5194</v>
      </c>
    </row>
    <row r="259" spans="1:5">
      <c r="A259" s="447"/>
      <c r="B259" s="16" t="s">
        <v>3706</v>
      </c>
      <c r="C259" s="16" t="s">
        <v>3707</v>
      </c>
      <c r="D259" s="240">
        <v>9212</v>
      </c>
      <c r="E259" s="129"/>
    </row>
    <row r="260" spans="1:5">
      <c r="A260" s="447"/>
      <c r="B260" s="16" t="s">
        <v>3689</v>
      </c>
      <c r="C260" s="39" t="s">
        <v>3713</v>
      </c>
      <c r="D260" s="240">
        <v>9212</v>
      </c>
      <c r="E260" s="129"/>
    </row>
    <row r="261" spans="1:5">
      <c r="A261" s="447"/>
      <c r="B261" s="16" t="s">
        <v>3690</v>
      </c>
      <c r="C261" s="16" t="s">
        <v>3694</v>
      </c>
      <c r="D261" s="240">
        <v>9212</v>
      </c>
      <c r="E261" s="129"/>
    </row>
    <row r="262" spans="1:5">
      <c r="A262" s="447"/>
      <c r="B262" s="16" t="s">
        <v>3691</v>
      </c>
      <c r="C262" s="16" t="s">
        <v>3695</v>
      </c>
      <c r="D262" s="240">
        <v>9212</v>
      </c>
      <c r="E262" s="129"/>
    </row>
    <row r="263" spans="1:5">
      <c r="A263" s="447"/>
      <c r="B263" s="16" t="s">
        <v>3692</v>
      </c>
      <c r="C263" s="16" t="s">
        <v>3696</v>
      </c>
      <c r="D263" s="240">
        <v>9212</v>
      </c>
      <c r="E263" s="129"/>
    </row>
    <row r="264" spans="1:5">
      <c r="A264" s="447"/>
      <c r="B264" s="16" t="s">
        <v>3693</v>
      </c>
      <c r="C264" s="16" t="s">
        <v>3697</v>
      </c>
      <c r="D264" s="240">
        <v>9212</v>
      </c>
      <c r="E264" s="129"/>
    </row>
    <row r="265" spans="1:5">
      <c r="A265" s="447"/>
      <c r="B265" s="16" t="s">
        <v>3700</v>
      </c>
      <c r="C265" s="16" t="s">
        <v>3701</v>
      </c>
      <c r="D265" s="240">
        <v>9212</v>
      </c>
      <c r="E265" s="129"/>
    </row>
    <row r="266" spans="1:5">
      <c r="A266" s="447"/>
      <c r="B266" s="16" t="s">
        <v>3702</v>
      </c>
      <c r="C266" s="16" t="s">
        <v>3703</v>
      </c>
      <c r="D266" s="240">
        <v>9212</v>
      </c>
      <c r="E266" s="129"/>
    </row>
    <row r="267" spans="1:5">
      <c r="A267" s="447"/>
      <c r="B267" s="16" t="s">
        <v>3704</v>
      </c>
      <c r="C267" s="16" t="s">
        <v>3705</v>
      </c>
      <c r="D267" s="240">
        <v>9212</v>
      </c>
      <c r="E267" s="129"/>
    </row>
    <row r="268" spans="1:5" ht="15.75" thickBot="1">
      <c r="A268" s="448"/>
      <c r="B268" s="121" t="s">
        <v>3708</v>
      </c>
      <c r="C268" s="121" t="s">
        <v>3697</v>
      </c>
      <c r="D268" s="239">
        <v>9212</v>
      </c>
      <c r="E268" s="130"/>
    </row>
    <row r="269" spans="1:5">
      <c r="A269" s="449">
        <v>25</v>
      </c>
      <c r="B269" s="120" t="s">
        <v>3698</v>
      </c>
      <c r="C269" s="120" t="s">
        <v>3699</v>
      </c>
      <c r="D269" s="236">
        <v>1540</v>
      </c>
      <c r="E269" s="128"/>
    </row>
    <row r="270" spans="1:5" ht="15.75" thickBot="1">
      <c r="A270" s="450"/>
      <c r="B270" s="16" t="s">
        <v>3706</v>
      </c>
      <c r="C270" s="16" t="s">
        <v>3707</v>
      </c>
      <c r="D270" s="240">
        <v>3146</v>
      </c>
      <c r="E270" s="129"/>
    </row>
    <row r="271" spans="1:5" ht="15.75" thickBot="1">
      <c r="A271" s="450"/>
      <c r="B271" s="16" t="s">
        <v>3689</v>
      </c>
      <c r="C271" s="39" t="s">
        <v>3713</v>
      </c>
      <c r="D271" s="236">
        <v>1540</v>
      </c>
      <c r="E271" s="129"/>
    </row>
    <row r="272" spans="1:5" ht="15.75" thickBot="1">
      <c r="A272" s="450"/>
      <c r="B272" s="16" t="s">
        <v>3690</v>
      </c>
      <c r="C272" s="16" t="s">
        <v>3694</v>
      </c>
      <c r="D272" s="236">
        <v>1540</v>
      </c>
      <c r="E272" s="129"/>
    </row>
    <row r="273" spans="1:5" ht="15.75" thickBot="1">
      <c r="A273" s="450"/>
      <c r="B273" s="16" t="s">
        <v>3691</v>
      </c>
      <c r="C273" s="16" t="s">
        <v>3695</v>
      </c>
      <c r="D273" s="236">
        <v>1540</v>
      </c>
      <c r="E273" s="129"/>
    </row>
    <row r="274" spans="1:5" ht="15.75" thickBot="1">
      <c r="A274" s="450"/>
      <c r="B274" s="16" t="s">
        <v>3692</v>
      </c>
      <c r="C274" s="16" t="s">
        <v>3696</v>
      </c>
      <c r="D274" s="236">
        <v>1540</v>
      </c>
      <c r="E274" s="129"/>
    </row>
    <row r="275" spans="1:5" ht="15.75" thickBot="1">
      <c r="A275" s="450"/>
      <c r="B275" s="16" t="s">
        <v>3693</v>
      </c>
      <c r="C275" s="16" t="s">
        <v>3697</v>
      </c>
      <c r="D275" s="236">
        <v>1540</v>
      </c>
      <c r="E275" s="129"/>
    </row>
    <row r="276" spans="1:5" ht="15.75" thickBot="1">
      <c r="A276" s="450"/>
      <c r="B276" s="16" t="s">
        <v>3700</v>
      </c>
      <c r="C276" s="16" t="s">
        <v>3701</v>
      </c>
      <c r="D276" s="236">
        <v>1540</v>
      </c>
      <c r="E276" s="129"/>
    </row>
    <row r="277" spans="1:5">
      <c r="A277" s="450"/>
      <c r="B277" s="16" t="s">
        <v>3702</v>
      </c>
      <c r="C277" s="16" t="s">
        <v>3703</v>
      </c>
      <c r="D277" s="236">
        <v>1540</v>
      </c>
      <c r="E277" s="129"/>
    </row>
    <row r="278" spans="1:5" ht="15.75" thickBot="1">
      <c r="A278" s="450"/>
      <c r="B278" s="16" t="s">
        <v>3704</v>
      </c>
      <c r="C278" s="16" t="s">
        <v>3705</v>
      </c>
      <c r="D278" s="240">
        <v>3110</v>
      </c>
      <c r="E278" s="129"/>
    </row>
    <row r="279" spans="1:5" ht="15.75" thickBot="1">
      <c r="A279" s="451"/>
      <c r="B279" s="121" t="s">
        <v>3708</v>
      </c>
      <c r="C279" s="121" t="s">
        <v>3697</v>
      </c>
      <c r="D279" s="236">
        <v>1540</v>
      </c>
      <c r="E279" s="130"/>
    </row>
    <row r="280" spans="1:5" ht="15.75" thickBot="1">
      <c r="A280" s="449">
        <v>26</v>
      </c>
      <c r="B280" s="120" t="s">
        <v>3698</v>
      </c>
      <c r="C280" s="120" t="s">
        <v>3699</v>
      </c>
      <c r="D280" s="236">
        <v>1742</v>
      </c>
      <c r="E280" s="128"/>
    </row>
    <row r="281" spans="1:5" ht="15.75" thickBot="1">
      <c r="A281" s="450"/>
      <c r="B281" s="16" t="s">
        <v>3706</v>
      </c>
      <c r="C281" s="16" t="s">
        <v>3707</v>
      </c>
      <c r="D281" s="236">
        <v>1742</v>
      </c>
      <c r="E281" s="129"/>
    </row>
    <row r="282" spans="1:5" ht="15.75" thickBot="1">
      <c r="A282" s="450"/>
      <c r="B282" s="16" t="s">
        <v>3689</v>
      </c>
      <c r="C282" s="39" t="s">
        <v>3713</v>
      </c>
      <c r="D282" s="236">
        <v>1742</v>
      </c>
      <c r="E282" s="129" t="s">
        <v>5292</v>
      </c>
    </row>
    <row r="283" spans="1:5" ht="15.75" thickBot="1">
      <c r="A283" s="450"/>
      <c r="B283" s="16" t="s">
        <v>3690</v>
      </c>
      <c r="C283" s="16" t="s">
        <v>3694</v>
      </c>
      <c r="D283" s="236">
        <v>1742</v>
      </c>
      <c r="E283" s="129" t="s">
        <v>5293</v>
      </c>
    </row>
    <row r="284" spans="1:5" ht="15.75" thickBot="1">
      <c r="A284" s="450"/>
      <c r="B284" s="16" t="s">
        <v>3691</v>
      </c>
      <c r="C284" s="16" t="s">
        <v>3695</v>
      </c>
      <c r="D284" s="236">
        <v>1742</v>
      </c>
      <c r="E284" s="129"/>
    </row>
    <row r="285" spans="1:5" ht="15.75" thickBot="1">
      <c r="A285" s="450"/>
      <c r="B285" s="16" t="s">
        <v>3692</v>
      </c>
      <c r="C285" s="16" t="s">
        <v>3696</v>
      </c>
      <c r="D285" s="236">
        <v>1742</v>
      </c>
      <c r="E285" s="129"/>
    </row>
    <row r="286" spans="1:5" ht="15.75" thickBot="1">
      <c r="A286" s="450"/>
      <c r="B286" s="16" t="s">
        <v>3693</v>
      </c>
      <c r="C286" s="16" t="s">
        <v>3697</v>
      </c>
      <c r="D286" s="236">
        <v>1742</v>
      </c>
      <c r="E286" s="129"/>
    </row>
    <row r="287" spans="1:5" ht="15.75" thickBot="1">
      <c r="A287" s="450"/>
      <c r="B287" s="16" t="s">
        <v>3700</v>
      </c>
      <c r="C287" s="16" t="s">
        <v>3701</v>
      </c>
      <c r="D287" s="236">
        <v>1742</v>
      </c>
      <c r="E287" s="129"/>
    </row>
    <row r="288" spans="1:5" ht="15.75" thickBot="1">
      <c r="A288" s="450"/>
      <c r="B288" s="16" t="s">
        <v>3702</v>
      </c>
      <c r="C288" s="16" t="s">
        <v>3703</v>
      </c>
      <c r="D288" s="236">
        <v>1742</v>
      </c>
      <c r="E288" s="129"/>
    </row>
    <row r="289" spans="1:10" ht="15.75" thickBot="1">
      <c r="A289" s="450"/>
      <c r="B289" s="16" t="s">
        <v>3704</v>
      </c>
      <c r="C289" s="16" t="s">
        <v>3705</v>
      </c>
      <c r="D289" s="236">
        <v>1742</v>
      </c>
      <c r="E289" s="129"/>
    </row>
    <row r="290" spans="1:10" ht="15.75" thickBot="1">
      <c r="A290" s="451"/>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5231</v>
      </c>
      <c r="H296" s="215"/>
      <c r="I296" s="215"/>
      <c r="J296" s="215"/>
    </row>
    <row r="297" spans="1:10">
      <c r="B297" s="387" t="s">
        <v>5305</v>
      </c>
      <c r="C297" s="387"/>
      <c r="D297" s="47"/>
      <c r="E297" s="75" t="s">
        <v>5444</v>
      </c>
      <c r="H297" s="388" t="s">
        <v>5446</v>
      </c>
      <c r="I297" s="388"/>
      <c r="J297" s="388"/>
    </row>
    <row r="298" spans="1:10">
      <c r="D298" s="47"/>
    </row>
  </sheetData>
  <mergeCells count="3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192:A202"/>
    <mergeCell ref="H33:J33"/>
    <mergeCell ref="A115:A125"/>
    <mergeCell ref="A5:A15"/>
    <mergeCell ref="A16:A26"/>
    <mergeCell ref="A27:A37"/>
    <mergeCell ref="A38:A48"/>
    <mergeCell ref="A49:A59"/>
    <mergeCell ref="F71:H71"/>
    <mergeCell ref="B297:C297"/>
    <mergeCell ref="A247:A257"/>
    <mergeCell ref="A258:A268"/>
    <mergeCell ref="A269:A279"/>
    <mergeCell ref="A280:A290"/>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2022-04-10T03:04:05Z</dcterms:modified>
</cp:coreProperties>
</file>