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15" i="126"/>
  <c r="J15"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<sst xmlns="http://schemas.openxmlformats.org/spreadsheetml/2006/main" count="17603" uniqueCount="5480">
  <si>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</si>
  <si>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</si>
  <si>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</si>
  <si>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</si>
  <si>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</si>
  <si>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</si>
  <si>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</si>
  <si>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</si>
  <si>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</si>
  <si>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</si>
  <si>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</si>
  <si>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</si>
  <si>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</si>
  <si>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</si>
  <si>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</si>
  <si>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</si>
  <si>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</si>
  <si>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</si>
  <si>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</si>
  <si>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</si>
  <si>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</si>
  <si>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</si>
  <si>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</si>
  <si>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</si>
  <si>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</si>
  <si>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</si>
  <si>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</si>
  <si>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</si>
  <si>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</si>
  <si>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</si>
  <si>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</si>
  <si>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</si>
  <si>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</si>
  <si>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</si>
  <si>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</si>
  <si>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</si>
  <si>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</si>
  <si>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</si>
  <si>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</si>
  <si>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</si>
  <si>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</si>
  <si>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</si>
  <si>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</si>
  <si>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</si>
  <si>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</si>
  <si>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</si>
  <si>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</si>
  <si>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</si>
  <si>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</si>
  <si>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</si>
  <si>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</si>
  <si>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</si>
  <si>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</si>
  <si>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</si>
  <si>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</si>
  <si>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</si>
  <si>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</si>
  <si>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</si>
  <si>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</si>
  <si>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</si>
  <si>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</si>
  <si>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</si>
  <si>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</si>
  <si>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</si>
  <si>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</si>
  <si>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</si>
  <si>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</si>
  <si>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</si>
  <si>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</si>
  <si>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</si>
  <si>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</si>
  <si>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</si>
  <si>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</si>
  <si>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</si>
  <si>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</si>
  <si>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</si>
  <si>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</si>
  <si>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</si>
  <si>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</si>
  <si>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</si>
  <si>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</si>
  <si>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</si>
  <si>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</si>
  <si>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</si>
  <si>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</si>
  <si>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</si>
  <si>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</si>
  <si>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</si>
  <si>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</si>
  <si>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</si>
  <si>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</si>
  <si>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</si>
  <si>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</si>
  <si>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</si>
  <si>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</si>
  <si>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</si>
  <si>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</si>
  <si>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</si>
  <si>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</si>
  <si>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</si>
  <si>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</si>
  <si>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</si>
  <si>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</si>
  <si>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</si>
  <si>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</si>
  <si>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</si>
  <si>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</si>
  <si>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</si>
  <si>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</si>
  <si>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</si>
  <si>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</si>
  <si>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</si>
  <si>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</si>
  <si>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</si>
  <si>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</si>
  <si>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</si>
  <si>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</si>
  <si>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</si>
  <si>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</si>
  <si>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</si>
  <si>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</si>
  <si>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</si>
  <si>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</si>
  <si>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</si>
  <si>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</si>
  <si>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</si>
  <si>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</si>
  <si>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</si>
  <si>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</si>
  <si>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</si>
  <si>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</si>
  <si>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</si>
  <si>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</si>
  <si>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</si>
  <si>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</si>
  <si>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</si>
  <si>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</si>
  <si>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</si>
  <si>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</si>
  <si>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</si>
  <si>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</si>
  <si>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</si>
  <si>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</si>
  <si>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</si>
  <si>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</si>
  <si>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</si>
  <si>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</si>
  <si>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</si>
  <si>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</si>
  <si>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</si>
  <si>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</si>
  <si>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</si>
  <si>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</si>
  <si>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</si>
  <si>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</si>
  <si>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</si>
  <si>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</si>
  <si>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</si>
  <si>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</si>
  <si>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</si>
  <si>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</si>
  <si>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</si>
  <si>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</si>
  <si>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</si>
  <si>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</si>
  <si>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</si>
  <si>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</si>
  <si>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</si>
  <si>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</si>
  <si>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</si>
  <si>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</si>
  <si>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</si>
  <si>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</si>
  <si>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</si>
  <si>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</si>
  <si>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</si>
  <si>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</si>
  <si>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</si>
  <si>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</si>
  <si>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</si>
  <si>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</si>
  <si>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</si>
  <si>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</si>
  <si>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</si>
  <si>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</si>
  <si>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</si>
  <si>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</si>
  <si>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</si>
  <si>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</si>
  <si>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</si>
  <si>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</si>
  <si>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</si>
  <si>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</si>
  <si>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</si>
  <si>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</si>
  <si>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</si>
  <si>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</si>
  <si>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</si>
  <si>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</si>
  <si>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</si>
  <si>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</si>
  <si>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</si>
  <si>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</si>
  <si>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</si>
  <si>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</si>
  <si>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</si>
  <si>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</si>
  <si>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</si>
  <si>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</si>
  <si>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</si>
  <si>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</si>
  <si>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</si>
  <si>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</si>
  <si>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</si>
  <si>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</si>
  <si>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</si>
  <si>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</si>
  <si>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</si>
  <si>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</si>
  <si>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</si>
  <si>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</si>
  <si>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</si>
  <si>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</si>
  <si>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</si>
  <si>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</si>
  <si>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</si>
  <si>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</si>
  <si>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</si>
  <si>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</si>
  <si>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</si>
  <si>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</si>
  <si>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</si>
  <si>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</si>
  <si>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</si>
  <si>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</si>
  <si>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</si>
  <si>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</si>
  <si>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</si>
  <si>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</si>
  <si>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</si>
  <si>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</si>
  <si>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</si>
  <si>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</si>
  <si>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</si>
  <si>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</si>
  <si>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</si>
  <si>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</si>
  <si>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</si>
  <si>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</si>
  <si>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</si>
  <si>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</si>
  <si>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</si>
  <si>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</si>
  <si>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</si>
  <si>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</si>
  <si>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</si>
  <si>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</si>
  <si>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</si>
  <si>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</si>
  <si>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</si>
  <si>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</si>
  <si>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</si>
  <si>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</si>
  <si>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</si>
  <si>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</si>
  <si>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</si>
  <si>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</si>
  <si>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</si>
  <si>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</si>
  <si>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</si>
  <si>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</si>
  <si>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</si>
  <si>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</si>
  <si>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</si>
  <si>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</si>
  <si>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</si>
  <si>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</si>
  <si>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</si>
  <si>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</si>
  <si>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</si>
  <si>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</si>
  <si>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</si>
  <si>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</si>
  <si>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</si>
  <si>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</si>
  <si>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</si>
  <si>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</si>
  <si>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</si>
  <si>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</si>
  <si>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</si>
  <si>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</si>
  <si>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</si>
  <si>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</si>
  <si>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</si>
  <si>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</si>
  <si>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</si>
  <si>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</si>
  <si>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</si>
  <si>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</si>
  <si>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</si>
  <si>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</si>
  <si>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</si>
  <si>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</si>
  <si>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</si>
  <si>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</si>
  <si>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</si>
  <si>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</si>
  <si>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</si>
  <si>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</si>
  <si>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</si>
  <si>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</si>
  <si>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</si>
  <si>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</si>
  <si>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</si>
  <si>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</si>
  <si>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</si>
  <si>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</si>
  <si>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</si>
  <si>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</si>
  <si>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</si>
  <si>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</si>
  <si>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</si>
  <si>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</si>
  <si>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</si>
  <si>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</si>
  <si>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</si>
  <si>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</si>
  <si>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</si>
  <si>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</si>
  <si>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</si>
  <si>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</si>
  <si>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</si>
  <si>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</si>
  <si>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</si>
  <si>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</si>
  <si>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</si>
  <si>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</si>
  <si>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</si>
  <si>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</si>
  <si>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</si>
  <si>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</si>
  <si>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</si>
  <si>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</si>
  <si>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</si>
  <si>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</si>
  <si>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</si>
  <si>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</si>
  <si>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</si>
  <si>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</si>
  <si>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</si>
  <si>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</si>
  <si>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</si>
  <si>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</si>
  <si>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</si>
  <si>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</si>
  <si>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</si>
  <si>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</si>
  <si>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</si>
  <si>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</si>
  <si>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</si>
  <si>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</si>
  <si>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</si>
  <si>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</si>
  <si>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</si>
  <si>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</si>
  <si>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</si>
  <si>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</si>
  <si>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</si>
  <si>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</si>
  <si>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</si>
  <si>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</si>
  <si>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</si>
  <si>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</si>
  <si>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</si>
  <si>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</si>
  <si>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</si>
  <si>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</si>
  <si>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</si>
  <si>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</si>
  <si>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</si>
  <si>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</si>
  <si>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</si>
  <si>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</si>
  <si>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</si>
  <si>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</si>
  <si>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</si>
  <si>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</si>
  <si>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</si>
  <si>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</si>
  <si>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</si>
  <si>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</si>
  <si>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</si>
  <si>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</si>
  <si>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</si>
  <si>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</si>
  <si>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</si>
  <si>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</si>
  <si>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</si>
  <si>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</si>
  <si>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</si>
  <si>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</si>
  <si>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</si>
  <si>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</si>
  <si>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</si>
  <si>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</si>
  <si>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</si>
  <si>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</si>
  <si>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</si>
  <si>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</si>
  <si>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</si>
  <si>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</si>
  <si>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</si>
  <si>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</si>
  <si>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</si>
  <si>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</si>
  <si>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</si>
  <si>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</si>
  <si>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</si>
  <si>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</si>
  <si>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</si>
  <si>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</si>
  <si>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</si>
  <si>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</si>
  <si>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</si>
  <si>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</si>
  <si>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</si>
  <si>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</si>
  <si>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</si>
  <si>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</si>
  <si>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</si>
  <si>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</si>
  <si>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</si>
  <si>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</si>
  <si>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</si>
  <si>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</si>
  <si>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</si>
  <si>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</si>
  <si>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</si>
  <si>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</si>
  <si>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</si>
  <si>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</si>
  <si>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</si>
  <si>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</si>
  <si>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</si>
  <si>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</si>
  <si>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</si>
  <si>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</si>
  <si>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</si>
  <si>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</si>
  <si>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</si>
  <si>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</si>
  <si>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</si>
  <si>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</si>
  <si>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</si>
  <si>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</si>
  <si>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</si>
  <si>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</si>
  <si>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</si>
  <si>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</si>
  <si>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</si>
  <si>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</si>
  <si>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</si>
  <si>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</si>
  <si>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</si>
  <si>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</si>
  <si>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</si>
  <si>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</si>
  <si>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</si>
  <si>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</si>
  <si>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</si>
  <si>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</si>
  <si>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</si>
  <si>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</si>
  <si>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</si>
  <si>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</si>
  <si>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</si>
  <si>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</si>
  <si>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</si>
  <si>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</si>
  <si>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</si>
  <si>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</si>
  <si>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</si>
  <si>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</si>
  <si>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</si>
  <si>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</si>
  <si>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</si>
  <si>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</si>
  <si>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</si>
  <si>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</si>
  <si>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</si>
  <si>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</si>
  <si>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</si>
  <si>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</si>
  <si>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</si>
  <si>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</si>
  <si>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</si>
  <si>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</si>
  <si>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</si>
  <si>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</si>
  <si>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</si>
  <si>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</si>
  <si>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</si>
  <si>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</si>
  <si>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</si>
  <si>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</si>
  <si>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</si>
  <si>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</si>
  <si>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</si>
  <si>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</si>
  <si>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</si>
  <si>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</si>
  <si>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</si>
  <si>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</si>
  <si>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</si>
  <si>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</si>
  <si>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</si>
  <si>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</si>
  <si>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</si>
  <si>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</si>
  <si>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</si>
  <si>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</si>
  <si>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</si>
  <si>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</si>
  <si>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</si>
  <si>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</si>
  <si>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</si>
  <si>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</si>
  <si>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</si>
  <si>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</si>
  <si>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</si>
  <si>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</si>
  <si>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</si>
  <si>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</si>
  <si>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</si>
  <si>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</si>
  <si>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</si>
  <si>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</si>
  <si>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</si>
  <si>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</si>
  <si>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</si>
  <si>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</si>
  <si>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</si>
  <si>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</si>
  <si>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</si>
  <si>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</si>
  <si>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</si>
  <si>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</si>
  <si>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</si>
  <si>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</si>
  <si>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</si>
  <si>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</si>
  <si>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</si>
  <si>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</si>
  <si>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</si>
  <si>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</si>
  <si>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</si>
  <si>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</si>
  <si>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</si>
  <si>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</si>
  <si>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</si>
  <si>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</si>
  <si>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</si>
  <si>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</si>
  <si>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</si>
  <si>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</si>
  <si>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</si>
  <si>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</si>
  <si>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</si>
  <si>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</si>
  <si>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</si>
  <si>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</si>
  <si>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</si>
  <si>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</si>
  <si>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</si>
  <si>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</si>
  <si>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</si>
  <si>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</si>
  <si>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</si>
  <si>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</si>
  <si>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</si>
  <si>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</si>
  <si>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</si>
  <si>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</si>
  <si>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</si>
  <si>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</si>
  <si>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</si>
  <si>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</si>
  <si>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</si>
  <si>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</si>
  <si>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</si>
  <si>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</si>
  <si>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</si>
  <si>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</si>
  <si>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</si>
  <si>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</si>
  <si>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</si>
  <si>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</si>
  <si>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</si>
  <si>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</si>
  <si>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</si>
  <si>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</si>
  <si>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</si>
  <si>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</si>
  <si>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</si>
  <si>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</si>
  <si>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</si>
  <si>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</si>
  <si>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</si>
  <si>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</si>
  <si>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</si>
  <si>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</si>
  <si>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</si>
  <si>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</si>
  <si>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</si>
  <si>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</si>
  <si>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</si>
  <si>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</si>
  <si>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</si>
  <si>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</si>
  <si>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</si>
  <si>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</si>
  <si>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</si>
  <si>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</si>
  <si>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</si>
  <si>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</si>
  <si>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</si>
  <si>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</si>
  <si>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</si>
  <si>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</si>
  <si>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</si>
  <si>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</si>
  <si>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</si>
  <si>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</si>
  <si>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</si>
  <si>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</si>
  <si>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</si>
  <si>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</si>
  <si>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</si>
  <si>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</si>
  <si>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</si>
  <si>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</si>
  <si>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</si>
  <si>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</si>
  <si>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</si>
  <si>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</si>
  <si>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</si>
  <si>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</si>
  <si>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</si>
  <si>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</si>
  <si>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</si>
  <si>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</si>
  <si>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</si>
  <si>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</si>
  <si>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</si>
  <si>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</si>
  <si>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</si>
  <si>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</si>
  <si>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</si>
  <si>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</si>
  <si>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</si>
  <si>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</si>
  <si>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</si>
  <si>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</si>
  <si>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</si>
  <si>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</si>
  <si>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</si>
  <si>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</si>
  <si>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</si>
  <si>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</si>
  <si>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</si>
  <si>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</si>
  <si>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</si>
  <si>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</si>
  <si>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</si>
  <si>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</si>
  <si>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</si>
  <si>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</si>
  <si>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</si>
  <si>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</si>
  <si>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</si>
  <si>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</si>
  <si>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</si>
  <si>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</si>
  <si>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</si>
  <si>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</si>
  <si>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</si>
  <si>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</si>
  <si>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</si>
  <si>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</si>
  <si>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</si>
  <si>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</si>
  <si>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</si>
  <si>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</si>
  <si>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</si>
  <si>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</si>
  <si>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</si>
  <si>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</si>
  <si>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</si>
  <si>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</si>
  <si>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</si>
  <si>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</si>
  <si>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</si>
  <si>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</si>
  <si>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</si>
  <si>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</si>
  <si>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</si>
  <si>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</si>
  <si>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</si>
  <si>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</si>
  <si>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</si>
  <si>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</si>
  <si>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</si>
  <si>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</si>
  <si>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</si>
  <si>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</si>
  <si>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</si>
  <si>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</si>
  <si>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</si>
  <si>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</si>
  <si>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</si>
  <si>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</si>
  <si>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</si>
  <si>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</si>
  <si>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</si>
  <si>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</si>
  <si>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</si>
  <si>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</si>
  <si>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</si>
  <si>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</si>
  <si>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</si>
  <si>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</si>
  <si>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</si>
  <si>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</si>
  <si>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</si>
  <si>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</si>
  <si>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</si>
  <si>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</si>
  <si>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</si>
  <si>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</si>
  <si>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</si>
  <si>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</si>
  <si>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</si>
  <si>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</si>
  <si>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</si>
  <si>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</si>
  <si>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</si>
  <si>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</si>
  <si>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</si>
  <si>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</si>
  <si>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</si>
  <si>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</si>
  <si>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</si>
  <si>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</si>
  <si>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</si>
  <si>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</si>
  <si>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</si>
  <si>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</si>
  <si>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</si>
  <si>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</si>
  <si>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</si>
  <si>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</si>
  <si>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</si>
  <si>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</si>
  <si>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</si>
  <si>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</si>
  <si>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</si>
  <si>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</si>
  <si>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</si>
  <si>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</si>
  <si>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</si>
  <si>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</si>
  <si>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</si>
  <si>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</si>
  <si>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</si>
  <si>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</si>
  <si>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</si>
  <si>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</si>
  <si>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</si>
  <si>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</si>
  <si>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</si>
  <si>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</si>
  <si>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</si>
  <si>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</si>
  <si>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</si>
  <si>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</si>
  <si>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</si>
  <si>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</si>
  <si>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</si>
  <si>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</si>
  <si>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</si>
  <si>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</si>
  <si>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</si>
  <si>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</si>
  <si>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</si>
  <si>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</si>
  <si>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</si>
  <si>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</si>
  <si>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</si>
  <si>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</si>
  <si>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</si>
  <si>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</si>
  <si>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</si>
  <si>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</si>
  <si>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</si>
  <si>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</si>
  <si>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</si>
  <si>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</si>
  <si>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</si>
  <si>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</si>
  <si>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</si>
  <si>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</si>
  <si>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</si>
  <si>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</si>
  <si>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</si>
  <si>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</si>
  <si>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</si>
  <si>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</si>
  <si>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</si>
  <si>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</si>
  <si>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</si>
  <si>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</si>
  <si>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</si>
  <si>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</si>
  <si>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</si>
  <si>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</si>
  <si>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</si>
  <si>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</si>
  <si>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</si>
  <si>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</si>
  <si>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</si>
  <si>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</si>
  <si>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</si>
  <si>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</si>
  <si>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</si>
  <si>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</si>
  <si>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</si>
  <si>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</si>
  <si>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</si>
  <si>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</si>
  <si>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</si>
  <si>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</si>
  <si>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</si>
  <si>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</si>
  <si>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</si>
  <si>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</si>
  <si>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</si>
  <si>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</si>
  <si>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</si>
  <si>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</si>
  <si>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</si>
  <si>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</si>
  <si>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</si>
  <si>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</si>
  <si>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</si>
  <si>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</si>
  <si>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</si>
  <si>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</si>
  <si>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</si>
  <si>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</si>
  <si>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</si>
  <si>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</si>
  <si>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</si>
  <si>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</si>
  <si>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</si>
  <si>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</si>
  <si>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</si>
  <si>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</si>
  <si>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</si>
  <si>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</si>
  <si>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</si>
  <si>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</si>
  <si>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</si>
  <si>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</si>
  <si>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</si>
  <si>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</si>
  <si>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</si>
  <si>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</si>
  <si>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</si>
  <si>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</si>
  <si>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</si>
  <si>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</si>
  <si>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</si>
  <si>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</si>
  <si>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</si>
  <si>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</si>
  <si>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</si>
  <si>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</si>
  <si>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</si>
  <si>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</si>
  <si>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</si>
  <si>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</si>
  <si>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</si>
  <si>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</si>
  <si>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</si>
  <si>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</si>
  <si>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</si>
  <si>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</si>
  <si>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</si>
  <si>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</si>
  <si>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</si>
  <si>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</si>
  <si>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</si>
  <si>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</si>
  <si>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</si>
  <si>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</si>
  <si>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</si>
  <si>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</si>
  <si>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</si>
  <si>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</si>
  <si>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</si>
  <si>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</si>
  <si>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</si>
  <si>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</si>
  <si>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</si>
  <si>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</si>
  <si>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</si>
  <si>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</si>
  <si>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</si>
  <si>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</si>
  <si>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</si>
  <si>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</si>
  <si>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</si>
  <si>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</si>
  <si>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</si>
  <si>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</si>
  <si>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</si>
  <si>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</si>
  <si>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</si>
  <si>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</si>
  <si>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</si>
  <si>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</si>
  <si>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</si>
  <si>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</si>
  <si>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</si>
  <si>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</si>
  <si>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</si>
  <si>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</si>
  <si>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</si>
  <si>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</si>
  <si>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</si>
  <si>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</si>
  <si>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</si>
  <si>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</si>
  <si>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</si>
  <si>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</si>
  <si>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</si>
  <si>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</si>
  <si>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</si>
  <si>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</si>
  <si>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</si>
  <si>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</si>
  <si>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</si>
  <si>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</si>
  <si>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</si>
  <si>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</si>
  <si>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</si>
  <si>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</si>
  <si>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</si>
  <si>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</si>
  <si>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</si>
  <si>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</si>
  <si>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</si>
  <si>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</si>
  <si>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</si>
  <si>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</si>
  <si>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</si>
  <si>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</si>
  <si>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</si>
  <si>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</si>
  <si>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</si>
  <si>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</si>
  <si>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</si>
  <si>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</si>
  <si>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</si>
  <si>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</si>
  <si>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</si>
  <si>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</si>
  <si>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</si>
  <si>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</si>
  <si>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</si>
  <si>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</si>
  <si>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</si>
  <si>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</si>
  <si>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</si>
  <si>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</si>
  <si>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</si>
  <si>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</si>
  <si>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</si>
  <si>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</si>
  <si>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</si>
  <si>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</si>
  <si>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</si>
  <si>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</si>
  <si>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</si>
  <si>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</si>
  <si>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</si>
  <si>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</si>
  <si>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</si>
  <si>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</si>
  <si>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</si>
  <si>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</si>
  <si>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</si>
  <si>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</si>
  <si>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</si>
  <si>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</si>
  <si>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</si>
  <si>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</si>
  <si>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</si>
  <si>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</si>
  <si>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</si>
  <si>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</si>
  <si>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</si>
  <si>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</si>
  <si>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</si>
  <si>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</si>
  <si>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</si>
  <si>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</si>
  <si>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</si>
  <si>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</si>
  <si>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</si>
  <si>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</si>
  <si>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</si>
  <si>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</si>
  <si>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</si>
  <si>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</si>
  <si>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</si>
  <si>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</si>
  <si>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</si>
  <si>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</si>
  <si>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</si>
  <si>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</si>
  <si>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</si>
  <si>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</si>
  <si>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</si>
  <si>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</si>
  <si>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</si>
  <si>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</si>
  <si>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</si>
  <si>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</si>
  <si>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</si>
  <si>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</si>
  <si>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</si>
  <si>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</si>
  <si>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</si>
  <si>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</si>
  <si>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</si>
  <si>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</si>
  <si>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</si>
  <si>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</si>
  <si>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</si>
  <si>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</si>
  <si>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</si>
  <si>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</si>
  <si>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</si>
  <si>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</si>
  <si>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</si>
  <si>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</si>
  <si>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</si>
  <si>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</si>
  <si>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</si>
  <si>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</si>
  <si>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</si>
  <si>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</si>
  <si>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</si>
  <si>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</si>
  <si>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</si>
  <si>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</si>
  <si>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</si>
  <si>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</si>
  <si>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</si>
  <si>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</si>
  <si>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</si>
  <si>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</si>
  <si>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</si>
  <si>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</si>
  <si>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</si>
  <si>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</si>
  <si>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</si>
  <si>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</si>
  <si>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</si>
  <si>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</si>
  <si>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</si>
  <si>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</si>
  <si>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</si>
  <si>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</si>
  <si>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</si>
  <si>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</si>
  <si>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</si>
  <si>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</si>
  <si>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</si>
  <si>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</si>
  <si>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</si>
  <si>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</si>
  <si>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</si>
  <si>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</si>
  <si>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</si>
  <si>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</si>
  <si>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</si>
  <si>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</si>
  <si>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</si>
  <si>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</si>
  <si>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</si>
  <si>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</si>
  <si>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</si>
  <si>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</si>
  <si>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</si>
  <si>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</si>
  <si>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</si>
  <si>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</si>
  <si>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</si>
  <si>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</si>
  <si>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</si>
  <si>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</si>
  <si>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</si>
  <si>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</si>
  <si>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</si>
  <si>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</si>
  <si>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</si>
  <si>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</si>
  <si>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</si>
  <si>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</si>
  <si>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</si>
  <si>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</si>
  <si>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</si>
  <si>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</si>
  <si>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</si>
  <si>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</si>
  <si>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</si>
  <si>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</si>
  <si>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</si>
  <si>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</si>
  <si>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</si>
  <si>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</si>
  <si>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</si>
  <si>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</si>
  <si>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</si>
  <si>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</si>
  <si>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</si>
  <si>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</si>
  <si>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</si>
  <si>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</si>
  <si>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</si>
  <si>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</si>
  <si>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</si>
  <si>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</si>
  <si>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</si>
  <si>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</si>
  <si>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</si>
  <si>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</si>
  <si>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</si>
  <si>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</si>
  <si>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</si>
  <si>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</si>
  <si>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</si>
  <si>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</si>
  <si>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</si>
  <si>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</si>
  <si>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</si>
  <si>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</si>
  <si>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</si>
  <si>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</si>
  <si>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</si>
  <si>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</si>
  <si>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</si>
  <si>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</si>
  <si>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</si>
  <si>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</si>
  <si>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</si>
  <si>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</si>
  <si>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</si>
  <si>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</si>
  <si>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</si>
  <si>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</si>
  <si>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</si>
  <si>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</si>
  <si>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</si>
  <si>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</si>
  <si>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</si>
  <si>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</si>
  <si>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</si>
  <si>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</si>
  <si>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</si>
  <si>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</si>
  <si>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</si>
  <si>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</si>
  <si>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</si>
  <si>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</si>
  <si>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</si>
  <si>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</si>
  <si>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</si>
  <si>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</si>
  <si>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</si>
  <si>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</si>
  <si>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</si>
  <si>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</si>
  <si>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</si>
  <si>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</si>
  <si>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</si>
  <si>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</si>
  <si>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</si>
  <si>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</si>
  <si>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</si>
  <si>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</si>
  <si>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</si>
  <si>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</si>
  <si>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</si>
  <si>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</si>
  <si>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</si>
  <si>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</si>
  <si>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</si>
  <si>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</si>
  <si>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</si>
  <si>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</si>
  <si>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</si>
  <si>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</si>
  <si>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</si>
  <si>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</si>
  <si>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</si>
  <si>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</si>
  <si>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</si>
  <si>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</si>
  <si>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</si>
  <si>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</si>
  <si>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</si>
  <si>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</si>
  <si>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</si>
  <si>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</si>
  <si>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</si>
  <si>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</si>
  <si>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</si>
  <si>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</si>
  <si>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</si>
  <si>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</si>
  <si>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</si>
  <si>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</si>
  <si>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</si>
  <si>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</si>
  <si>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</si>
  <si>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</si>
  <si>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</si>
  <si>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</si>
  <si>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</si>
  <si>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</si>
  <si>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</si>
  <si>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</si>
  <si>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</si>
  <si>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</si>
  <si>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</si>
  <si>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</si>
  <si>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</si>
  <si>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</si>
  <si>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</si>
  <si>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</si>
  <si>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</si>
  <si>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</si>
  <si>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</si>
  <si>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</si>
  <si>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</si>
  <si>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</si>
  <si>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</si>
  <si>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</si>
  <si>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</si>
  <si>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</si>
  <si>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</si>
  <si>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</si>
  <si>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</si>
  <si>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</si>
  <si>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</si>
  <si>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</si>
  <si>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</si>
  <si>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</si>
  <si>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</si>
  <si>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</si>
  <si>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</si>
  <si>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</si>
  <si>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</si>
  <si>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</si>
  <si>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</si>
  <si>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</si>
  <si>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</si>
  <si>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</si>
  <si>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</si>
  <si>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</si>
  <si>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</si>
  <si>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</si>
  <si>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</si>
  <si>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</si>
  <si>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</si>
  <si>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</si>
  <si>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</si>
  <si>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</si>
  <si>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</si>
  <si>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</si>
  <si>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</si>
  <si>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</si>
  <si>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</si>
  <si>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</si>
  <si>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</si>
  <si>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</si>
  <si>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</si>
  <si>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</si>
  <si>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</si>
  <si>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</si>
  <si>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</si>
  <si>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</si>
  <si>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</si>
  <si>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</si>
  <si>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</si>
  <si>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</si>
  <si>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</si>
  <si>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</si>
  <si>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</si>
  <si>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</si>
  <si>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</si>
  <si>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</si>
  <si>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</si>
  <si>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</si>
  <si>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</si>
  <si>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</si>
  <si>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</si>
  <si>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</si>
  <si>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</si>
  <si>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</si>
  <si>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</si>
  <si>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</si>
  <si>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</si>
  <si>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</si>
  <si>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</si>
  <si>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</si>
  <si>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</si>
  <si>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</si>
  <si>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</si>
  <si>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</si>
  <si>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</si>
  <si>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</si>
  <si>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</si>
  <si>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</si>
  <si>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</si>
  <si>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</si>
  <si>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</si>
  <si>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</si>
  <si>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</si>
  <si>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</si>
  <si>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</si>
  <si>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</si>
  <si>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</si>
  <si>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</si>
  <si>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</si>
  <si>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</si>
  <si>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</si>
  <si>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</si>
  <si>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</si>
  <si>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</si>
  <si>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</si>
  <si>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</si>
  <si>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</si>
  <si>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</si>
  <si>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</si>
  <si>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</si>
  <si>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</si>
  <si>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</si>
  <si>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</si>
  <si>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</si>
  <si>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</si>
  <si>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</si>
  <si>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</si>
  <si>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</si>
  <si>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</si>
  <si>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</si>
  <si>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</si>
  <si>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</si>
  <si>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</si>
  <si>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</si>
  <si>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</si>
  <si>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</si>
  <si>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</si>
  <si>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</si>
  <si>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</si>
  <si>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</si>
  <si>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</si>
  <si>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</si>
  <si>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</si>
  <si>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</si>
  <si>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</si>
  <si>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</si>
  <si>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</si>
  <si>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</si>
  <si>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</si>
  <si>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</si>
  <si>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</si>
  <si>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</si>
  <si>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</si>
  <si>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</si>
  <si>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</si>
  <si>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</si>
  <si>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</si>
  <si>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</si>
  <si>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</si>
  <si>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</si>
  <si>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</si>
  <si>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</si>
  <si>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</si>
  <si>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</si>
  <si>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</si>
  <si>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</si>
  <si>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</si>
  <si>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</si>
  <si>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</si>
  <si>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</si>
  <si>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</si>
  <si>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</si>
  <si>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</si>
  <si>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</si>
  <si>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</si>
  <si>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</si>
  <si>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</si>
  <si>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</si>
  <si>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</si>
  <si>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</si>
  <si>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</si>
  <si>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</si>
  <si>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</si>
  <si>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</si>
  <si>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</si>
  <si>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</si>
  <si>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</si>
  <si>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</si>
  <si>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</si>
  <si>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</si>
  <si>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</si>
  <si>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</si>
  <si>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</si>
  <si>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</si>
  <si>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</si>
  <si>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</si>
  <si>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</si>
  <si>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</si>
  <si>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</si>
  <si>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</si>
  <si>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</si>
  <si>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</si>
  <si>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</si>
  <si>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</si>
  <si>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</si>
  <si>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</si>
  <si>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</si>
  <si>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</si>
  <si>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</si>
  <si>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</si>
  <si>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</si>
  <si>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</si>
  <si>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</si>
  <si>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</si>
  <si>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</si>
  <si>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</si>
  <si>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</si>
  <si>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</si>
  <si>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</si>
  <si>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</si>
  <si>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</si>
  <si>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</si>
  <si>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</si>
  <si>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</si>
  <si>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</si>
  <si>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</si>
  <si>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</si>
  <si>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</si>
  <si>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</si>
  <si>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</si>
  <si>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</si>
  <si>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</si>
  <si>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</si>
  <si>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</si>
  <si>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</si>
  <si>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</si>
  <si>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</si>
  <si>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</si>
  <si>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</si>
  <si>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</si>
  <si>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</si>
  <si>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</si>
  <si>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</si>
  <si>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</si>
  <si>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</si>
  <si>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</si>
  <si>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</si>
  <si>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</si>
  <si>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</si>
  <si>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</si>
  <si>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</si>
  <si>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</si>
  <si>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</si>
  <si>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</si>
  <si>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</si>
  <si>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</si>
  <si>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</si>
  <si>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</si>
  <si>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</si>
  <si>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</si>
  <si>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</si>
  <si>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</si>
  <si>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</si>
  <si>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</si>
  <si>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</si>
  <si>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</si>
  <si>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</si>
  <si>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</si>
  <si>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</si>
  <si>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</si>
  <si>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</si>
  <si>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</si>
  <si>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</si>
  <si>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</si>
  <si>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</si>
  <si>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</si>
  <si>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</si>
  <si>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</si>
  <si>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</si>
  <si>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</si>
  <si>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</si>
  <si>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</si>
  <si>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</si>
  <si>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</si>
  <si>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</si>
  <si>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</si>
  <si>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</si>
  <si>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</si>
  <si>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</si>
  <si>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</si>
  <si>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</si>
  <si>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</si>
  <si>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</si>
  <si>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</si>
  <si>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</si>
  <si>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</si>
  <si>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</si>
  <si>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</si>
  <si>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</si>
  <si>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</si>
  <si>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</si>
  <si>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</si>
  <si>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</si>
  <si>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</si>
  <si>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</si>
  <si>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</si>
  <si>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</si>
  <si>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</si>
  <si>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</si>
  <si>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</si>
  <si>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</si>
  <si>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</si>
  <si>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</si>
  <si>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</si>
  <si>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</si>
  <si>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</si>
  <si>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</si>
  <si>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</si>
  <si>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</si>
  <si>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</si>
  <si>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</si>
  <si>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</si>
  <si>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</si>
  <si>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</si>
  <si>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</si>
  <si>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</si>
  <si>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</si>
  <si>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</si>
  <si>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</si>
  <si>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</si>
  <si>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</si>
  <si>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</si>
  <si>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</si>
  <si>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</si>
  <si>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</si>
  <si>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</si>
  <si>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</si>
  <si>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</si>
  <si>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</si>
  <si>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</si>
  <si>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</si>
  <si>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</si>
  <si>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</si>
  <si>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</si>
  <si>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</si>
  <si>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</si>
  <si>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</si>
  <si>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</si>
  <si>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</si>
  <si>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</si>
  <si>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</si>
  <si>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</si>
  <si>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</si>
  <si>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</si>
  <si>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</si>
  <si>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</si>
  <si>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</si>
  <si>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</si>
  <si>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</si>
  <si>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</si>
  <si>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</si>
  <si>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</si>
  <si>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</si>
  <si>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</si>
  <si>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</si>
  <si>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</si>
  <si>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</si>
  <si>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</si>
  <si>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</si>
  <si>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</si>
  <si>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</si>
  <si>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</si>
  <si>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</si>
  <si>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</si>
  <si>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</si>
  <si>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</si>
  <si>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</si>
  <si>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</si>
  <si>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</si>
  <si>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</si>
  <si>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</si>
  <si>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</si>
  <si>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</si>
  <si>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</si>
  <si>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</si>
  <si>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</si>
  <si>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</si>
  <si>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</si>
  <si>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</si>
  <si>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</si>
  <si>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</si>
  <si>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</si>
  <si>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</si>
  <si>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</si>
  <si>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</si>
  <si>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</si>
  <si>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</si>
  <si>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</si>
  <si>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</si>
  <si>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</si>
  <si>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</si>
  <si>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</si>
  <si>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</si>
  <si>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</si>
  <si>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</si>
  <si>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</si>
  <si>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</si>
  <si>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</si>
  <si>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</si>
  <si>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</si>
  <si>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</si>
  <si>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</si>
  <si>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</si>
  <si>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</si>
  <si>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</si>
  <si>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</si>
  <si>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</si>
  <si>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</si>
  <si>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</si>
  <si>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</si>
  <si>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</si>
  <si>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</si>
  <si>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</si>
  <si>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</si>
  <si>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</si>
  <si>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</si>
  <si>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</si>
  <si>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</si>
  <si>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</si>
  <si>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</si>
  <si>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</si>
  <si>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</si>
  <si>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</si>
  <si>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</si>
  <si>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</si>
  <si>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</si>
  <si>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</si>
  <si>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</si>
  <si>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</si>
  <si>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</si>
  <si>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</si>
  <si>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</si>
  <si>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</si>
  <si>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</si>
  <si>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</si>
  <si>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</si>
  <si>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</si>
  <si>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</si>
  <si>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</si>
  <si>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</si>
  <si>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</si>
  <si>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</si>
  <si>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</si>
  <si>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</si>
  <si>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</si>
  <si>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</si>
  <si>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</si>
  <si>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</si>
  <si>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</si>
  <si>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</si>
  <si>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</si>
  <si>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</si>
  <si>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</si>
  <si>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</si>
  <si>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</si>
  <si>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</si>
  <si>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</si>
  <si>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</si>
  <si>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</si>
  <si>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</si>
  <si>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</si>
  <si>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</si>
  <si>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</si>
  <si>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</si>
  <si>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</si>
  <si>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</si>
  <si>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</si>
  <si>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</si>
  <si>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</si>
  <si>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</si>
  <si>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</si>
  <si>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</si>
  <si>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</si>
  <si>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</si>
  <si>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</si>
  <si>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</si>
  <si>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</si>
  <si>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</si>
  <si>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</si>
  <si>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</si>
  <si>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</si>
  <si>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</si>
  <si>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</si>
  <si>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</si>
  <si>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</si>
  <si>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</si>
  <si>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</si>
  <si>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</si>
  <si>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</si>
  <si>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</si>
  <si>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</si>
  <si>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</si>
  <si>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</si>
  <si>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</si>
  <si>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</si>
  <si>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</si>
  <si>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</si>
  <si>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</si>
  <si>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</si>
  <si>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</si>
  <si>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</si>
  <si>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</si>
  <si>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</si>
  <si>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</si>
  <si>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</si>
  <si>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</si>
  <si>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</si>
  <si>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</si>
  <si>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</si>
  <si>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</si>
  <si>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</si>
  <si>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</si>
  <si>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</si>
  <si>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</si>
  <si>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</si>
  <si>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</si>
  <si>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</si>
  <si>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</si>
  <si>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</si>
  <si>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</si>
  <si>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</si>
  <si>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</si>
  <si>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</si>
  <si>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</si>
  <si>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</si>
  <si>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</si>
  <si>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</si>
  <si>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</si>
  <si>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</si>
  <si>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</si>
  <si>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</si>
  <si>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</si>
  <si>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</si>
  <si>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</si>
  <si>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</si>
  <si>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</si>
  <si>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</si>
  <si>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</si>
  <si>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</si>
  <si>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</si>
  <si>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</si>
  <si>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</si>
  <si>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</si>
  <si>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</si>
  <si>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</si>
  <si>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</si>
  <si>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</si>
  <si>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</si>
  <si>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</si>
  <si>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</si>
  <si>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</si>
  <si>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</si>
  <si>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</si>
  <si>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</si>
  <si>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</si>
  <si>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</si>
  <si>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</si>
  <si>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</si>
  <si>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</si>
  <si>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</si>
  <si>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</si>
  <si>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</si>
  <si>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</si>
  <si>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</si>
  <si>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</si>
  <si>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</si>
  <si>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</si>
  <si>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</si>
  <si>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</si>
  <si>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</si>
  <si>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</si>
  <si>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</si>
  <si>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</si>
  <si>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</si>
  <si>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</si>
  <si>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</si>
  <si>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</si>
  <si>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</si>
  <si>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</si>
  <si>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</si>
  <si>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</si>
  <si>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</si>
  <si>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</si>
  <si>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</si>
  <si>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</si>
  <si>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</si>
  <si>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</si>
  <si>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</si>
  <si>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</si>
  <si>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</si>
  <si>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</si>
  <si>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</si>
  <si>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</si>
  <si>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</si>
  <si>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</si>
  <si>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</si>
  <si>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</si>
  <si>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</si>
  <si>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</si>
  <si>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</si>
  <si>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</si>
  <si>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</si>
  <si>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</si>
  <si>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</si>
  <si>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</si>
  <si>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</si>
  <si>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</si>
  <si>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</si>
  <si>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</si>
  <si>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</si>
  <si>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</si>
  <si>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</si>
  <si>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</si>
  <si>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</si>
  <si>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</si>
  <si>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</si>
  <si>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</si>
  <si>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</si>
  <si>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</si>
  <si>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</si>
  <si>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</si>
  <si>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</si>
  <si>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</si>
  <si>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</si>
  <si>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</si>
  <si>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</si>
  <si>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</si>
  <si>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</si>
  <si>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</si>
  <si>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</si>
  <si>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</si>
  <si>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</si>
  <si>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</si>
  <si>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</si>
  <si>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</si>
  <si>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</si>
  <si>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</si>
  <si>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</si>
  <si>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</si>
  <si>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</si>
  <si>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</si>
  <si>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</si>
  <si>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</si>
  <si>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</si>
  <si>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</si>
  <si>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</si>
  <si>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</si>
  <si>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</si>
  <si>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</si>
  <si>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</si>
  <si>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</si>
  <si>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</si>
  <si>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</si>
  <si>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</si>
  <si>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</si>
  <si>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</si>
  <si>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</si>
  <si>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</si>
  <si>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</si>
  <si>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</si>
  <si>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</si>
  <si>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</si>
  <si>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</si>
  <si>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</si>
  <si>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</si>
  <si>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</si>
  <si>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</si>
  <si>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</si>
  <si>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</si>
  <si>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</si>
  <si>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</si>
  <si>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</si>
  <si>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</si>
  <si>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</si>
  <si>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</si>
  <si>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</si>
  <si>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</si>
  <si>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</si>
  <si>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</si>
  <si>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</si>
  <si>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</si>
  <si>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</si>
  <si>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</si>
  <si>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</si>
  <si>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</si>
  <si>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</si>
  <si>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</si>
  <si>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</si>
  <si>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</si>
  <si>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</si>
  <si>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</si>
  <si>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</si>
  <si>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</si>
  <si>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</si>
  <si>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</si>
  <si>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</si>
  <si>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</si>
  <si>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</si>
  <si>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</si>
  <si>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</si>
  <si>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</si>
  <si>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</si>
  <si>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</si>
  <si>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</si>
  <si>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</si>
  <si>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</si>
  <si>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</si>
  <si>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</si>
  <si>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</si>
  <si>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</si>
  <si>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</si>
  <si>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</si>
  <si>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</si>
  <si>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</si>
  <si>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</si>
  <si>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</si>
  <si>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</si>
  <si>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</si>
  <si>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</si>
  <si>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</si>
  <si>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</si>
  <si>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</si>
  <si>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</si>
  <si>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</si>
  <si>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</si>
  <si>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</si>
  <si>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</si>
  <si>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</si>
  <si>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</si>
  <si>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</si>
  <si>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</si>
  <si>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</si>
  <si>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</si>
  <si>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</si>
  <si>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</si>
  <si>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</si>
  <si>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</si>
  <si>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</si>
  <si>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</si>
  <si>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</si>
  <si>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</si>
  <si>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</si>
  <si>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</si>
  <si>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</si>
  <si>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</si>
  <si>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</si>
  <si>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</si>
  <si>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</si>
  <si>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</si>
  <si>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</si>
  <si>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</si>
  <si>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</si>
  <si>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</si>
  <si>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</si>
  <si>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</si>
  <si>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</si>
  <si>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</si>
  <si>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</si>
  <si>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</si>
  <si>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</si>
  <si>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</si>
  <si>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</si>
  <si>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</si>
  <si>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</si>
  <si>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</si>
  <si>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</si>
  <si>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</si>
  <si>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</si>
  <si>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</si>
  <si>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</si>
  <si>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</si>
  <si>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</si>
  <si>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</si>
  <si>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</si>
  <si>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</si>
  <si>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</si>
  <si>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</si>
  <si>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</si>
  <si>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</si>
  <si>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</si>
  <si>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</si>
  <si>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</si>
  <si>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</si>
  <si>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</si>
  <si>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</si>
  <si>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</si>
  <si>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</si>
  <si>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</si>
  <si>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</si>
  <si>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</si>
  <si>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</si>
  <si>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</si>
  <si>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</si>
  <si>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</si>
  <si>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</si>
  <si>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</si>
  <si>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</si>
  <si>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</si>
  <si>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</si>
  <si>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</si>
  <si>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</si>
  <si>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</si>
  <si>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</si>
  <si>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</si>
  <si>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</si>
  <si>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</si>
  <si>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</si>
  <si>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</si>
  <si>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</si>
  <si>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</si>
  <si>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</si>
  <si>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</si>
  <si>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</si>
  <si>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</si>
  <si>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</si>
  <si>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</si>
  <si>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</si>
  <si>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</si>
  <si>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</si>
  <si>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</si>
  <si>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</si>
  <si>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</si>
  <si>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</si>
  <si>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</si>
  <si>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</si>
  <si>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</si>
  <si>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</si>
  <si>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</si>
  <si>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</si>
  <si>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</si>
  <si>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</si>
  <si>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</si>
  <si>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</si>
  <si>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</si>
  <si>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</si>
  <si>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</si>
  <si>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</si>
  <si>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</si>
  <si>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</si>
  <si>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</si>
  <si>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</si>
  <si>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</si>
  <si>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</si>
  <si>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</si>
  <si>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</si>
  <si>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</si>
  <si>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</si>
  <si>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</si>
  <si>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</si>
  <si>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</si>
  <si>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</si>
  <si>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</si>
  <si>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</si>
  <si>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</si>
  <si>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</si>
  <si>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</si>
  <si>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</si>
  <si>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</si>
  <si>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</si>
  <si>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</si>
  <si>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</si>
  <si>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</si>
  <si>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</si>
  <si>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</si>
  <si>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</si>
  <si>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</si>
  <si>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</si>
  <si>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</si>
  <si>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</si>
  <si>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</si>
  <si>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</si>
  <si>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</si>
  <si>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</si>
  <si>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</si>
  <si>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</si>
  <si>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</si>
  <si>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</si>
  <si>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</si>
  <si>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</si>
  <si>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</si>
  <si>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</si>
  <si>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</si>
  <si>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</si>
  <si>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</si>
  <si>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</si>
  <si>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</si>
  <si>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</si>
  <si>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</si>
  <si>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</si>
  <si>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</si>
  <si>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</si>
  <si>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</si>
  <si>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</si>
  <si>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</si>
  <si>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</si>
  <si>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</si>
  <si>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</si>
  <si>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</si>
  <si>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</si>
  <si>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</si>
  <si>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</si>
  <si>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</si>
  <si>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</si>
  <si>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</si>
  <si>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</si>
  <si>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</si>
  <si>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</si>
  <si>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</si>
  <si>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</si>
  <si>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</si>
  <si>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</si>
  <si>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</si>
  <si>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</si>
  <si>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</si>
  <si>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</si>
  <si>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</si>
  <si>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</si>
  <si>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</si>
  <si>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</si>
  <si>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</si>
  <si>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</si>
  <si>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</si>
  <si>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</si>
  <si>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</si>
  <si>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</si>
  <si>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</si>
  <si>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</si>
  <si>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</si>
  <si>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</si>
  <si>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</si>
  <si>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</si>
  <si>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</si>
  <si>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</si>
  <si>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</si>
  <si>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</si>
  <si>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</si>
  <si>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</si>
  <si>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</si>
  <si>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</si>
  <si>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</si>
  <si>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</si>
  <si>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</si>
  <si>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</si>
  <si>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</si>
  <si>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</si>
  <si>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</si>
  <si>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</si>
  <si>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</si>
  <si>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</si>
  <si>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</si>
  <si>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</si>
  <si>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</si>
  <si>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</si>
  <si>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</si>
  <si>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</si>
  <si>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</si>
  <si>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</si>
  <si>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</si>
  <si>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</si>
  <si>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</si>
  <si>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</si>
  <si>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</si>
  <si>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</si>
  <si>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</si>
  <si>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</si>
  <si>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</si>
  <si>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</si>
  <si>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</si>
  <si>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</si>
  <si>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</si>
  <si>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</si>
  <si>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</si>
  <si>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</si>
  <si>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</si>
  <si>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</si>
  <si>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</si>
  <si>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</si>
  <si>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</si>
  <si>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</si>
  <si>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</si>
  <si>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</si>
  <si>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</si>
  <si>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</si>
  <si>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</si>
  <si>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</si>
  <si>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</si>
  <si>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</si>
  <si>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</si>
  <si>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</si>
  <si>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</si>
  <si>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</si>
  <si>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</si>
  <si>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</si>
  <si>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</si>
  <si>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</si>
  <si>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</si>
  <si>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</si>
  <si>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</si>
  <si>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</si>
  <si>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</si>
  <si>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</si>
  <si>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</si>
  <si>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</si>
  <si>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</si>
  <si>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</si>
  <si>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</si>
  <si>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</si>
  <si>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</si>
  <si>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</si>
  <si>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</si>
  <si>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</si>
  <si>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</si>
  <si>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</si>
  <si>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</si>
  <si>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</si>
  <si>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</si>
  <si>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</si>
  <si>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</si>
  <si>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</si>
  <si>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</si>
  <si>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</si>
  <si>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</si>
  <si>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</si>
  <si>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</si>
  <si>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</si>
  <si>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</si>
  <si>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</si>
  <si>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</si>
  <si>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</si>
  <si>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</si>
  <si>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</si>
  <si>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</si>
  <si>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</si>
  <si>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</si>
  <si>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</si>
  <si>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</si>
  <si>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</si>
  <si>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</si>
  <si>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</si>
  <si>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</si>
  <si>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</si>
  <si>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</si>
  <si>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</si>
  <si>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</si>
  <si>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</si>
  <si>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</si>
  <si>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</si>
  <si>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</si>
  <si>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</si>
  <si>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</si>
  <si>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</si>
  <si>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</si>
  <si>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</si>
  <si>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</si>
  <si>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</si>
  <si>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</si>
  <si>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</si>
  <si>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</si>
  <si>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</si>
  <si>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</si>
  <si>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</si>
  <si>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</si>
  <si>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</si>
  <si>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</si>
  <si>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</si>
  <si>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</si>
  <si>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</si>
  <si>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</si>
  <si>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</si>
  <si>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</si>
  <si>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</si>
  <si>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</si>
  <si>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</si>
  <si>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</si>
  <si>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</si>
  <si>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</si>
  <si>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</si>
  <si>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</si>
  <si>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</si>
  <si>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</si>
  <si>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</si>
  <si>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</si>
  <si>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</si>
  <si>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</si>
  <si>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</si>
  <si>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</si>
  <si>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</si>
  <si>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</si>
  <si>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</si>
  <si>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</si>
  <si>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</si>
  <si>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</si>
  <si>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</si>
  <si>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</si>
  <si>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</si>
  <si>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</si>
  <si>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</si>
  <si>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</si>
  <si>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</si>
  <si>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</si>
  <si>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</si>
  <si>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</si>
  <si>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</si>
  <si>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</si>
  <si>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</si>
  <si>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</si>
  <si>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</si>
  <si>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</si>
  <si>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</si>
  <si>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</si>
  <si>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</si>
  <si>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</si>
  <si>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</si>
  <si>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</si>
  <si>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</si>
  <si>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</si>
  <si>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</si>
  <si>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</si>
  <si>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</si>
  <si>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</si>
  <si>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</si>
  <si>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</si>
  <si>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</si>
  <si>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</si>
  <si>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</si>
  <si>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</si>
  <si>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</si>
  <si>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</si>
  <si>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</si>
  <si>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</si>
  <si>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</si>
  <si>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</si>
  <si>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</si>
  <si>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</si>
  <si>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</si>
  <si>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</si>
  <si>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</si>
  <si>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</si>
  <si>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</si>
  <si>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</si>
  <si>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</si>
  <si>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</si>
  <si>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</si>
  <si>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</si>
  <si>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</si>
  <si>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</si>
  <si>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</si>
  <si>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</si>
  <si>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</si>
  <si>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</si>
  <si>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</si>
  <si>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</si>
  <si>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</si>
  <si>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</si>
  <si>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</si>
  <si>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</si>
  <si>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</si>
  <si>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</si>
  <si>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</si>
  <si>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</si>
  <si>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</si>
  <si>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</si>
  <si>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</si>
  <si>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</si>
  <si>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</si>
  <si>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</si>
  <si>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</si>
  <si>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</si>
  <si>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</si>
  <si>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</si>
  <si>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</si>
  <si>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</si>
  <si>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</si>
  <si>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</si>
  <si>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</si>
  <si>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</si>
  <si>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</si>
  <si>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</si>
  <si>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</si>
  <si>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</si>
  <si>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</si>
  <si>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</si>
  <si>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</si>
  <si>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</si>
  <si>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</si>
  <si>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</si>
  <si>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</si>
  <si>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</si>
  <si>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</si>
  <si>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</si>
  <si>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</si>
  <si>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</si>
  <si>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</si>
  <si>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</si>
  <si>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</si>
  <si>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</si>
  <si>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</si>
  <si>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</si>
  <si>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</si>
  <si>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</si>
  <si>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</si>
  <si>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</si>
  <si>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</si>
  <si>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</si>
  <si>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</si>
  <si>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</si>
  <si>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</si>
  <si>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</si>
  <si>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</si>
  <si>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</si>
  <si>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</si>
  <si>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</si>
  <si>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</si>
  <si>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</si>
  <si>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</si>
  <si>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</si>
  <si>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</si>
  <si>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</si>
  <si>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</si>
  <si>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</si>
  <si>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</si>
  <si>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</si>
  <si>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</si>
  <si>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</si>
  <si>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</si>
  <si>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</si>
  <si>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</si>
  <si>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</si>
  <si>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</si>
  <si>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</si>
  <si>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</si>
  <si>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</si>
  <si>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</si>
  <si>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</si>
  <si>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</si>
  <si>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</si>
  <si>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</si>
  <si>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</si>
  <si>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</si>
  <si>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</si>
  <si>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</si>
  <si>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</si>
  <si>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</si>
  <si>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</si>
  <si>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</si>
  <si>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</si>
  <si>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</si>
  <si>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</si>
  <si>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</si>
  <si>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</si>
  <si>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</si>
  <si>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</si>
  <si>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</si>
  <si>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</si>
  <si>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</si>
  <si>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</si>
  <si>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</si>
  <si>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</si>
  <si>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</si>
  <si>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</si>
  <si>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</si>
  <si>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</si>
  <si>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</si>
  <si>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</si>
  <si>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</si>
  <si>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</si>
  <si>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</si>
  <si>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</si>
  <si>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</si>
  <si>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</si>
  <si>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</si>
  <si>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</si>
  <si>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</si>
  <si>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</si>
  <si>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</si>
  <si>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</si>
  <si>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</si>
  <si>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</si>
  <si>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</si>
  <si>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</si>
  <si>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</si>
  <si>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</si>
  <si>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</si>
  <si>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</si>
  <si>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</si>
  <si>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</si>
  <si>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</si>
  <si>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</si>
  <si>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</si>
  <si>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</si>
  <si>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</si>
  <si>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</si>
  <si>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</si>
  <si>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</si>
  <si>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</si>
  <si>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</si>
  <si>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</si>
  <si>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</si>
  <si>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</si>
  <si>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</si>
  <si>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</si>
  <si>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</si>
  <si>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</si>
  <si>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</si>
  <si>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</si>
  <si>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</si>
  <si>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</si>
  <si>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</si>
  <si>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</si>
  <si>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</si>
  <si>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</si>
  <si>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</si>
  <si>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</si>
  <si>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</si>
  <si>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</si>
  <si>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</si>
  <si>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</si>
  <si>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</si>
  <si>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</si>
  <si>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</si>
  <si>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</si>
  <si>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</si>
  <si>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</si>
  <si>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</si>
  <si>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</si>
  <si>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</si>
  <si>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</si>
  <si>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</si>
  <si>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</si>
  <si>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</si>
  <si>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</si>
  <si>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</si>
  <si>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</si>
  <si>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</si>
  <si>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</si>
  <si>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</si>
  <si>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</si>
  <si>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</si>
  <si>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</si>
  <si>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</si>
  <si>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</si>
  <si>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</si>
  <si>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</si>
  <si>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</si>
  <si>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</si>
  <si>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</si>
  <si>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</si>
  <si>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</si>
  <si>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</si>
  <si>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</si>
  <si>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</si>
  <si>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</si>
  <si>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</si>
  <si>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</si>
  <si>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</si>
  <si>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</si>
  <si>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</si>
  <si>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</si>
  <si>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</si>
  <si>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</si>
  <si>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</si>
  <si>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</si>
  <si>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</si>
  <si>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</si>
  <si>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</si>
  <si>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</si>
  <si>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</si>
  <si>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</si>
  <si>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</si>
  <si>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</si>
  <si>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</si>
  <si>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</si>
  <si>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</si>
  <si>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</si>
  <si>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</si>
  <si>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</si>
  <si>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</si>
  <si>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</si>
  <si>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</si>
  <si>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</si>
  <si>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</si>
  <si>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</si>
  <si>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</si>
  <si>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</si>
  <si>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</si>
  <si>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</si>
  <si>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</si>
  <si>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</si>
  <si>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</si>
  <si>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</si>
  <si>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</si>
  <si>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</si>
  <si>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</si>
  <si>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</si>
  <si>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</si>
  <si>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</si>
  <si>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</si>
  <si>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</si>
  <si>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</si>
  <si>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</si>
  <si>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</si>
  <si>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</si>
  <si>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</si>
  <si>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</si>
  <si>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</si>
  <si>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</si>
  <si>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</si>
  <si>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</si>
  <si>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</si>
  <si>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</si>
  <si>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</si>
  <si>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</si>
  <si>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</si>
  <si>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</si>
  <si>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</si>
  <si>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</si>
  <si>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</si>
  <si>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</si>
  <si>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</si>
  <si>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</si>
  <si>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</si>
  <si>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</si>
  <si>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</si>
  <si>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</si>
  <si>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</si>
  <si>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</si>
  <si>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</si>
  <si>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</si>
  <si>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</si>
  <si>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</si>
  <si>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</si>
  <si>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</si>
  <si>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</si>
  <si>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</si>
  <si>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</si>
  <si>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</si>
  <si>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</si>
  <si>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</si>
  <si>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</si>
  <si>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</si>
  <si>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</si>
  <si>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</si>
  <si>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</si>
  <si>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</si>
  <si>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</si>
  <si>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</si>
  <si>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</si>
  <si>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</si>
  <si>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</si>
  <si>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</si>
  <si>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</si>
  <si>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</si>
  <si>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</si>
  <si>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</si>
  <si>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</si>
  <si>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</si>
  <si>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</si>
  <si>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</si>
  <si>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</si>
  <si>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</si>
  <si>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</si>
  <si>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</si>
  <si>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</si>
  <si>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</si>
  <si>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</si>
  <si>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</si>
  <si>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</si>
  <si>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</si>
  <si>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</si>
  <si>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</si>
  <si>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</si>
  <si>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</si>
  <si>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</si>
  <si>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</si>
  <si>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</si>
  <si>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</si>
  <si>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</si>
  <si>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</si>
  <si>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</si>
  <si>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</si>
  <si>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</si>
  <si>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</si>
  <si>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</si>
  <si>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</si>
  <si>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</si>
  <si>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</si>
  <si>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</si>
  <si>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</si>
  <si>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</si>
  <si>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</si>
  <si>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</si>
  <si>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</si>
  <si>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</si>
  <si>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</si>
  <si>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</si>
  <si>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</si>
  <si>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</si>
  <si>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</si>
  <si>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</si>
  <si>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</si>
  <si>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</si>
  <si>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</si>
  <si>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</si>
  <si>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</si>
  <si>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</si>
  <si>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</si>
  <si>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</si>
  <si>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</si>
  <si>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</si>
  <si>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</si>
  <si>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</si>
  <si>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</si>
  <si>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</si>
  <si>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</si>
  <si>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</si>
  <si>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</si>
  <si>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</si>
  <si>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</si>
  <si>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</si>
  <si>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</si>
  <si>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</si>
  <si>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</si>
  <si>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</si>
  <si>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</si>
  <si>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</si>
  <si>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</si>
  <si>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</si>
  <si>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</si>
  <si>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</si>
  <si>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</si>
  <si>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</si>
  <si>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</si>
  <si>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</si>
  <si>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</si>
  <si>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</si>
  <si>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</si>
  <si>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</si>
  <si>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</si>
  <si>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</si>
  <si>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</si>
  <si>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</si>
  <si>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</si>
  <si>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</si>
  <si>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</si>
  <si>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</si>
  <si>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</si>
  <si>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</si>
  <si>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</si>
  <si>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</si>
  <si>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</si>
  <si>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</si>
  <si>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</si>
  <si>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</si>
  <si>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</si>
  <si>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</si>
  <si>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</si>
  <si>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</si>
  <si>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</si>
  <si>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</si>
  <si>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</si>
  <si>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</si>
  <si>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</si>
  <si>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</si>
  <si>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</si>
  <si>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</si>
  <si>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</si>
  <si>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</si>
  <si>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</si>
  <si>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</si>
  <si>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</si>
  <si>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</si>
  <si>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</si>
  <si>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</si>
  <si>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</si>
  <si>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</si>
  <si>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</si>
  <si>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</si>
  <si>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</si>
  <si>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</si>
  <si>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</si>
  <si>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</si>
  <si>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</si>
  <si>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</si>
  <si>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</si>
  <si>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</si>
  <si>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</si>
  <si>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</si>
  <si>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</si>
  <si>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</si>
  <si>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</si>
  <si>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</si>
  <si>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</si>
  <si>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</si>
  <si>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</si>
  <si>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</si>
  <si>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</si>
  <si>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</si>
  <si>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</si>
  <si>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</si>
  <si>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</si>
  <si>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</si>
  <si>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</si>
  <si>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</si>
  <si>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</si>
  <si>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</si>
  <si>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</si>
  <si>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</si>
  <si>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</si>
  <si>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</si>
  <si>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</si>
  <si>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</si>
  <si>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</si>
  <si>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</si>
  <si>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</si>
  <si>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</si>
  <si>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</si>
  <si>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</si>
  <si>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</si>
  <si>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</si>
  <si>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</si>
  <si>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</si>
  <si>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</si>
  <si>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</si>
  <si>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</si>
  <si>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</si>
  <si>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</si>
  <si>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</si>
  <si>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</si>
  <si>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</si>
  <si>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</si>
  <si>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</si>
  <si>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</si>
  <si>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</si>
  <si>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</si>
  <si>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</si>
  <si>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</si>
  <si>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</si>
  <si>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</si>
  <si>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</si>
  <si>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</si>
  <si>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</si>
  <si>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</si>
  <si>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</si>
  <si>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</si>
  <si>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</si>
  <si>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</si>
  <si>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</si>
  <si>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</si>
  <si>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</si>
  <si>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</si>
  <si>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</si>
  <si>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</si>
  <si>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</si>
  <si>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</si>
  <si>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</si>
  <si>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</si>
  <si>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</si>
  <si>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</si>
  <si>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</si>
  <si>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</si>
  <si>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</si>
  <si>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</si>
  <si>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</si>
  <si>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</si>
  <si>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</si>
  <si>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</si>
  <si>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</si>
  <si>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</si>
  <si>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</si>
  <si>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</si>
  <si>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</si>
  <si>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</si>
  <si>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</si>
  <si>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</si>
  <si>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</si>
  <si>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</si>
  <si>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</si>
  <si>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</si>
  <si>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</si>
  <si>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</si>
  <si>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</si>
  <si>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</si>
  <si>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</si>
  <si>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</si>
  <si>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</si>
  <si>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</si>
  <si>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</si>
  <si>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</si>
  <si>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</si>
  <si>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</si>
  <si>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</si>
  <si>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</si>
  <si>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</si>
  <si>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</si>
  <si>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</si>
  <si>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</si>
  <si>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</si>
  <si>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</si>
  <si>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</si>
  <si>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</si>
  <si>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</si>
  <si>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</si>
  <si>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</si>
  <si>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</si>
  <si>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</si>
  <si>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</si>
  <si>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</si>
  <si>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</si>
  <si>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</si>
  <si>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</si>
  <si>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</si>
  <si>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</si>
  <si>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</si>
  <si>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</si>
  <si>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</si>
  <si>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</si>
  <si>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</si>
  <si>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</si>
  <si>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</si>
  <si>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</si>
  <si>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</si>
  <si>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</si>
  <si>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</si>
  <si>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</si>
  <si>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</si>
  <si>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</si>
  <si>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</si>
  <si>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</si>
  <si>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</si>
  <si>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</si>
  <si>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</si>
  <si>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</si>
  <si>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</si>
  <si>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</si>
  <si>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</si>
  <si>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</si>
  <si>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</si>
  <si>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</si>
  <si>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</si>
  <si>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</si>
  <si>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</si>
  <si>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</si>
  <si>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</si>
  <si>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</si>
  <si>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</si>
  <si>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</si>
  <si>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</si>
  <si>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</si>
  <si>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</si>
  <si>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</si>
  <si>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</si>
  <si>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</si>
  <si>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</si>
  <si>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</si>
  <si>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</si>
  <si>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</si>
  <si>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</si>
  <si>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</si>
  <si>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</si>
  <si>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</si>
  <si>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</si>
  <si>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</si>
  <si>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</si>
  <si>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</si>
  <si>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</si>
  <si>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</si>
  <si>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</si>
  <si>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</si>
  <si>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</si>
  <si>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</si>
  <si>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</si>
  <si>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</si>
  <si>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</si>
  <si>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</si>
  <si>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</si>
  <si>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</si>
  <si>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</si>
  <si>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</si>
  <si>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</si>
  <si>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</si>
  <si>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</si>
  <si>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</si>
  <si>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</si>
  <si>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</si>
  <si>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</si>
  <si>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</si>
  <si>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</si>
  <si>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</si>
  <si>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</si>
  <si>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</si>
  <si>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</si>
  <si>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</si>
  <si>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</si>
  <si>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</si>
  <si>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</si>
  <si>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</si>
  <si>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</si>
  <si>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</si>
  <si>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</si>
  <si>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</si>
  <si>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</si>
  <si>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</si>
  <si>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</si>
  <si>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</si>
  <si>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</si>
  <si>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</si>
  <si>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</si>
  <si>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</si>
  <si>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</si>
  <si>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</si>
  <si>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</si>
  <si>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</si>
  <si>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</si>
  <si>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</si>
  <si>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</si>
  <si>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</si>
  <si>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</si>
  <si>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</si>
  <si>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</si>
  <si>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</si>
  <si>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</si>
  <si>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</si>
  <si>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</si>
  <si>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</si>
  <si>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</si>
  <si>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</si>
  <si>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</si>
  <si>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</si>
  <si>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</si>
  <si>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</si>
  <si>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</si>
  <si>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</si>
  <si>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</si>
  <si>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</si>
  <si>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</si>
  <si>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</si>
  <si>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</si>
  <si>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</si>
  <si>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</si>
  <si>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</si>
  <si>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</si>
  <si>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</si>
  <si>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</si>
  <si>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</si>
  <si>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</si>
  <si>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</si>
  <si>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</si>
  <si>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</si>
  <si>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</si>
  <si>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</si>
  <si>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</si>
  <si>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</si>
  <si>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</si>
  <si>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</si>
  <si>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</si>
  <si>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</si>
  <si>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</si>
  <si>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</si>
  <si>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</si>
  <si>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</si>
  <si>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</si>
  <si>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</si>
  <si>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</si>
  <si>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</si>
  <si>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</si>
  <si>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</si>
  <si>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</si>
  <si>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</si>
  <si>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</si>
  <si>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</si>
  <si>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</si>
  <si>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</si>
  <si>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</si>
  <si>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</si>
  <si>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</si>
  <si>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</si>
  <si>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</si>
  <si>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</si>
  <si>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</si>
  <si>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</si>
  <si>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</si>
  <si>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</si>
  <si>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</si>
  <si>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</si>
  <si>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</si>
  <si>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</si>
  <si>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</si>
  <si>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</si>
  <si>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</si>
  <si>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</si>
  <si>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</si>
  <si>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</si>
  <si>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</si>
  <si>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</si>
  <si>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</si>
  <si>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</si>
  <si>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</si>
  <si>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</si>
  <si>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</si>
  <si>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</si>
  <si>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</si>
  <si>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</si>
  <si>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</si>
  <si>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</si>
  <si>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</si>
  <si>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</si>
  <si>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</si>
  <si>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</si>
  <si>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</si>
  <si>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</si>
  <si>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</si>
  <si>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</si>
  <si>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</si>
  <si>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</si>
  <si>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</si>
  <si>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</si>
  <si>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</si>
  <si>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</si>
  <si>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</si>
  <si>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</si>
  <si>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</si>
  <si>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</si>
  <si>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</si>
  <si>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</si>
  <si>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</si>
  <si>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</si>
  <si>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</si>
  <si>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</si>
  <si>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</si>
  <si>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</si>
  <si>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</si>
  <si>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</si>
  <si>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</si>
  <si>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</si>
  <si>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</si>
  <si>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</si>
  <si>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</si>
  <si>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</si>
  <si>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</si>
  <si>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</si>
  <si>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</si>
  <si>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</si>
  <si>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</si>
  <si>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</si>
  <si>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</si>
  <si>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</si>
  <si>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</si>
  <si>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</si>
  <si>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</si>
  <si>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</si>
  <si>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</si>
  <si>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</si>
  <si>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</si>
  <si>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</si>
  <si>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</si>
  <si>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</si>
  <si>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</si>
  <si>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</si>
  <si>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</si>
  <si>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</si>
  <si>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</si>
  <si>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</si>
  <si>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</si>
  <si>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</si>
  <si>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</si>
  <si>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</si>
  <si>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</si>
  <si>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</si>
  <si>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</si>
  <si>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</si>
  <si>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</si>
  <si>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</si>
  <si>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</si>
  <si>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</si>
  <si>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</si>
  <si>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</si>
  <si>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</si>
  <si>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</si>
  <si>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</si>
  <si>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</si>
  <si>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</si>
  <si>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</si>
  <si>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</si>
  <si>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</si>
  <si>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</si>
  <si>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</si>
  <si>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</si>
  <si>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</si>
  <si>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</si>
  <si>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</si>
  <si>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</si>
  <si>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</si>
  <si>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</si>
  <si>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</si>
  <si>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</si>
  <si>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</si>
  <si>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</si>
  <si>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</si>
  <si>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</si>
  <si>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</si>
  <si>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</si>
  <si>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</si>
  <si>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</si>
  <si>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</si>
  <si>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</si>
  <si>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</si>
  <si>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</si>
  <si>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</si>
  <si>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</si>
  <si>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</si>
  <si>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</si>
  <si>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</si>
  <si>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</si>
  <si>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</si>
  <si>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</si>
  <si>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</si>
  <si>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</si>
  <si>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</si>
  <si>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</si>
  <si>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</si>
  <si>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</si>
  <si>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</si>
  <si>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</si>
  <si>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</si>
  <si>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</si>
  <si>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</si>
  <si>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</si>
  <si>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</si>
  <si>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</si>
  <si>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</si>
  <si>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</si>
  <si>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</si>
  <si>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</si>
  <si>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</si>
  <si>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</si>
  <si>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</si>
  <si>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</si>
  <si>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</si>
  <si>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</si>
  <si>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</si>
  <si>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</si>
  <si>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</si>
  <si>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</si>
  <si>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</si>
  <si>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</si>
  <si>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</si>
  <si>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</si>
  <si>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</si>
  <si>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</si>
  <si>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</si>
  <si>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</si>
  <si>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</si>
  <si>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</si>
  <si>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</si>
  <si>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</si>
  <si>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</si>
  <si>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</si>
  <si>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</si>
  <si>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</si>
  <si>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</si>
  <si>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</si>
  <si>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</si>
  <si>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</si>
  <si>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</si>
  <si>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</si>
  <si>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</si>
  <si>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</si>
  <si>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</si>
  <si>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</si>
  <si>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</si>
  <si>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</si>
  <si>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</si>
  <si>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</si>
  <si>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</si>
  <si>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</si>
  <si>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</si>
  <si>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</si>
  <si>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</si>
  <si>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</si>
  <si>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</si>
  <si>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</si>
  <si>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</si>
  <si>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</si>
  <si>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</si>
  <si>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</si>
  <si>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</si>
  <si>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</si>
  <si>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</si>
  <si>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</si>
  <si>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</si>
  <si>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</si>
  <si>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</si>
  <si>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</si>
  <si>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</si>
  <si>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</si>
  <si>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</si>
  <si>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</si>
  <si>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</si>
  <si>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</si>
  <si>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</si>
  <si>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</si>
  <si>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</si>
  <si>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</si>
  <si>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</si>
  <si>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</si>
  <si>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</si>
  <si>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</si>
  <si>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</si>
  <si>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</si>
  <si>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</si>
  <si>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</si>
  <si>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</si>
  <si>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</si>
  <si>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</si>
  <si>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</si>
  <si>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</si>
  <si>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</si>
  <si>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</si>
  <si>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</si>
  <si>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</si>
  <si>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</si>
  <si>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</si>
  <si>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</si>
  <si>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</si>
  <si>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</si>
  <si>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</si>
  <si>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</si>
  <si>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</si>
  <si>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</si>
  <si>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</si>
  <si>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</si>
  <si>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</si>
  <si>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</si>
  <si>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</si>
  <si>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</si>
  <si>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</si>
  <si>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</si>
  <si>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</si>
  <si>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</si>
  <si>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</si>
  <si>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</si>
  <si>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</si>
  <si>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</si>
  <si>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</si>
  <si>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</si>
  <si>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</si>
  <si>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</si>
  <si>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</si>
  <si>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</si>
  <si>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</si>
  <si>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</si>
  <si>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</si>
  <si>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</si>
  <si>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</si>
  <si>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</si>
  <si>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</si>
  <si>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</si>
  <si>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</si>
  <si>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</si>
  <si>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</si>
  <si>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</si>
  <si>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</si>
  <si>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</si>
  <si>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</si>
  <si>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</si>
  <si>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</si>
  <si>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</si>
  <si>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</si>
  <si>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</si>
  <si>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</si>
  <si>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</si>
  <si>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</si>
  <si>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</si>
  <si>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</si>
  <si>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</si>
  <si>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</si>
  <si>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</si>
  <si>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</si>
  <si>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</si>
  <si>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</si>
  <si>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</si>
  <si>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</si>
  <si>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</si>
  <si>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</si>
  <si>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</si>
  <si>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</si>
  <si>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</si>
  <si>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</si>
  <si>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</si>
  <si>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</si>
  <si>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</si>
  <si>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</si>
  <si>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</si>
  <si>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</si>
  <si>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</si>
  <si>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</si>
  <si>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</si>
  <si>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</si>
  <si>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</si>
  <si>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</si>
  <si>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</si>
  <si>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</si>
  <si>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</si>
  <si>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</si>
  <si>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</si>
  <si>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</si>
  <si>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</si>
  <si>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</si>
  <si>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</si>
  <si>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</si>
  <si>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</si>
  <si>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</si>
  <si>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</si>
  <si>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</si>
  <si>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</si>
  <si>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</si>
  <si>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</si>
  <si>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</si>
  <si>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</si>
  <si>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</si>
  <si>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</si>
  <si>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</si>
  <si>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</si>
  <si>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</si>
  <si>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</si>
  <si>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</si>
  <si>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</si>
  <si>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</si>
  <si>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</si>
  <si>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</si>
  <si>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</si>
  <si>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</si>
  <si>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</si>
  <si>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</si>
  <si>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</si>
  <si>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</si>
  <si>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</si>
  <si>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</si>
  <si>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</si>
  <si>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</si>
  <si>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</si>
  <si>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</si>
  <si>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</si>
  <si>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</si>
  <si>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</si>
  <si>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</si>
  <si>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</si>
  <si>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</si>
  <si>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</si>
  <si>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</si>
  <si>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</si>
  <si>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</si>
  <si>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</si>
  <si>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</si>
  <si>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</si>
  <si>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</si>
  <si>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</si>
  <si>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</si>
  <si>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</si>
  <si>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</si>
  <si>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</si>
  <si>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</si>
  <si>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</si>
  <si>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</si>
  <si>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</si>
  <si>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</si>
  <si>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</si>
  <si>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</si>
  <si>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</si>
  <si>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</si>
  <si>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</si>
  <si>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</si>
  <si>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</si>
  <si>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</si>
  <si>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</si>
  <si>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</si>
  <si>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</si>
  <si>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</si>
  <si>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</si>
  <si>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</si>
  <si>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</si>
  <si>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</si>
  <si>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</si>
  <si>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</si>
  <si>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</si>
  <si>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</si>
  <si>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</si>
  <si>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</si>
  <si>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</si>
  <si>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</si>
  <si>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</si>
  <si>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</si>
  <si>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</si>
  <si>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</si>
  <si>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</si>
  <si>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</si>
  <si>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</si>
  <si>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</si>
  <si>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</si>
  <si>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</si>
  <si>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</si>
  <si>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</si>
  <si>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</si>
  <si>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</si>
  <si>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</si>
  <si>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</si>
  <si>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</si>
  <si>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</si>
  <si>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</si>
  <si>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</si>
  <si>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</si>
  <si>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</si>
  <si>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</si>
  <si>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</si>
  <si>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</si>
  <si>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</si>
  <si>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</si>
  <si>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</si>
  <si>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</si>
  <si>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</si>
  <si>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</si>
  <si>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</si>
  <si>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</si>
  <si>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</si>
  <si>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</si>
  <si>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</si>
  <si>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</si>
  <si>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</si>
  <si>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</si>
  <si>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</si>
  <si>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</si>
  <si>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</si>
  <si>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</si>
  <si>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</si>
  <si>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</si>
  <si>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</si>
  <si>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</si>
  <si>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</si>
  <si>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</si>
  <si>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</si>
  <si>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</si>
  <si>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</si>
  <si>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</si>
  <si>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</si>
  <si>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</si>
  <si>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</si>
  <si>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</si>
  <si>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</si>
  <si>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</si>
  <si>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</si>
  <si>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</si>
  <si>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</si>
  <si>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</si>
  <si>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</si>
  <si>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</si>
  <si>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</si>
  <si>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</si>
  <si>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</si>
  <si>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</si>
  <si>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</si>
  <si>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</si>
  <si>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</si>
  <si>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</si>
  <si>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</si>
  <si>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</si>
  <si>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</si>
  <si>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</si>
  <si>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</si>
  <si>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</si>
  <si>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</si>
  <si>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</si>
  <si>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</si>
  <si>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</si>
  <si>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</si>
  <si>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</si>
  <si>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</si>
  <si>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</si>
  <si>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</si>
  <si>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</si>
  <si>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</si>
  <si>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</si>
  <si>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</si>
  <si>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</si>
  <si>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</si>
  <si>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</si>
  <si>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</si>
  <si>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</si>
  <si>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</si>
  <si>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</si>
  <si>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</si>
  <si>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</si>
  <si>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</si>
  <si>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</si>
  <si>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</si>
  <si>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</si>
  <si>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</si>
  <si>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</si>
  <si>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</si>
  <si>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</si>
  <si>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</si>
  <si>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</si>
  <si>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</si>
  <si>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</si>
  <si>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</si>
  <si>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</si>
  <si>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</si>
  <si>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</si>
  <si>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</si>
  <si>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</si>
  <si>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</si>
  <si>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</si>
  <si>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</si>
  <si>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</si>
  <si>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</si>
  <si>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</si>
  <si>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</si>
  <si>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</si>
  <si>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</si>
  <si>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</si>
  <si>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</si>
  <si>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</si>
  <si>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</si>
  <si>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</si>
  <si>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</si>
  <si>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</si>
  <si>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</si>
  <si>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</si>
  <si>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</si>
  <si>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</si>
  <si>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</si>
  <si>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</si>
  <si>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</si>
  <si>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</si>
  <si>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</si>
  <si>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</si>
  <si>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</si>
  <si>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</si>
  <si>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</si>
  <si>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</si>
  <si>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</si>
  <si>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</si>
  <si>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</si>
  <si>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</si>
  <si>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</si>
  <si>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</si>
  <si>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</si>
  <si>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</si>
  <si>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</si>
  <si>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</si>
  <si>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</si>
  <si>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</si>
  <si>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</si>
  <si>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</si>
  <si>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</si>
  <si>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</si>
  <si>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</si>
  <si>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</si>
  <si>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</si>
  <si>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</si>
  <si>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</si>
  <si>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</si>
  <si>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</si>
  <si>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</si>
  <si>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</si>
  <si>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</si>
  <si>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</si>
  <si>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</si>
  <si>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</si>
  <si>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</si>
  <si>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</si>
  <si>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</si>
  <si>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</si>
  <si>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</si>
  <si>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</si>
  <si>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</si>
  <si>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</si>
  <si>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</si>
  <si>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</si>
  <si>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</si>
  <si>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</si>
  <si>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</si>
  <si>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</si>
  <si>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</si>
  <si>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</si>
  <si>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</si>
  <si>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</si>
  <si>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</si>
  <si>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</si>
  <si>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</si>
  <si>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</si>
  <si>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</si>
  <si>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</si>
  <si>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</si>
  <si>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</si>
  <si>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</si>
  <si>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</si>
  <si>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</si>
  <si>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</si>
  <si>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</si>
  <si>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</si>
  <si>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</si>
  <si>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</si>
  <si>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</si>
  <si>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</si>
  <si>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</si>
  <si>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</si>
  <si>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</si>
  <si>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</si>
  <si>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</si>
  <si>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</si>
  <si>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</si>
  <si>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</si>
  <si>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</si>
  <si>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</si>
  <si>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</si>
  <si>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</si>
  <si>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</si>
  <si>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</si>
  <si>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</si>
  <si>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</si>
  <si>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</si>
  <si>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</si>
  <si>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</si>
  <si>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</si>
  <si>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</si>
  <si>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</si>
  <si>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</si>
  <si>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</si>
  <si>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</si>
  <si>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</si>
  <si>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</si>
  <si>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</si>
  <si>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</si>
  <si>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</si>
  <si>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</si>
  <si>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</si>
  <si>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</si>
  <si>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</si>
  <si>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</si>
  <si>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</si>
  <si>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</si>
  <si>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</si>
  <si>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</si>
  <si>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</si>
  <si>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</si>
  <si>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</si>
  <si>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</si>
  <si>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</si>
  <si>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</si>
  <si>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</si>
  <si>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</si>
  <si>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</si>
  <si>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</si>
  <si>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</si>
  <si>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</si>
  <si>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</si>
  <si>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</si>
  <si>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</si>
  <si>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</si>
  <si>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</si>
  <si>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</si>
  <si>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</si>
  <si>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</si>
  <si>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</si>
  <si>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</si>
  <si>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</si>
  <si>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</si>
  <si>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</si>
  <si>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</si>
  <si>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</si>
  <si>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</si>
  <si>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</si>
  <si>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</si>
  <si>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</si>
  <si>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</si>
  <si>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</si>
  <si>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</si>
  <si>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</si>
  <si>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</si>
  <si>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</si>
  <si>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</si>
  <si>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</si>
  <si>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</si>
  <si>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</si>
  <si>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</si>
  <si>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</si>
  <si>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</si>
  <si>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</si>
  <si>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</si>
  <si>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</si>
  <si>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</si>
  <si>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</si>
  <si>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</si>
  <si>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</si>
  <si>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</si>
  <si>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</si>
  <si>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</si>
  <si>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</si>
  <si>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</si>
  <si>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</si>
  <si>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</si>
  <si>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</si>
  <si>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</si>
  <si>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</si>
  <si>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</si>
  <si>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</si>
  <si>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</si>
  <si>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</si>
  <si>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</si>
  <si>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</si>
  <si>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</si>
  <si>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</si>
  <si>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</si>
  <si>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</si>
  <si>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</si>
  <si>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</si>
  <si>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</si>
  <si>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</si>
  <si>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</si>
  <si>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</si>
  <si>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</si>
  <si>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</si>
  <si>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</si>
  <si>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</si>
  <si>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</si>
  <si>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</si>
  <si>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</si>
  <si>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</si>
  <si>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</si>
  <si>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</si>
  <si>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</si>
  <si>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</si>
  <si>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</si>
  <si>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</si>
  <si>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</si>
  <si>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</si>
  <si>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</si>
  <si>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</si>
  <si>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</si>
  <si>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</si>
  <si>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</si>
  <si>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</si>
  <si>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</si>
  <si>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</si>
  <si>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</si>
  <si>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</si>
  <si>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</si>
  <si>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</si>
  <si>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</si>
  <si>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</si>
  <si>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</si>
  <si>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</si>
  <si>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</si>
  <si>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</si>
  <si>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</si>
  <si>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</si>
  <si>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</si>
  <si>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</si>
  <si>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</si>
  <si>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</si>
  <si>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</si>
  <si>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</si>
  <si>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</si>
  <si>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</si>
  <si>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</si>
  <si>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</si>
  <si>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</si>
  <si>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</si>
  <si>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</si>
  <si>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</si>
  <si>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</si>
  <si>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</si>
  <si>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</si>
  <si>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</si>
  <si>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</si>
  <si>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</si>
  <si>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</si>
  <si>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</si>
  <si>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</si>
  <si>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</si>
  <si>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</si>
  <si>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</si>
  <si>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</si>
  <si>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</si>
  <si>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</si>
  <si>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</si>
  <si>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</si>
  <si>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</si>
  <si>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</si>
  <si>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</si>
  <si>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</si>
  <si>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</si>
  <si>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</si>
  <si>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</si>
  <si>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</si>
  <si>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</si>
  <si>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</si>
  <si>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</si>
  <si>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</si>
  <si>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</si>
  <si>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</si>
  <si>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</si>
  <si>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</si>
  <si>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</si>
  <si>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</si>
  <si>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</si>
  <si>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</si>
  <si>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</si>
  <si>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</si>
  <si>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</si>
  <si>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</si>
  <si>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</si>
  <si>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</si>
  <si>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</si>
  <si>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</si>
  <si>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</si>
  <si>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</si>
  <si>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</si>
  <si>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</si>
  <si>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</si>
  <si>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</si>
  <si>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</si>
  <si>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</si>
  <si>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</si>
  <si>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</si>
  <si>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</si>
  <si>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</si>
  <si>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</si>
  <si>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</si>
  <si>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</si>
  <si>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</si>
  <si>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</si>
  <si>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</si>
  <si>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</si>
  <si>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</si>
  <si>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</si>
  <si>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</si>
  <si>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</si>
  <si>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</si>
  <si>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</si>
  <si>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</si>
  <si>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</si>
  <si>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</si>
  <si>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</si>
  <si>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</si>
  <si>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</si>
  <si>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</si>
  <si>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</si>
  <si>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</si>
  <si>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</si>
  <si>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</si>
  <si>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</si>
  <si>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</si>
  <si>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</si>
  <si>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</si>
  <si>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</si>
  <si>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</si>
  <si>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</si>
  <si>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</si>
  <si>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</si>
  <si>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</si>
  <si>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</si>
  <si>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</si>
  <si>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</si>
  <si>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</si>
  <si>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</si>
  <si>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</si>
  <si>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</si>
  <si>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</si>
  <si>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</si>
  <si>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</si>
  <si>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</si>
  <si>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</si>
  <si>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</si>
  <si>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</si>
  <si>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</si>
  <si>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</si>
  <si>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</si>
  <si>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</si>
  <si>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</si>
  <si>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</si>
  <si>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</si>
  <si>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</si>
  <si>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</si>
  <si>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</si>
  <si>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</si>
  <si>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</si>
  <si>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</si>
  <si>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</si>
  <si>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</si>
  <si>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</si>
  <si>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</si>
  <si>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</si>
  <si>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</si>
  <si>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</si>
  <si>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</si>
  <si>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</si>
  <si>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</si>
  <si>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</si>
  <si>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</si>
  <si>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</si>
  <si>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</si>
  <si>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</si>
  <si>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</si>
  <si>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</si>
  <si>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</si>
  <si>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</si>
  <si>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</si>
  <si>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</si>
  <si>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</si>
  <si>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</si>
  <si>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</si>
  <si>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</si>
  <si>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</si>
  <si>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</si>
  <si>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</si>
  <si>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</si>
  <si>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</si>
  <si>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</si>
  <si>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</si>
  <si>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</si>
  <si>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</si>
  <si>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</si>
  <si>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</si>
  <si>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</si>
  <si>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</si>
  <si>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</si>
  <si>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</si>
  <si>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</si>
  <si>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</si>
  <si>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</si>
  <si>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</si>
  <si>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</si>
  <si>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</si>
  <si>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</si>
  <si>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</si>
  <si>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</si>
  <si>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</si>
  <si>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</si>
  <si>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</si>
  <si>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</si>
  <si>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</si>
  <si>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</si>
  <si>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</si>
  <si>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</si>
  <si>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</si>
  <si>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</si>
  <si>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</si>
  <si>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</si>
  <si>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</si>
  <si>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</si>
  <si>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</si>
  <si>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</si>
  <si>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</si>
  <si>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</si>
  <si>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</si>
  <si>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</si>
  <si>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</si>
  <si>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</si>
  <si>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</si>
  <si>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</si>
  <si>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</si>
  <si>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</si>
  <si>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</si>
  <si>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</si>
  <si>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</si>
  <si>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</si>
  <si>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</si>
  <si>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</si>
  <si>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</si>
  <si>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</si>
  <si>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</si>
  <si>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</si>
  <si>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</si>
  <si>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</si>
  <si>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</si>
  <si>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</si>
  <si>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</si>
  <si>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</si>
  <si>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</si>
  <si>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</si>
  <si>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</si>
  <si>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</si>
  <si>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</si>
  <si>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</si>
  <si>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</si>
  <si>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</si>
  <si>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</si>
  <si>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</si>
  <si>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</si>
  <si>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</si>
  <si>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</si>
  <si>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</si>
  <si>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</si>
  <si>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</si>
  <si>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</si>
  <si>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</si>
  <si>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</si>
  <si>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</si>
  <si>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</si>
  <si>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</si>
  <si>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</si>
  <si>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</si>
  <si>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</si>
  <si>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</si>
  <si>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</si>
  <si>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</si>
  <si>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</si>
  <si>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</si>
  <si>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</si>
  <si>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</si>
  <si>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</si>
  <si>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</si>
  <si>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</si>
  <si>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</si>
  <si>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</si>
  <si>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</si>
  <si>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</si>
  <si>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</si>
  <si>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</si>
  <si>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</si>
  <si>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</si>
  <si>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</si>
  <si>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</si>
  <si>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</si>
  <si>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</si>
  <si>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</si>
  <si>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</si>
  <si>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</si>
  <si>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</si>
  <si>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</si>
  <si>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</si>
  <si>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</si>
  <si>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</si>
  <si>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</si>
  <si>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</si>
  <si>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</si>
  <si>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</si>
  <si>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</si>
  <si>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</si>
  <si>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</si>
  <si>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</si>
  <si>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</si>
  <si>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</si>
  <si>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</si>
  <si>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</si>
  <si>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</si>
  <si>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</si>
  <si>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</si>
  <si>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</si>
  <si>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</si>
  <si>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</si>
  <si>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</si>
  <si>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</si>
  <si>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</si>
  <si>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</si>
  <si>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</si>
  <si>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</si>
  <si>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</si>
  <si>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</si>
  <si>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</si>
  <si>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</si>
  <si>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</si>
  <si>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</si>
  <si>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</si>
  <si>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</si>
  <si>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</si>
  <si>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</si>
  <si>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</si>
  <si>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</si>
  <si>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</si>
  <si>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</si>
  <si>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</si>
  <si>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</si>
  <si>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</si>
  <si>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</si>
  <si>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</si>
  <si>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</si>
  <si>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</si>
  <si>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</si>
  <si>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</si>
  <si>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</si>
  <si>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</si>
  <si>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</si>
  <si>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</si>
  <si>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</si>
  <si>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</si>
  <si>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</si>
  <si>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</si>
  <si>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</si>
  <si>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</si>
  <si>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</si>
  <si>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</si>
  <si>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</si>
  <si>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</si>
  <si>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</si>
  <si>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</si>
  <si>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</si>
  <si>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</si>
  <si>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</si>
  <si>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</si>
  <si>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</si>
  <si>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</si>
  <si>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</si>
  <si>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</si>
  <si>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</si>
  <si>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</si>
  <si>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</si>
  <si>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</si>
  <si>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</si>
  <si>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</si>
  <si>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</si>
  <si>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</si>
  <si>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</si>
  <si>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</si>
  <si>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</si>
  <si>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</si>
  <si>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</si>
  <si>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</si>
  <si>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</si>
  <si>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</si>
  <si>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</si>
  <si>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</si>
  <si>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</si>
  <si>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</si>
  <si>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</si>
  <si>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</si>
  <si>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</si>
  <si>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</si>
  <si>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</si>
  <si>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</si>
  <si>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</si>
  <si>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</si>
  <si>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</si>
  <si>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</si>
  <si>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</si>
  <si>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</si>
  <si>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</si>
  <si>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</si>
  <si>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</si>
  <si>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</si>
  <si>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</si>
  <si>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</si>
  <si>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</si>
  <si>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</si>
  <si>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</si>
  <si>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</si>
  <si>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</si>
  <si>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</si>
  <si>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</si>
  <si>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</si>
  <si>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</si>
  <si>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</si>
  <si>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</si>
  <si>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</si>
  <si>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</si>
  <si>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</si>
  <si>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</si>
  <si>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</si>
  <si>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</si>
  <si>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</si>
  <si>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</si>
  <si>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</si>
  <si>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</si>
  <si>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</si>
  <si>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</si>
  <si>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</si>
  <si>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</si>
  <si>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</si>
  <si>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</si>
  <si>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</si>
  <si>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</si>
  <si>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</si>
  <si>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</si>
  <si>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</si>
  <si>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</si>
  <si>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</si>
  <si>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</si>
  <si>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</si>
  <si>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</si>
  <si>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</si>
  <si>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</si>
  <si>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</si>
  <si>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</si>
  <si>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</si>
  <si>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</si>
  <si>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</si>
  <si>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</si>
  <si>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</si>
  <si>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</si>
  <si>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</si>
  <si>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</si>
  <si>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</si>
  <si>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</si>
  <si>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</si>
  <si>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</si>
  <si>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</si>
  <si>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</si>
  <si>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</si>
  <si>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</si>
  <si>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</si>
  <si>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</si>
  <si>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</si>
  <si>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</si>
  <si>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</si>
  <si>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</si>
  <si>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</si>
  <si>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</si>
  <si>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</si>
  <si>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</si>
  <si>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</si>
  <si>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</si>
  <si>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</si>
  <si>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</si>
  <si>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</si>
  <si>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</si>
  <si>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</si>
  <si>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</si>
  <si>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</si>
  <si>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</si>
  <si>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</si>
  <si>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</si>
  <si>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</si>
  <si>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</si>
  <si>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</si>
  <si>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</si>
  <si>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</si>
  <si>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</si>
  <si>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</si>
  <si>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</si>
  <si>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</si>
  <si>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</si>
  <si>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</si>
  <si>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</si>
  <si>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</si>
  <si>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</si>
  <si>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</si>
  <si>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</si>
  <si>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</si>
  <si>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</si>
  <si>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</si>
  <si>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</si>
  <si>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</si>
  <si>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</si>
  <si>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</si>
  <si>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</si>
  <si>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</si>
  <si>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</si>
  <si>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</si>
  <si>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</si>
  <si>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</si>
  <si>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</si>
  <si>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</si>
  <si>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</si>
  <si>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</si>
  <si>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</si>
  <si>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</si>
  <si>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</si>
  <si>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</si>
  <si>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</si>
  <si>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</si>
  <si>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</si>
  <si>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</si>
  <si>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</si>
  <si>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</si>
  <si>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</si>
  <si>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</si>
  <si>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</si>
  <si>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</si>
  <si>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</si>
  <si>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</si>
  <si>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</si>
  <si>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</si>
  <si>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</si>
  <si>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</si>
  <si>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</si>
  <si>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</si>
  <si>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</si>
  <si>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</si>
  <si>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</si>
  <si>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</si>
  <si>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</si>
  <si>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</si>
  <si>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</si>
  <si>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</si>
  <si>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</si>
  <si>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</si>
  <si>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</si>
  <si>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</si>
  <si>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</si>
  <si>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</si>
  <si>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</si>
  <si>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</si>
  <si>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</si>
  <si>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</si>
  <si>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</si>
  <si>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</si>
  <si>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</si>
  <si>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</si>
  <si>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</si>
  <si>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</si>
  <si>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</si>
  <si>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</si>
  <si>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</si>
  <si>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</si>
  <si>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</si>
  <si>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</si>
  <si>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</si>
  <si>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</si>
  <si>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</si>
  <si>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</si>
  <si>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</si>
  <si>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</si>
  <si>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</si>
  <si>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</si>
  <si>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</si>
  <si>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</si>
  <si>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</si>
  <si>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</si>
  <si>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</si>
  <si>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</si>
  <si>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</si>
  <si>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</si>
  <si>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</si>
  <si>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</si>
  <si>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</si>
  <si>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</si>
  <si>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</si>
  <si>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</si>
  <si>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</si>
  <si>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</si>
  <si>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</si>
  <si>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</si>
  <si>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</si>
  <si>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</si>
  <si>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</si>
  <si>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</si>
  <si>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</si>
  <si>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</si>
  <si>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</si>
  <si>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</si>
  <si>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</si>
  <si>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</si>
  <si>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</si>
  <si>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</si>
  <si>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</si>
  <si>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</si>
  <si>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</si>
  <si>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</si>
  <si>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</si>
  <si>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</si>
  <si>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</si>
  <si>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</si>
  <si>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</si>
  <si>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</si>
  <si>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</si>
  <si>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</si>
  <si>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</si>
  <si>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</si>
  <si>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</si>
  <si>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</si>
  <si>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</si>
  <si>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</si>
  <si>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</si>
  <si>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</si>
  <si>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</si>
  <si>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</si>
  <si>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</si>
  <si>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</si>
  <si>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</si>
  <si>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</si>
  <si>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</si>
  <si>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</si>
  <si>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</si>
  <si>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</si>
  <si>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</si>
  <si>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</si>
  <si>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</si>
  <si>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</si>
  <si>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</si>
  <si>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</si>
  <si>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</si>
  <si>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</si>
  <si>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</si>
  <si>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</si>
  <si>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</si>
  <si>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</si>
  <si>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</si>
  <si>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</si>
  <si>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</si>
  <si>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</si>
  <si>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</si>
  <si>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</si>
  <si>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</si>
  <si>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</si>
  <si>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</si>
  <si>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</si>
  <si>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</si>
  <si>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</si>
  <si>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</si>
  <si>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</si>
  <si>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</si>
  <si>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</si>
  <si>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</si>
  <si>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</si>
  <si>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</si>
  <si>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</si>
  <si>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</si>
  <si>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</si>
  <si>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</si>
  <si>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</si>
  <si>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</si>
  <si>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</si>
  <si>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</si>
  <si>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</si>
  <si>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</si>
  <si>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</si>
  <si>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</si>
  <si>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</si>
  <si>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</si>
  <si>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</si>
  <si>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</si>
  <si>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</si>
  <si>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</si>
  <si>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</si>
  <si>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</si>
  <si>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</si>
  <si>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</si>
  <si>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</si>
  <si>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</si>
  <si>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</si>
  <si>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</si>
  <si>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</si>
  <si>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</si>
  <si>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</si>
  <si>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</si>
  <si>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</si>
  <si>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</si>
  <si>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</si>
  <si>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</si>
  <si>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</si>
  <si>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</si>
  <si>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</si>
  <si>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</si>
  <si>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</si>
  <si>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</si>
  <si>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</si>
  <si>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</si>
  <si>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</si>
  <si>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</si>
  <si>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</si>
  <si>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</si>
  <si>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</si>
  <si>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</si>
  <si>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</si>
  <si>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</si>
  <si>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</si>
  <si>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</si>
  <si>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</si>
  <si>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</si>
  <si>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</si>
  <si>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</si>
  <si>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</si>
  <si>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</si>
  <si>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</si>
  <si>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</si>
  <si>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</si>
  <si>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</si>
  <si>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</si>
  <si>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</si>
  <si>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</si>
  <si>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</si>
  <si>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</si>
  <si>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</si>
  <si>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</si>
  <si>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</si>
  <si>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</si>
  <si>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</si>
  <si>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</si>
  <si>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</si>
  <si>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</si>
  <si>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</si>
  <si>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</si>
  <si>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</si>
  <si>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</si>
  <si>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</si>
  <si>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</si>
  <si>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</si>
  <si>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</si>
  <si>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</si>
  <si>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</si>
  <si>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</si>
  <si>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</si>
  <si>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</si>
  <si>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</si>
  <si>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</si>
  <si>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</si>
  <si>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</si>
  <si>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</si>
  <si>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</si>
  <si>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</si>
  <si>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</si>
  <si>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</si>
  <si>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</si>
  <si>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</si>
  <si>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</si>
  <si>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</si>
  <si>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</si>
  <si>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</si>
  <si>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</si>
  <si>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</si>
  <si>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</si>
  <si>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</si>
  <si>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</si>
  <si>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</si>
  <si>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</si>
  <si>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</si>
  <si>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</si>
  <si>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</si>
  <si>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</si>
  <si>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</si>
  <si>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</si>
  <si>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</si>
  <si>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</si>
  <si>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</si>
  <si>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</si>
  <si>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</si>
  <si>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</si>
  <si>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</si>
  <si>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</si>
  <si>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</si>
  <si>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</si>
  <si>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</si>
  <si>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</si>
  <si>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</si>
  <si>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</si>
  <si>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</si>
  <si>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</si>
  <si>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</si>
  <si>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</si>
  <si>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</si>
  <si>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</si>
  <si>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</si>
  <si>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</si>
  <si>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</si>
  <si>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</si>
  <si>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</si>
  <si>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</si>
  <si>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</si>
  <si>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</si>
  <si>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</si>
  <si>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</si>
  <si>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</si>
  <si>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</si>
  <si>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</si>
  <si>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</si>
  <si>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</si>
  <si>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</si>
  <si>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</si>
  <si>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</si>
  <si>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</si>
  <si>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</si>
  <si>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</si>
  <si>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</si>
  <si>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</si>
  <si>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</si>
  <si>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</si>
  <si>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</si>
  <si>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</si>
  <si>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</si>
  <si>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</si>
  <si>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</si>
  <si>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</si>
  <si>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</si>
  <si>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</si>
  <si>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</si>
  <si>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</si>
  <si>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</si>
  <si>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</si>
  <si>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</si>
  <si>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</si>
  <si>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</si>
  <si>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</si>
  <si>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</si>
  <si>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</si>
  <si>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</si>
  <si>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</si>
  <si>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</si>
  <si>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</si>
  <si>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</si>
  <si>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</si>
  <si>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</si>
  <si>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</si>
  <si>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</si>
  <si>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</si>
  <si>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</si>
  <si>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</si>
  <si>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</si>
  <si>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</si>
  <si>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</si>
  <si>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</si>
  <si>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</si>
  <si>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</si>
  <si>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</si>
  <si>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</si>
  <si>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</si>
  <si>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</si>
  <si>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</si>
  <si>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</si>
  <si>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</si>
  <si>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</si>
  <si>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</si>
  <si>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</si>
  <si>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</si>
  <si>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</si>
  <si>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</si>
  <si>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</si>
  <si>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</si>
  <si>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</si>
  <si>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</si>
  <si>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</si>
  <si>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</si>
  <si>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</si>
  <si>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</si>
  <si>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</si>
  <si>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</si>
  <si>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</si>
  <si>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</si>
  <si>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</si>
  <si>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</si>
  <si>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</si>
  <si>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</si>
  <si>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</si>
  <si>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</si>
  <si>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</si>
  <si>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</si>
  <si>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</si>
  <si>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</si>
  <si>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</si>
  <si>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</si>
  <si>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</si>
  <si>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</si>
  <si>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</si>
  <si>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</si>
  <si>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</si>
  <si>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</si>
  <si>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</si>
  <si>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</si>
  <si>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</si>
  <si>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</si>
  <si>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</si>
  <si>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</si>
  <si>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</si>
  <si>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</si>
  <si>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</si>
  <si>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</si>
  <si>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</si>
  <si>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</si>
  <si>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</si>
  <si>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</si>
  <si>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</si>
  <si>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</si>
  <si>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</si>
  <si>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</si>
  <si>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</si>
  <si>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</si>
  <si>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</si>
  <si>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</si>
  <si>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</si>
  <si>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</si>
  <si>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</si>
  <si>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</si>
  <si>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</si>
  <si>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</si>
  <si>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</si>
  <si>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</si>
  <si>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</si>
  <si>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</si>
  <si>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</si>
  <si>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</si>
  <si>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</si>
  <si>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</si>
  <si>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</si>
  <si>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</si>
  <si>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</si>
  <si>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</si>
  <si>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</si>
  <si>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</si>
  <si>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</si>
  <si>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</si>
  <si>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</si>
  <si>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</si>
  <si>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</si>
  <si>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</si>
  <si>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</si>
  <si>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</si>
  <si>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</si>
  <si>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</si>
  <si>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</si>
  <si>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</si>
  <si>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</si>
  <si>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</si>
  <si>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</si>
  <si>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</si>
  <si>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</si>
  <si>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</si>
  <si>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</si>
  <si>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</si>
  <si>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</si>
  <si>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</si>
  <si>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</si>
  <si>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</si>
  <si>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</si>
  <si>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</si>
  <si>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</si>
  <si>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</si>
  <si>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</si>
  <si>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</si>
  <si>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</si>
  <si>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</si>
  <si>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</si>
  <si>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</si>
  <si>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</si>
  <si>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</si>
  <si>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</si>
  <si>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</si>
  <si>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</si>
  <si>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</si>
  <si>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</si>
  <si>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</si>
  <si>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</si>
  <si>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</si>
  <si>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</si>
  <si>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</si>
  <si>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</si>
  <si>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</si>
  <si>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</si>
  <si>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</si>
  <si>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</si>
  <si>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</si>
  <si>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</si>
  <si>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</si>
  <si>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</si>
  <si>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</si>
  <si>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</si>
  <si>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</si>
  <si>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</si>
  <si>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</si>
  <si>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</si>
  <si>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</si>
  <si>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</si>
  <si>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</si>
  <si>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</si>
  <si>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</si>
  <si>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</si>
  <si>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</si>
  <si>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</si>
  <si>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</si>
  <si>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</si>
  <si>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</si>
  <si>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</si>
  <si>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</si>
  <si>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</si>
  <si>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</si>
  <si>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</si>
  <si>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</si>
  <si>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</si>
  <si>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</si>
  <si>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</si>
  <si>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</si>
  <si>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</si>
  <si>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</si>
  <si>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</si>
  <si>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</si>
  <si>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</si>
  <si>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</si>
  <si>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</si>
  <si>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</si>
  <si>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</si>
  <si>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</si>
  <si>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</si>
  <si>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</si>
  <si>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</si>
  <si>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</si>
  <si>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</si>
  <si>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</si>
  <si>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</si>
  <si>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</si>
  <si>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</si>
  <si>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</si>
  <si>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</si>
  <si>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</si>
  <si>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</si>
  <si>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</si>
  <si>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</si>
  <si>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</si>
  <si>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</si>
  <si>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</si>
  <si>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</si>
  <si>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</si>
  <si>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</si>
  <si>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</si>
  <si>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</si>
  <si>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</si>
  <si>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</si>
  <si>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</si>
  <si>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</si>
  <si>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</si>
  <si>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</si>
  <si>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</si>
  <si>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</si>
  <si>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</si>
  <si>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</si>
  <si>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</si>
  <si>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</si>
  <si>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</si>
  <si>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</si>
  <si>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</si>
  <si>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</si>
  <si>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</si>
  <si>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</si>
  <si>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</si>
  <si>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</si>
  <si>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</si>
  <si>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</si>
  <si>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</si>
  <si>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</si>
  <si>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</si>
  <si>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</si>
  <si>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</si>
  <si>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</si>
  <si>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</si>
  <si>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</si>
  <si>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</si>
  <si>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</si>
  <si>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</si>
  <si>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</si>
  <si>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</si>
  <si>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</si>
  <si>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</si>
  <si>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</si>
  <si>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</si>
  <si>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</si>
  <si>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</si>
  <si>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</si>
  <si>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</si>
  <si>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</si>
  <si>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</si>
  <si>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</si>
  <si>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</si>
  <si>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</si>
  <si>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</si>
  <si>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</si>
  <si>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</si>
  <si>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</si>
  <si>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</si>
  <si>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</si>
  <si>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</si>
  <si>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</si>
  <si>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</si>
  <si>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</si>
  <si>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</si>
  <si>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</si>
  <si>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</si>
  <si>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</si>
  <si>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</si>
  <si>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</si>
  <si>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</si>
  <si>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</si>
  <si>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</si>
  <si>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</si>
  <si>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</si>
  <si>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</si>
  <si>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</si>
  <si>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</si>
  <si>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</si>
  <si>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</si>
  <si>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</si>
  <si>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</si>
  <si>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</si>
  <si>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</si>
  <si>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</si>
  <si>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</si>
  <si>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</si>
  <si>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</si>
  <si>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</si>
  <si>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</si>
  <si>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</si>
  <si>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</si>
  <si>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</si>
  <si>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</si>
  <si>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</si>
  <si>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</si>
  <si>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</si>
  <si>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</si>
  <si>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</si>
  <si>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</si>
  <si>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</si>
  <si>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</si>
  <si>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</si>
  <si>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</si>
  <si>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</si>
  <si>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</si>
  <si>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</si>
  <si>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</si>
  <si>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</si>
  <si>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</si>
  <si>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</si>
  <si>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</si>
  <si>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</si>
  <si>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</si>
  <si>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</si>
  <si>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</si>
  <si>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</si>
  <si>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</si>
  <si>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</si>
  <si>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</si>
  <si>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</si>
  <si>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</si>
  <si>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</si>
  <si>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</si>
  <si>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</si>
  <si>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</si>
  <si>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</si>
  <si>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</si>
  <si>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</si>
  <si>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</si>
  <si>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</si>
  <si>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</si>
  <si>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</si>
  <si>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</si>
  <si>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</si>
  <si>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</si>
  <si>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</si>
  <si>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</si>
  <si>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</si>
  <si>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</si>
  <si>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</si>
  <si>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</si>
  <si>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</si>
  <si>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</si>
  <si>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</si>
  <si>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</si>
  <si>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</si>
  <si>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</si>
  <si>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</si>
  <si>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</si>
  <si>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</si>
  <si>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</si>
  <si>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</si>
  <si>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</si>
  <si>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</si>
  <si>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</si>
  <si>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</si>
  <si>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</si>
  <si>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</si>
  <si>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</si>
  <si>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</si>
  <si>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</si>
  <si>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</si>
  <si>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</si>
  <si>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</si>
  <si>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</si>
  <si>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</si>
  <si>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</si>
  <si>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</si>
  <si>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</si>
  <si>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</si>
  <si>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</si>
  <si>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</si>
  <si>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</si>
  <si>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</si>
  <si>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</si>
  <si>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</si>
  <si>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</si>
  <si>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</si>
  <si>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</si>
  <si>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</si>
  <si>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</si>
  <si>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</si>
  <si>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</si>
  <si>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</si>
  <si>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</si>
  <si>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</si>
  <si>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</si>
  <si>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</si>
  <si>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</si>
  <si>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</si>
  <si>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</si>
  <si>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</si>
  <si>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</si>
  <si>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</si>
  <si>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</si>
  <si>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</si>
  <si>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</si>
  <si>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</si>
  <si>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</si>
  <si>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</si>
  <si>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</si>
  <si>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</si>
  <si>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</si>
  <si>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</si>
  <si>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</si>
  <si>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</si>
  <si>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</si>
  <si>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</si>
  <si>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</si>
  <si>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</si>
  <si>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</si>
  <si>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</si>
  <si>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</si>
  <si>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</si>
  <si>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</si>
  <si>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</si>
  <si>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</si>
  <si>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</si>
  <si>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</si>
  <si>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</si>
  <si>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</si>
  <si>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</si>
  <si>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</si>
  <si>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</si>
  <si>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</si>
  <si>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</si>
  <si>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</si>
  <si>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</si>
  <si>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</si>
  <si>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</si>
  <si>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</si>
  <si>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</si>
  <si>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</si>
  <si>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</si>
  <si>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</si>
  <si>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</si>
  <si>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</si>
  <si>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</si>
  <si>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</si>
  <si>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</si>
  <si>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</si>
  <si>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</si>
  <si>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</si>
  <si>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</si>
  <si>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</si>
  <si>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</si>
  <si>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</si>
  <si>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</si>
  <si>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</si>
  <si>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</si>
  <si>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</si>
  <si>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</si>
  <si>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</si>
  <si>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</si>
  <si>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</si>
  <si>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</si>
  <si>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</si>
  <si>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</si>
  <si>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</si>
  <si>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</si>
  <si>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</si>
  <si>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</si>
  <si>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</si>
  <si>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</si>
  <si>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</si>
  <si>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</si>
  <si>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</si>
  <si>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</si>
  <si>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</si>
  <si>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</si>
  <si>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</si>
  <si>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</si>
  <si>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</si>
  <si>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</si>
  <si>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</si>
  <si>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</si>
  <si>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</si>
  <si>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</si>
  <si>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</si>
  <si>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</si>
  <si>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</si>
  <si>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</si>
  <si>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</si>
  <si>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</si>
  <si>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</si>
  <si>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</si>
  <si>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</si>
  <si>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</si>
  <si>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</si>
  <si>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</si>
  <si>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</si>
  <si>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</si>
  <si>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</si>
  <si>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</si>
  <si>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</si>
  <si>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</si>
  <si>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</si>
  <si>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</si>
  <si>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</si>
  <si>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</si>
  <si>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</si>
  <si>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</si>
  <si>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</si>
  <si>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</si>
  <si>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</si>
  <si>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</si>
  <si>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</si>
  <si>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</si>
  <si>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</si>
  <si>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</si>
  <si>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</si>
  <si>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</si>
  <si>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</si>
  <si>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</si>
  <si>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</si>
  <si>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</si>
  <si>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</si>
  <si>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</si>
  <si>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</si>
  <si>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</si>
  <si>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</si>
  <si>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</si>
  <si>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</si>
  <si>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</si>
  <si>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</si>
  <si>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</si>
  <si>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</si>
  <si>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</si>
  <si>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</si>
  <si>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</si>
  <si>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</si>
  <si>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</si>
  <si>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</si>
  <si>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</si>
  <si>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</si>
  <si>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</si>
  <si>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</si>
  <si>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</si>
  <si>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</si>
  <si>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</si>
  <si>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</si>
  <si>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</si>
  <si>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</si>
  <si>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</si>
  <si>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</si>
  <si>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</si>
  <si>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</si>
  <si>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</si>
  <si>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</si>
  <si>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</si>
  <si>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</si>
  <si>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</si>
  <si>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</si>
  <si>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</si>
  <si>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</si>
  <si>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</si>
  <si>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</si>
  <si>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</si>
  <si>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</si>
  <si>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</si>
  <si>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</si>
  <si>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</si>
  <si>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</si>
  <si>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</si>
  <si>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</si>
  <si>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</si>
  <si>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</si>
  <si>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</si>
  <si>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</si>
  <si>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</si>
  <si>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</si>
  <si>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</si>
  <si>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</si>
  <si>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</si>
  <si>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</si>
  <si>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</si>
  <si>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</si>
  <si>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</si>
  <si>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</si>
  <si>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</si>
  <si>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</si>
  <si>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</si>
  <si>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</si>
  <si>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</si>
  <si>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</si>
  <si>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</si>
  <si>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</si>
  <si>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</si>
  <si>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</si>
  <si>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</si>
  <si>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</si>
  <si>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</si>
  <si>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</si>
  <si>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</si>
  <si>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</si>
  <si>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</si>
  <si>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</si>
  <si>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</si>
  <si>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</si>
  <si>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</si>
  <si>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</si>
  <si>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</si>
  <si>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</si>
  <si>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</si>
  <si>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</si>
  <si>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</si>
  <si>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</si>
  <si>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</si>
  <si>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</si>
  <si>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</si>
  <si>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</si>
  <si>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</si>
  <si>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</si>
  <si>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</si>
  <si>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</si>
  <si>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</si>
  <si>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</si>
  <si>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</si>
  <si>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</si>
  <si>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</si>
  <si>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</si>
  <si>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</si>
  <si>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</si>
  <si>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</si>
  <si>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</si>
  <si>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</si>
  <si>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</si>
  <si>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</si>
  <si>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</si>
  <si>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</si>
  <si>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</si>
  <si>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</si>
  <si>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</si>
  <si>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</si>
  <si>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</si>
  <si>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</si>
  <si>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</si>
  <si>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</si>
  <si>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</si>
  <si>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</si>
  <si>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</si>
  <si>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</si>
  <si>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</si>
  <si>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</si>
  <si>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</si>
  <si>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</si>
  <si>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</si>
  <si>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</si>
  <si>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</si>
  <si>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</si>
  <si>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</si>
  <si>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</si>
  <si>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</si>
  <si>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</si>
  <si>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</si>
  <si>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</si>
  <si>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</si>
  <si>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</si>
  <si>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</si>
  <si>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</si>
  <si>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</si>
  <si>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</si>
  <si>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</si>
  <si>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</si>
  <si>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</si>
  <si>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</si>
  <si>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</si>
  <si>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</si>
  <si>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</si>
  <si>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</si>
  <si>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</si>
  <si>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</si>
  <si>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</si>
  <si>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</si>
  <si>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</si>
  <si>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</si>
  <si>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</si>
  <si>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</si>
  <si>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</si>
  <si>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</si>
  <si>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</si>
  <si>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</si>
  <si>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33491</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</si>
  <si>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</si>
  <si>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</si>
  <si>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</si>
  <si>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</si>
  <si>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</si>
  <si>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</si>
  <si>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</si>
  <si>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</si>
  <si>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</si>
  <si>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</si>
  <si>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</si>
  <si>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</si>
  <si>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</si>
  <si>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</si>
  <si>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</si>
  <si>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</si>
  <si>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</si>
  <si>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</si>
  <si>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</si>
  <si>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To be done at sea</t>
  </si>
  <si>
    <t>Visual Checked Only</t>
  </si>
  <si>
    <t>Removed from cyl no.6 on 11 Apr. 2022</t>
  </si>
  <si>
    <t>Installed at cylinder no.6 on 11 April 2022</t>
  </si>
  <si>
    <t>Removed from cyl. No.4 on 11 Apr. 2022</t>
  </si>
  <si>
    <t>Installed at cyl. No.4 on 11 Apr. 2022</t>
  </si>
  <si>
    <t>10th Overhaul</t>
  </si>
  <si>
    <t>In Good running condition</t>
  </si>
  <si>
    <t>For cleaning after discharging</t>
  </si>
  <si>
    <t>for schedule after ballasting operation</t>
  </si>
  <si>
    <t>Visual Checked</t>
  </si>
  <si>
    <t>Inline strainer cleaning only</t>
  </si>
  <si>
    <t>inline strainer cleaning only</t>
  </si>
  <si>
    <t>Visual Observation</t>
  </si>
  <si>
    <t>Schedule after depature</t>
  </si>
  <si>
    <t>for Schedule</t>
  </si>
  <si>
    <t>schedule after departure</t>
  </si>
  <si>
    <t>For Cleaning next week</t>
  </si>
  <si>
    <t>for cleaning next week</t>
  </si>
  <si>
    <t>For cleaning next week</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</si>
  <si>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</si>
  <si>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</si>
  <si>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</si>
  <si>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</si>
  <si>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</si>
  <si>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</si>
  <si>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</si>
  <si>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</si>
  <si>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</si>
  <si>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</si>
  <si>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For purification after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</si>
</sst>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44" borderId="0" xfId="0" applyFont="1"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0" fillId="0" borderId="53" xfId="0"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114299</xdr:colOff>
      <xdr:row>46</xdr:row>
      <xdr:rowOff>123825</xdr:rowOff>
    </xdr:from>
    <xdr:to>
      <xdr:col>6</xdr:col>
      <xdr:colOff>219074</xdr:colOff>
      <xdr:row>50</xdr:row>
      <xdr:rowOff>126067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76949" y="12372975"/>
          <a:ext cx="1323975" cy="7642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3</xdr:col>
      <xdr:colOff>723900</xdr:colOff>
      <xdr:row>335</xdr:row>
      <xdr:rowOff>95250</xdr:rowOff>
    </xdr:from>
    <xdr:to>
      <xdr:col>5</xdr:col>
      <xdr:colOff>742950</xdr:colOff>
      <xdr:row>339</xdr:row>
      <xdr:rowOff>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62600" y="84134325"/>
          <a:ext cx="1714500" cy="6667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3</xdr:col>
      <xdr:colOff>762000</xdr:colOff>
      <xdr:row>77</xdr:row>
      <xdr:rowOff>66675</xdr:rowOff>
    </xdr:from>
    <xdr:to>
      <xdr:col>5</xdr:col>
      <xdr:colOff>361950</xdr:colOff>
      <xdr:row>80</xdr:row>
      <xdr:rowOff>171450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86400" y="22783800"/>
          <a:ext cx="1295400" cy="676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56</xdr:row>
      <xdr:rowOff>57150</xdr:rowOff>
    </xdr:from>
    <xdr:to>
      <xdr:col>5</xdr:col>
      <xdr:colOff>409574</xdr:colOff>
      <xdr:row>60</xdr:row>
      <xdr:rowOff>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411575"/>
          <a:ext cx="1285875" cy="704850"/>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4</xdr:col>
      <xdr:colOff>19050</xdr:colOff>
      <xdr:row>297</xdr:row>
      <xdr:rowOff>104775</xdr:rowOff>
    </xdr:from>
    <xdr:to>
      <xdr:col>5</xdr:col>
      <xdr:colOff>314325</xdr:colOff>
      <xdr:row>300</xdr:row>
      <xdr:rowOff>123825</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95950" y="100803075"/>
          <a:ext cx="114300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137</xdr:row>
      <xdr:rowOff>85619</xdr:rowOff>
    </xdr:from>
    <xdr:to>
      <xdr:col>14</xdr:col>
      <xdr:colOff>53511</xdr:colOff>
      <xdr:row>141</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42809</xdr:rowOff>
    </xdr:from>
    <xdr:to>
      <xdr:col>6</xdr:col>
      <xdr:colOff>299663</xdr:colOff>
      <xdr:row>142</xdr:row>
      <xdr:rowOff>117612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7837444"/>
          <a:ext cx="1669550" cy="84536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981074</xdr:colOff>
      <xdr:row>11</xdr:row>
      <xdr:rowOff>9525</xdr:rowOff>
    </xdr:from>
    <xdr:to>
      <xdr:col>5</xdr:col>
      <xdr:colOff>285749</xdr:colOff>
      <xdr:row>14</xdr:row>
      <xdr:rowOff>142875</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152899" y="3829050"/>
          <a:ext cx="1419225" cy="7048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828674</xdr:colOff>
      <xdr:row>12</xdr:row>
      <xdr:rowOff>9525</xdr:rowOff>
    </xdr:from>
    <xdr:to>
      <xdr:col>5</xdr:col>
      <xdr:colOff>457199</xdr:colOff>
      <xdr:row>16</xdr:row>
      <xdr:rowOff>49867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76899" y="3152775"/>
          <a:ext cx="1323975" cy="80234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771525</xdr:colOff>
      <xdr:row>11</xdr:row>
      <xdr:rowOff>47625</xdr:rowOff>
    </xdr:from>
    <xdr:to>
      <xdr:col>5</xdr:col>
      <xdr:colOff>466725</xdr:colOff>
      <xdr:row>15</xdr:row>
      <xdr:rowOff>85725</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2438400"/>
          <a:ext cx="1390650" cy="800100"/>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723899</xdr:colOff>
      <xdr:row>14</xdr:row>
      <xdr:rowOff>0</xdr:rowOff>
    </xdr:from>
    <xdr:to>
      <xdr:col>5</xdr:col>
      <xdr:colOff>428624</xdr:colOff>
      <xdr:row>18</xdr:row>
      <xdr:rowOff>97492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4" y="3733800"/>
          <a:ext cx="1400175" cy="8594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4</xdr:col>
      <xdr:colOff>57150</xdr:colOff>
      <xdr:row>18</xdr:row>
      <xdr:rowOff>47624</xdr:rowOff>
    </xdr:from>
    <xdr:to>
      <xdr:col>5</xdr:col>
      <xdr:colOff>533400</xdr:colOff>
      <xdr:row>22</xdr:row>
      <xdr:rowOff>97491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53100" y="4686299"/>
          <a:ext cx="1323975" cy="811867"/>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4</xdr:col>
      <xdr:colOff>66675</xdr:colOff>
      <xdr:row>14</xdr:row>
      <xdr:rowOff>114299</xdr:rowOff>
    </xdr:from>
    <xdr:to>
      <xdr:col>5</xdr:col>
      <xdr:colOff>361950</xdr:colOff>
      <xdr:row>18</xdr:row>
      <xdr:rowOff>95250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62625" y="4171949"/>
          <a:ext cx="1143000" cy="742951"/>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723900</xdr:colOff>
      <xdr:row>20</xdr:row>
      <xdr:rowOff>85724</xdr:rowOff>
    </xdr:from>
    <xdr:to>
      <xdr:col>5</xdr:col>
      <xdr:colOff>361950</xdr:colOff>
      <xdr:row>24</xdr:row>
      <xdr:rowOff>135591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5" y="4867274"/>
          <a:ext cx="1333500" cy="811867"/>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781050</xdr:colOff>
      <xdr:row>20</xdr:row>
      <xdr:rowOff>47625</xdr:rowOff>
    </xdr:from>
    <xdr:to>
      <xdr:col>5</xdr:col>
      <xdr:colOff>457200</xdr:colOff>
      <xdr:row>24</xdr:row>
      <xdr:rowOff>95251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829175"/>
          <a:ext cx="1371600" cy="809626"/>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16</xdr:row>
      <xdr:rowOff>180974</xdr:rowOff>
    </xdr:from>
    <xdr:to>
      <xdr:col>6</xdr:col>
      <xdr:colOff>57149</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486149"/>
          <a:ext cx="1438275" cy="81186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809624</xdr:colOff>
      <xdr:row>19</xdr:row>
      <xdr:rowOff>38100</xdr:rowOff>
    </xdr:from>
    <xdr:to>
      <xdr:col>5</xdr:col>
      <xdr:colOff>419099</xdr:colOff>
      <xdr:row>23</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7849" y="4629150"/>
          <a:ext cx="1304925" cy="762000"/>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4</xdr:col>
      <xdr:colOff>95250</xdr:colOff>
      <xdr:row>12</xdr:row>
      <xdr:rowOff>85725</xdr:rowOff>
    </xdr:from>
    <xdr:to>
      <xdr:col>5</xdr:col>
      <xdr:colOff>390525</xdr:colOff>
      <xdr:row>16</xdr:row>
      <xdr:rowOff>49867</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91200" y="3228975"/>
          <a:ext cx="1143000" cy="72614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838200</xdr:colOff>
      <xdr:row>13</xdr:row>
      <xdr:rowOff>133349</xdr:rowOff>
    </xdr:from>
    <xdr:to>
      <xdr:col>5</xdr:col>
      <xdr:colOff>361950</xdr:colOff>
      <xdr:row>18</xdr:row>
      <xdr:rowOff>87966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6425" y="3486149"/>
          <a:ext cx="1219200" cy="907117"/>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4</xdr:col>
      <xdr:colOff>10948</xdr:colOff>
      <xdr:row>57</xdr:row>
      <xdr:rowOff>120431</xdr:rowOff>
    </xdr:from>
    <xdr:to>
      <xdr:col>5</xdr:col>
      <xdr:colOff>503620</xdr:colOff>
      <xdr:row>62</xdr:row>
      <xdr:rowOff>54138</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3103" y="18809138"/>
          <a:ext cx="1335689" cy="864310"/>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771524</xdr:colOff>
      <xdr:row>58</xdr:row>
      <xdr:rowOff>85725</xdr:rowOff>
    </xdr:from>
    <xdr:to>
      <xdr:col>5</xdr:col>
      <xdr:colOff>342899</xdr:colOff>
      <xdr:row>62</xdr:row>
      <xdr:rowOff>76201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8411825"/>
          <a:ext cx="1266825" cy="75247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866774</xdr:colOff>
      <xdr:row>31</xdr:row>
      <xdr:rowOff>66674</xdr:rowOff>
    </xdr:from>
    <xdr:to>
      <xdr:col>5</xdr:col>
      <xdr:colOff>333374</xdr:colOff>
      <xdr:row>35</xdr:row>
      <xdr:rowOff>95249</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133974" y="9324974"/>
          <a:ext cx="1266825" cy="790575"/>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66675</xdr:rowOff>
    </xdr:from>
    <xdr:to>
      <xdr:col>5</xdr:col>
      <xdr:colOff>514350</xdr:colOff>
      <xdr:row>27</xdr:row>
      <xdr:rowOff>183217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6972300"/>
          <a:ext cx="1600200" cy="87854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100</xdr:row>
      <xdr:rowOff>145678</xdr:rowOff>
    </xdr:from>
    <xdr:to>
      <xdr:col>2</xdr:col>
      <xdr:colOff>1500386</xdr:colOff>
      <xdr:row>104</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101</xdr:row>
      <xdr:rowOff>145677</xdr:rowOff>
    </xdr:from>
    <xdr:to>
      <xdr:col>9</xdr:col>
      <xdr:colOff>348503</xdr:colOff>
      <xdr:row>105</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784412</xdr:colOff>
      <xdr:row>100</xdr:row>
      <xdr:rowOff>123264</xdr:rowOff>
    </xdr:from>
    <xdr:to>
      <xdr:col>5</xdr:col>
      <xdr:colOff>392205</xdr:colOff>
      <xdr:row>105</xdr:row>
      <xdr:rowOff>10085</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107206" y="73331293"/>
          <a:ext cx="1367117" cy="8393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4</xdr:col>
      <xdr:colOff>0</xdr:colOff>
      <xdr:row>293</xdr:row>
      <xdr:rowOff>0</xdr:rowOff>
    </xdr:from>
    <xdr:to>
      <xdr:col>4</xdr:col>
      <xdr:colOff>1143000</xdr:colOff>
      <xdr:row>298</xdr:row>
      <xdr:rowOff>21292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519083" y="58028417"/>
          <a:ext cx="1143000" cy="973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809625</xdr:colOff>
      <xdr:row>335</xdr:row>
      <xdr:rowOff>104775</xdr:rowOff>
    </xdr:from>
    <xdr:to>
      <xdr:col>5</xdr:col>
      <xdr:colOff>466725</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5" y="86382225"/>
          <a:ext cx="1352550"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4</xdr:col>
      <xdr:colOff>76200</xdr:colOff>
      <xdr:row>335</xdr:row>
      <xdr:rowOff>133350</xdr:rowOff>
    </xdr:from>
    <xdr:to>
      <xdr:col>5</xdr:col>
      <xdr:colOff>542925</xdr:colOff>
      <xdr:row>339</xdr:row>
      <xdr:rowOff>57150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62625" y="84982050"/>
          <a:ext cx="131445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9" sqref="F289: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20949.7</v>
      </c>
    </row>
    <row r="5" spans="1:12" ht="18" customHeight="1">
      <c r="A5" s="378" t="s">
        <v>78</v>
      </c>
      <c r="B5" s="378"/>
      <c r="C5" s="37" t="s">
        <v>4133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44681</v>
      </c>
      <c r="G8" s="72"/>
      <c r="H8" s="14">
        <f t="shared" ref="H8:H16" si="0">DATE(YEAR(F8),MONTH(F8),DAY(F8)+1)</f>
        <v>44682</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44681</v>
      </c>
      <c r="G9" s="72"/>
      <c r="H9" s="14">
        <f t="shared" si="0"/>
        <v>44682</v>
      </c>
      <c r="I9" s="15">
        <f t="shared" ca="1" si="1"/>
        <v>1</v>
      </c>
      <c r="J9" s="16" t="str">
        <f t="shared" ca="1" si="2"/>
        <v>NOT DUE</v>
      </c>
      <c r="K9" s="30" t="s">
        <v>609</v>
      </c>
      <c r="L9" s="19"/>
    </row>
    <row r="10" spans="1:12" ht="15" customHeight="1">
      <c r="A10" s="16" t="s">
        <v>610</v>
      </c>
      <c r="B10" s="30" t="s">
        <v>4138</v>
      </c>
      <c r="C10" s="30" t="s">
        <v>4139</v>
      </c>
      <c r="D10" s="20" t="s">
        <v>1</v>
      </c>
      <c r="E10" s="12">
        <v>42549</v>
      </c>
      <c r="F10" s="12">
        <v>44681</v>
      </c>
      <c r="G10" s="72"/>
      <c r="H10" s="14">
        <f t="shared" si="0"/>
        <v>44682</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44681</v>
      </c>
      <c r="G11" s="72"/>
      <c r="H11" s="14">
        <f t="shared" si="0"/>
        <v>44682</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44681</v>
      </c>
      <c r="G12" s="72"/>
      <c r="H12" s="14">
        <f t="shared" si="0"/>
        <v>44682</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44681</v>
      </c>
      <c r="G13" s="72"/>
      <c r="H13" s="14">
        <f t="shared" si="0"/>
        <v>44682</v>
      </c>
      <c r="I13" s="15">
        <f t="shared" ca="1" si="1"/>
        <v>1</v>
      </c>
      <c r="J13" s="16" t="str">
        <f t="shared" ca="1" si="2"/>
        <v>NOT DUE</v>
      </c>
      <c r="K13" s="30" t="s">
        <v>609</v>
      </c>
      <c r="L13" s="19"/>
    </row>
    <row r="14" spans="1:12" ht="38.25">
      <c r="A14" s="16" t="s">
        <v>615</v>
      </c>
      <c r="B14" s="30" t="s">
        <v>4144</v>
      </c>
      <c r="C14" s="30" t="s">
        <v>4145</v>
      </c>
      <c r="D14" s="20" t="s">
        <v>1</v>
      </c>
      <c r="E14" s="12">
        <v>42549</v>
      </c>
      <c r="F14" s="12">
        <v>44681</v>
      </c>
      <c r="G14" s="72"/>
      <c r="H14" s="14">
        <f t="shared" si="0"/>
        <v>44682</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44681</v>
      </c>
      <c r="G15" s="72"/>
      <c r="H15" s="14">
        <f t="shared" si="0"/>
        <v>44682</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44681</v>
      </c>
      <c r="G16" s="72"/>
      <c r="H16" s="14">
        <f t="shared" si="0"/>
        <v>44682</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44679</v>
      </c>
      <c r="G17" s="72"/>
      <c r="H17" s="14">
        <f t="shared" ref="H17:H35" si="4">EDATE(F17-1,1)</f>
        <v>44708</v>
      </c>
      <c r="I17" s="15">
        <f t="shared" ca="1" si="3"/>
        <v>27</v>
      </c>
      <c r="J17" s="16" t="str">
        <f t="shared" ca="1" si="2"/>
        <v>NOT DUE</v>
      </c>
      <c r="K17" s="30" t="s">
        <v>4151</v>
      </c>
      <c r="L17" s="17" t="s">
        <v>4730</v>
      </c>
    </row>
    <row r="18" spans="1:12" ht="15" customHeight="1">
      <c r="A18" s="16" t="s">
        <v>619</v>
      </c>
      <c r="B18" s="30" t="s">
        <v>4152</v>
      </c>
      <c r="C18" s="30" t="s">
        <v>4153</v>
      </c>
      <c r="D18" s="20" t="s">
        <v>4</v>
      </c>
      <c r="E18" s="12">
        <v>42549</v>
      </c>
      <c r="F18" s="12">
        <v>44679</v>
      </c>
      <c r="G18" s="72"/>
      <c r="H18" s="14">
        <f t="shared" si="4"/>
        <v>44708</v>
      </c>
      <c r="I18" s="15">
        <f t="shared" ca="1" si="3"/>
        <v>27</v>
      </c>
      <c r="J18" s="16" t="str">
        <f t="shared" ca="1" si="2"/>
        <v>NOT DUE</v>
      </c>
      <c r="K18" s="30" t="s">
        <v>4151</v>
      </c>
      <c r="L18" s="17" t="s">
        <v>4730</v>
      </c>
    </row>
    <row r="19" spans="1:12" ht="15" customHeight="1">
      <c r="A19" s="16" t="s">
        <v>620</v>
      </c>
      <c r="B19" s="30" t="s">
        <v>4152</v>
      </c>
      <c r="C19" s="30" t="s">
        <v>4154</v>
      </c>
      <c r="D19" s="20" t="s">
        <v>4</v>
      </c>
      <c r="E19" s="12">
        <v>42549</v>
      </c>
      <c r="F19" s="12">
        <v>44679</v>
      </c>
      <c r="G19" s="72"/>
      <c r="H19" s="14">
        <f t="shared" si="4"/>
        <v>44708</v>
      </c>
      <c r="I19" s="15">
        <f t="shared" ca="1" si="3"/>
        <v>27</v>
      </c>
      <c r="J19" s="16" t="str">
        <f t="shared" ca="1" si="2"/>
        <v>NOT DUE</v>
      </c>
      <c r="K19" s="30" t="s">
        <v>4151</v>
      </c>
      <c r="L19" s="17" t="s">
        <v>4730</v>
      </c>
    </row>
    <row r="20" spans="1:12" ht="15" customHeight="1">
      <c r="A20" s="16" t="s">
        <v>621</v>
      </c>
      <c r="B20" s="30" t="s">
        <v>4152</v>
      </c>
      <c r="C20" s="30" t="s">
        <v>4155</v>
      </c>
      <c r="D20" s="20" t="s">
        <v>4</v>
      </c>
      <c r="E20" s="12">
        <v>42549</v>
      </c>
      <c r="F20" s="12">
        <v>44679</v>
      </c>
      <c r="G20" s="72"/>
      <c r="H20" s="14">
        <f t="shared" si="4"/>
        <v>44708</v>
      </c>
      <c r="I20" s="15">
        <f t="shared" ca="1" si="3"/>
        <v>27</v>
      </c>
      <c r="J20" s="16" t="str">
        <f t="shared" ca="1" si="2"/>
        <v>NOT DUE</v>
      </c>
      <c r="K20" s="30" t="s">
        <v>4151</v>
      </c>
      <c r="L20" s="17" t="s">
        <v>4730</v>
      </c>
    </row>
    <row r="21" spans="1:12" ht="15" customHeight="1">
      <c r="A21" s="16" t="s">
        <v>622</v>
      </c>
      <c r="B21" s="30" t="s">
        <v>4156</v>
      </c>
      <c r="C21" s="30" t="s">
        <v>4153</v>
      </c>
      <c r="D21" s="20" t="s">
        <v>4</v>
      </c>
      <c r="E21" s="12">
        <v>42549</v>
      </c>
      <c r="F21" s="12">
        <v>44679</v>
      </c>
      <c r="G21" s="72"/>
      <c r="H21" s="14">
        <f t="shared" si="4"/>
        <v>44708</v>
      </c>
      <c r="I21" s="15">
        <f t="shared" ca="1" si="3"/>
        <v>27</v>
      </c>
      <c r="J21" s="16" t="str">
        <f t="shared" ca="1" si="2"/>
        <v>NOT DUE</v>
      </c>
      <c r="K21" s="30" t="s">
        <v>4151</v>
      </c>
      <c r="L21" s="17" t="s">
        <v>4730</v>
      </c>
    </row>
    <row r="22" spans="1:12" ht="15" customHeight="1">
      <c r="A22" s="16" t="s">
        <v>623</v>
      </c>
      <c r="B22" s="30" t="s">
        <v>4156</v>
      </c>
      <c r="C22" s="30" t="s">
        <v>4154</v>
      </c>
      <c r="D22" s="20" t="s">
        <v>4</v>
      </c>
      <c r="E22" s="12">
        <v>42549</v>
      </c>
      <c r="F22" s="12">
        <v>44679</v>
      </c>
      <c r="G22" s="72"/>
      <c r="H22" s="14">
        <f t="shared" si="4"/>
        <v>44708</v>
      </c>
      <c r="I22" s="15">
        <f t="shared" ca="1" si="3"/>
        <v>27</v>
      </c>
      <c r="J22" s="16" t="str">
        <f t="shared" ca="1" si="2"/>
        <v>NOT DUE</v>
      </c>
      <c r="K22" s="30" t="s">
        <v>4151</v>
      </c>
      <c r="L22" s="17" t="s">
        <v>4730</v>
      </c>
    </row>
    <row r="23" spans="1:12" ht="15" customHeight="1">
      <c r="A23" s="16" t="s">
        <v>624</v>
      </c>
      <c r="B23" s="30" t="s">
        <v>4156</v>
      </c>
      <c r="C23" s="30" t="s">
        <v>4155</v>
      </c>
      <c r="D23" s="20" t="s">
        <v>4</v>
      </c>
      <c r="E23" s="12">
        <v>42549</v>
      </c>
      <c r="F23" s="12">
        <v>44679</v>
      </c>
      <c r="G23" s="72"/>
      <c r="H23" s="14">
        <f t="shared" si="4"/>
        <v>44708</v>
      </c>
      <c r="I23" s="15">
        <f t="shared" ca="1" si="3"/>
        <v>27</v>
      </c>
      <c r="J23" s="16" t="str">
        <f t="shared" ca="1" si="2"/>
        <v>NOT DUE</v>
      </c>
      <c r="K23" s="30" t="s">
        <v>4151</v>
      </c>
      <c r="L23" s="17" t="s">
        <v>4730</v>
      </c>
    </row>
    <row r="24" spans="1:12" ht="15" customHeight="1">
      <c r="A24" s="16" t="s">
        <v>625</v>
      </c>
      <c r="B24" s="30" t="s">
        <v>4157</v>
      </c>
      <c r="C24" s="30" t="s">
        <v>4153</v>
      </c>
      <c r="D24" s="20" t="s">
        <v>4</v>
      </c>
      <c r="E24" s="12">
        <v>42549</v>
      </c>
      <c r="F24" s="12">
        <v>44679</v>
      </c>
      <c r="G24" s="72"/>
      <c r="H24" s="14">
        <f t="shared" si="4"/>
        <v>44708</v>
      </c>
      <c r="I24" s="15">
        <f t="shared" ca="1" si="3"/>
        <v>27</v>
      </c>
      <c r="J24" s="16" t="str">
        <f t="shared" ca="1" si="2"/>
        <v>NOT DUE</v>
      </c>
      <c r="K24" s="30" t="s">
        <v>4151</v>
      </c>
      <c r="L24" s="17" t="s">
        <v>4730</v>
      </c>
    </row>
    <row r="25" spans="1:12" ht="15" customHeight="1">
      <c r="A25" s="16" t="s">
        <v>626</v>
      </c>
      <c r="B25" s="30" t="s">
        <v>4157</v>
      </c>
      <c r="C25" s="30" t="s">
        <v>4154</v>
      </c>
      <c r="D25" s="20" t="s">
        <v>4</v>
      </c>
      <c r="E25" s="12">
        <v>42549</v>
      </c>
      <c r="F25" s="12">
        <v>44679</v>
      </c>
      <c r="G25" s="72"/>
      <c r="H25" s="14">
        <f t="shared" si="4"/>
        <v>44708</v>
      </c>
      <c r="I25" s="15">
        <f t="shared" ca="1" si="3"/>
        <v>27</v>
      </c>
      <c r="J25" s="16" t="str">
        <f t="shared" ca="1" si="2"/>
        <v>NOT DUE</v>
      </c>
      <c r="K25" s="30" t="s">
        <v>4151</v>
      </c>
      <c r="L25" s="17" t="s">
        <v>4730</v>
      </c>
    </row>
    <row r="26" spans="1:12" ht="15" customHeight="1">
      <c r="A26" s="16" t="s">
        <v>627</v>
      </c>
      <c r="B26" s="30" t="s">
        <v>4157</v>
      </c>
      <c r="C26" s="30" t="s">
        <v>4155</v>
      </c>
      <c r="D26" s="20" t="s">
        <v>4</v>
      </c>
      <c r="E26" s="12">
        <v>42549</v>
      </c>
      <c r="F26" s="12">
        <v>44679</v>
      </c>
      <c r="G26" s="72"/>
      <c r="H26" s="14">
        <f t="shared" si="4"/>
        <v>44708</v>
      </c>
      <c r="I26" s="15">
        <f t="shared" ca="1" si="3"/>
        <v>27</v>
      </c>
      <c r="J26" s="16" t="str">
        <f t="shared" ca="1" si="2"/>
        <v>NOT DUE</v>
      </c>
      <c r="K26" s="30" t="s">
        <v>4151</v>
      </c>
      <c r="L26" s="17" t="s">
        <v>4730</v>
      </c>
    </row>
    <row r="27" spans="1:12" ht="15" customHeight="1">
      <c r="A27" s="16" t="s">
        <v>628</v>
      </c>
      <c r="B27" s="30" t="s">
        <v>4158</v>
      </c>
      <c r="C27" s="30" t="s">
        <v>4153</v>
      </c>
      <c r="D27" s="20" t="s">
        <v>4</v>
      </c>
      <c r="E27" s="12">
        <v>42549</v>
      </c>
      <c r="F27" s="12">
        <v>44679</v>
      </c>
      <c r="G27" s="72"/>
      <c r="H27" s="14">
        <f t="shared" si="4"/>
        <v>44708</v>
      </c>
      <c r="I27" s="15">
        <f t="shared" ca="1" si="3"/>
        <v>27</v>
      </c>
      <c r="J27" s="16" t="str">
        <f t="shared" ca="1" si="2"/>
        <v>NOT DUE</v>
      </c>
      <c r="K27" s="30" t="s">
        <v>4151</v>
      </c>
      <c r="L27" s="17" t="s">
        <v>4730</v>
      </c>
    </row>
    <row r="28" spans="1:12" ht="15" customHeight="1">
      <c r="A28" s="16" t="s">
        <v>629</v>
      </c>
      <c r="B28" s="30" t="s">
        <v>4158</v>
      </c>
      <c r="C28" s="30" t="s">
        <v>4154</v>
      </c>
      <c r="D28" s="20" t="s">
        <v>4</v>
      </c>
      <c r="E28" s="12">
        <v>42549</v>
      </c>
      <c r="F28" s="12">
        <v>44679</v>
      </c>
      <c r="G28" s="72"/>
      <c r="H28" s="14">
        <f t="shared" si="4"/>
        <v>44708</v>
      </c>
      <c r="I28" s="15">
        <f t="shared" ca="1" si="3"/>
        <v>27</v>
      </c>
      <c r="J28" s="16" t="str">
        <f t="shared" ca="1" si="2"/>
        <v>NOT DUE</v>
      </c>
      <c r="K28" s="30" t="s">
        <v>4151</v>
      </c>
      <c r="L28" s="17" t="s">
        <v>4730</v>
      </c>
    </row>
    <row r="29" spans="1:12" ht="15" customHeight="1">
      <c r="A29" s="16" t="s">
        <v>630</v>
      </c>
      <c r="B29" s="30" t="s">
        <v>4158</v>
      </c>
      <c r="C29" s="30" t="s">
        <v>4155</v>
      </c>
      <c r="D29" s="20" t="s">
        <v>4</v>
      </c>
      <c r="E29" s="12">
        <v>42549</v>
      </c>
      <c r="F29" s="12">
        <v>44679</v>
      </c>
      <c r="G29" s="72"/>
      <c r="H29" s="14">
        <f t="shared" si="4"/>
        <v>44708</v>
      </c>
      <c r="I29" s="15">
        <f t="shared" ca="1" si="3"/>
        <v>27</v>
      </c>
      <c r="J29" s="16" t="str">
        <f t="shared" ca="1" si="2"/>
        <v>NOT DUE</v>
      </c>
      <c r="K29" s="30" t="s">
        <v>4151</v>
      </c>
      <c r="L29" s="17" t="s">
        <v>4730</v>
      </c>
    </row>
    <row r="30" spans="1:12" ht="15" customHeight="1">
      <c r="A30" s="16" t="s">
        <v>631</v>
      </c>
      <c r="B30" s="30" t="s">
        <v>4159</v>
      </c>
      <c r="C30" s="30" t="s">
        <v>4153</v>
      </c>
      <c r="D30" s="20" t="s">
        <v>4</v>
      </c>
      <c r="E30" s="12">
        <v>42549</v>
      </c>
      <c r="F30" s="12">
        <v>44679</v>
      </c>
      <c r="G30" s="72"/>
      <c r="H30" s="14">
        <f t="shared" si="4"/>
        <v>44708</v>
      </c>
      <c r="I30" s="15">
        <f t="shared" ca="1" si="3"/>
        <v>27</v>
      </c>
      <c r="J30" s="16" t="str">
        <f t="shared" ca="1" si="2"/>
        <v>NOT DUE</v>
      </c>
      <c r="K30" s="30" t="s">
        <v>4151</v>
      </c>
      <c r="L30" s="17" t="s">
        <v>4730</v>
      </c>
    </row>
    <row r="31" spans="1:12" ht="15" customHeight="1">
      <c r="A31" s="16" t="s">
        <v>632</v>
      </c>
      <c r="B31" s="30" t="s">
        <v>4159</v>
      </c>
      <c r="C31" s="30" t="s">
        <v>4154</v>
      </c>
      <c r="D31" s="20" t="s">
        <v>4</v>
      </c>
      <c r="E31" s="12">
        <v>42549</v>
      </c>
      <c r="F31" s="12">
        <v>44679</v>
      </c>
      <c r="G31" s="72"/>
      <c r="H31" s="14">
        <f t="shared" si="4"/>
        <v>44708</v>
      </c>
      <c r="I31" s="15">
        <f t="shared" ca="1" si="3"/>
        <v>27</v>
      </c>
      <c r="J31" s="16" t="str">
        <f t="shared" ca="1" si="2"/>
        <v>NOT DUE</v>
      </c>
      <c r="K31" s="30" t="s">
        <v>4151</v>
      </c>
      <c r="L31" s="17" t="s">
        <v>4730</v>
      </c>
    </row>
    <row r="32" spans="1:12" ht="15" customHeight="1">
      <c r="A32" s="16" t="s">
        <v>633</v>
      </c>
      <c r="B32" s="30" t="s">
        <v>4159</v>
      </c>
      <c r="C32" s="30" t="s">
        <v>4155</v>
      </c>
      <c r="D32" s="20" t="s">
        <v>4</v>
      </c>
      <c r="E32" s="12">
        <v>42549</v>
      </c>
      <c r="F32" s="12">
        <v>44679</v>
      </c>
      <c r="G32" s="72"/>
      <c r="H32" s="14">
        <f t="shared" si="4"/>
        <v>44708</v>
      </c>
      <c r="I32" s="15">
        <f t="shared" ca="1" si="3"/>
        <v>27</v>
      </c>
      <c r="J32" s="16" t="str">
        <f t="shared" ca="1" si="2"/>
        <v>NOT DUE</v>
      </c>
      <c r="K32" s="30" t="s">
        <v>4151</v>
      </c>
      <c r="L32" s="17" t="s">
        <v>4730</v>
      </c>
    </row>
    <row r="33" spans="1:12" ht="15" customHeight="1">
      <c r="A33" s="16" t="s">
        <v>634</v>
      </c>
      <c r="B33" s="30" t="s">
        <v>4160</v>
      </c>
      <c r="C33" s="30" t="s">
        <v>4153</v>
      </c>
      <c r="D33" s="20" t="s">
        <v>4</v>
      </c>
      <c r="E33" s="12">
        <v>42549</v>
      </c>
      <c r="F33" s="12">
        <v>44679</v>
      </c>
      <c r="G33" s="72"/>
      <c r="H33" s="14">
        <f t="shared" si="4"/>
        <v>44708</v>
      </c>
      <c r="I33" s="15">
        <f t="shared" ca="1" si="3"/>
        <v>27</v>
      </c>
      <c r="J33" s="16" t="str">
        <f t="shared" ca="1" si="2"/>
        <v>NOT DUE</v>
      </c>
      <c r="K33" s="30" t="s">
        <v>4151</v>
      </c>
      <c r="L33" s="17" t="s">
        <v>4730</v>
      </c>
    </row>
    <row r="34" spans="1:12" ht="15" customHeight="1">
      <c r="A34" s="16" t="s">
        <v>635</v>
      </c>
      <c r="B34" s="30" t="s">
        <v>4160</v>
      </c>
      <c r="C34" s="30" t="s">
        <v>4154</v>
      </c>
      <c r="D34" s="20" t="s">
        <v>4</v>
      </c>
      <c r="E34" s="12">
        <v>42549</v>
      </c>
      <c r="F34" s="12">
        <v>44679</v>
      </c>
      <c r="G34" s="72"/>
      <c r="H34" s="14">
        <f t="shared" si="4"/>
        <v>44708</v>
      </c>
      <c r="I34" s="15">
        <f t="shared" ca="1" si="3"/>
        <v>27</v>
      </c>
      <c r="J34" s="16" t="str">
        <f t="shared" ca="1" si="2"/>
        <v>NOT DUE</v>
      </c>
      <c r="K34" s="30" t="s">
        <v>4151</v>
      </c>
      <c r="L34" s="17" t="s">
        <v>4730</v>
      </c>
    </row>
    <row r="35" spans="1:12" ht="15" customHeight="1">
      <c r="A35" s="16" t="s">
        <v>636</v>
      </c>
      <c r="B35" s="30" t="s">
        <v>4160</v>
      </c>
      <c r="C35" s="30" t="s">
        <v>4155</v>
      </c>
      <c r="D35" s="20" t="s">
        <v>4</v>
      </c>
      <c r="E35" s="12">
        <v>42549</v>
      </c>
      <c r="F35" s="12">
        <v>44679</v>
      </c>
      <c r="G35" s="72"/>
      <c r="H35" s="14">
        <f t="shared" si="4"/>
        <v>44708</v>
      </c>
      <c r="I35" s="15">
        <f t="shared" ca="1" si="3"/>
        <v>27</v>
      </c>
      <c r="J35" s="16" t="str">
        <f t="shared" ca="1" si="2"/>
        <v>NOT DUE</v>
      </c>
      <c r="K35" s="30" t="s">
        <v>4151</v>
      </c>
      <c r="L35" s="17" t="s">
        <v>4730</v>
      </c>
    </row>
    <row r="36" spans="1:12" ht="15" customHeight="1">
      <c r="A36" s="16" t="s">
        <v>637</v>
      </c>
      <c r="B36" s="30" t="s">
        <v>570</v>
      </c>
      <c r="C36" s="30" t="s">
        <v>4566</v>
      </c>
      <c r="D36" s="20">
        <v>200</v>
      </c>
      <c r="E36" s="12">
        <v>42549</v>
      </c>
      <c r="F36" s="12">
        <v>44679</v>
      </c>
      <c r="G36" s="26">
        <v>20949</v>
      </c>
      <c r="H36" s="21">
        <f>IF(I36&lt;=200,$F$5+(I36/24),"error")</f>
        <v>44689.304166666669</v>
      </c>
      <c r="I36" s="22">
        <f>D36-($F$4-G36)</f>
        <v>199.29999999999927</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44706.637499999997</v>
      </c>
      <c r="I37" s="22">
        <f>D37-($F$4-G37)</f>
        <v>615.29999999999927</v>
      </c>
      <c r="J37" s="16" t="str">
        <f>IF(I37="","",IF(I37&lt;0,"OVERDUE","NOT DUE"))</f>
        <v>NOT DUE</v>
      </c>
      <c r="K37" s="30" t="s">
        <v>4161</v>
      </c>
      <c r="L37" s="19"/>
    </row>
    <row r="38" spans="1:12" ht="15" customHeight="1">
      <c r="A38" s="16" t="s">
        <v>639</v>
      </c>
      <c r="B38" s="30" t="s">
        <v>570</v>
      </c>
      <c r="C38" s="30" t="s">
        <v>4162</v>
      </c>
      <c r="D38" s="20">
        <v>200</v>
      </c>
      <c r="E38" s="12">
        <v>42549</v>
      </c>
      <c r="F38" s="12">
        <v>44676</v>
      </c>
      <c r="G38" s="26">
        <v>20949</v>
      </c>
      <c r="H38" s="21">
        <f>IF(I38&lt;=200,$F$5+(I38/24),"error")</f>
        <v>44689.304166666669</v>
      </c>
      <c r="I38" s="22">
        <f>D38-($F$4-G38)</f>
        <v>199.29999999999927</v>
      </c>
      <c r="J38" s="16" t="str">
        <f>IF(I38="","",IF(I38&lt;0,"OVERDUE","NOT DUE"))</f>
        <v>NOT DUE</v>
      </c>
      <c r="K38" s="30" t="s">
        <v>609</v>
      </c>
      <c r="L38" s="19"/>
    </row>
    <row r="39" spans="1:12" ht="15" customHeight="1">
      <c r="A39" s="16" t="s">
        <v>640</v>
      </c>
      <c r="B39" s="30" t="s">
        <v>570</v>
      </c>
      <c r="C39" s="30" t="s">
        <v>4163</v>
      </c>
      <c r="D39" s="20">
        <v>100</v>
      </c>
      <c r="E39" s="12">
        <v>42549</v>
      </c>
      <c r="F39" s="12">
        <v>44676</v>
      </c>
      <c r="G39" s="26">
        <v>20949</v>
      </c>
      <c r="H39" s="21">
        <f>IF(I39&lt;=100,$F$5+(I39/24),"error")</f>
        <v>44685.137499999997</v>
      </c>
      <c r="I39" s="22">
        <f>D39-($F$4-G39)</f>
        <v>99.299999999999272</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44956.637499999997</v>
      </c>
      <c r="I40" s="22">
        <f t="shared" ref="I40:I103" si="5">D40-($F$4-G40)</f>
        <v>6615.2999999999993</v>
      </c>
      <c r="J40" s="16" t="str">
        <f t="shared" ref="J40:J44" si="6">IF(I40="","",IF(I40&lt;0,"OVERDUE","NOT DUE"))</f>
        <v>NOT DUE</v>
      </c>
      <c r="K40" s="30" t="s">
        <v>4161</v>
      </c>
      <c r="L40" s="19" t="s">
        <v>5368</v>
      </c>
    </row>
    <row r="41" spans="1:12" ht="36" customHeight="1">
      <c r="A41" s="16" t="s">
        <v>642</v>
      </c>
      <c r="B41" s="30" t="s">
        <v>570</v>
      </c>
      <c r="C41" s="30" t="s">
        <v>4165</v>
      </c>
      <c r="D41" s="20">
        <v>8000</v>
      </c>
      <c r="E41" s="12">
        <v>42549</v>
      </c>
      <c r="F41" s="12">
        <v>44564</v>
      </c>
      <c r="G41" s="26">
        <v>19565</v>
      </c>
      <c r="H41" s="21">
        <f t="shared" ref="H41" si="7">IF(I41&lt;=8000,$F$5+(I41/24),"error")</f>
        <v>44956.637499999997</v>
      </c>
      <c r="I41" s="22">
        <f t="shared" si="5"/>
        <v>6615.2999999999993</v>
      </c>
      <c r="J41" s="16" t="str">
        <f t="shared" si="6"/>
        <v>NOT DUE</v>
      </c>
      <c r="K41" s="30" t="s">
        <v>4161</v>
      </c>
      <c r="L41" s="19" t="s">
        <v>5367</v>
      </c>
    </row>
    <row r="42" spans="1:12" ht="26.1" customHeight="1">
      <c r="A42" s="16" t="s">
        <v>643</v>
      </c>
      <c r="B42" s="30" t="s">
        <v>570</v>
      </c>
      <c r="C42" s="30" t="s">
        <v>4166</v>
      </c>
      <c r="D42" s="20">
        <v>8000</v>
      </c>
      <c r="E42" s="12">
        <v>42549</v>
      </c>
      <c r="F42" s="12">
        <v>44564</v>
      </c>
      <c r="G42" s="26">
        <v>19565</v>
      </c>
      <c r="H42" s="21">
        <f>IF(I42&lt;=8000,$F$5+(I42/24),"error")</f>
        <v>44956.637499999997</v>
      </c>
      <c r="I42" s="22">
        <f t="shared" si="5"/>
        <v>6615.2999999999993</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44843.512499999997</v>
      </c>
      <c r="I43" s="22">
        <f t="shared" si="5"/>
        <v>3900.2999999999993</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44843.512499999997</v>
      </c>
      <c r="I44" s="22">
        <f t="shared" si="5"/>
        <v>3900.2999999999993</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44722.137499999997</v>
      </c>
      <c r="I45" s="22">
        <f t="shared" si="5"/>
        <v>987.29999999999927</v>
      </c>
      <c r="J45" s="16" t="str">
        <f t="shared" si="2"/>
        <v>NOT DUE</v>
      </c>
      <c r="K45" s="30" t="s">
        <v>4171</v>
      </c>
      <c r="L45" s="19" t="s">
        <v>5422</v>
      </c>
    </row>
    <row r="46" spans="1:12" ht="36" customHeight="1">
      <c r="A46" s="16" t="s">
        <v>647</v>
      </c>
      <c r="B46" s="30" t="s">
        <v>4172</v>
      </c>
      <c r="C46" s="30" t="s">
        <v>4170</v>
      </c>
      <c r="D46" s="20">
        <v>1500</v>
      </c>
      <c r="E46" s="12">
        <v>42549</v>
      </c>
      <c r="F46" s="12">
        <v>44635</v>
      </c>
      <c r="G46" s="26">
        <v>20437</v>
      </c>
      <c r="H46" s="21">
        <f t="shared" ref="H46:H49" si="8">IF(I46&lt;=1500,$F$5+(I46/24),"error")</f>
        <v>44722.137499999997</v>
      </c>
      <c r="I46" s="22">
        <f t="shared" si="5"/>
        <v>987.29999999999927</v>
      </c>
      <c r="J46" s="16" t="str">
        <f t="shared" si="2"/>
        <v>NOT DUE</v>
      </c>
      <c r="K46" s="30" t="s">
        <v>4171</v>
      </c>
      <c r="L46" s="19" t="s">
        <v>5423</v>
      </c>
    </row>
    <row r="47" spans="1:12" ht="36" customHeight="1">
      <c r="A47" s="16" t="s">
        <v>648</v>
      </c>
      <c r="B47" s="30" t="s">
        <v>4173</v>
      </c>
      <c r="C47" s="30" t="s">
        <v>4170</v>
      </c>
      <c r="D47" s="20">
        <v>1500</v>
      </c>
      <c r="E47" s="12">
        <v>42549</v>
      </c>
      <c r="F47" s="12">
        <v>44635</v>
      </c>
      <c r="G47" s="26">
        <v>20437</v>
      </c>
      <c r="H47" s="21">
        <f t="shared" si="8"/>
        <v>44722.137499999997</v>
      </c>
      <c r="I47" s="22">
        <f t="shared" si="5"/>
        <v>987.29999999999927</v>
      </c>
      <c r="J47" s="16" t="str">
        <f t="shared" si="2"/>
        <v>NOT DUE</v>
      </c>
      <c r="K47" s="30" t="s">
        <v>4171</v>
      </c>
      <c r="L47" s="19" t="s">
        <v>5423</v>
      </c>
    </row>
    <row r="48" spans="1:12" ht="36" customHeight="1">
      <c r="A48" s="16" t="s">
        <v>649</v>
      </c>
      <c r="B48" s="30" t="s">
        <v>4174</v>
      </c>
      <c r="C48" s="30" t="s">
        <v>4170</v>
      </c>
      <c r="D48" s="20">
        <v>1500</v>
      </c>
      <c r="E48" s="12">
        <v>42549</v>
      </c>
      <c r="F48" s="12">
        <v>44635</v>
      </c>
      <c r="G48" s="26">
        <v>20437</v>
      </c>
      <c r="H48" s="21">
        <f t="shared" si="8"/>
        <v>44722.137499999997</v>
      </c>
      <c r="I48" s="22">
        <f t="shared" si="5"/>
        <v>987.29999999999927</v>
      </c>
      <c r="J48" s="16" t="str">
        <f t="shared" si="2"/>
        <v>NOT DUE</v>
      </c>
      <c r="K48" s="30" t="s">
        <v>4171</v>
      </c>
      <c r="L48" s="19" t="s">
        <v>5422</v>
      </c>
    </row>
    <row r="49" spans="1:12" ht="36" customHeight="1">
      <c r="A49" s="16" t="s">
        <v>650</v>
      </c>
      <c r="B49" s="30" t="s">
        <v>4175</v>
      </c>
      <c r="C49" s="30" t="s">
        <v>4170</v>
      </c>
      <c r="D49" s="20">
        <v>1500</v>
      </c>
      <c r="E49" s="12">
        <v>42549</v>
      </c>
      <c r="F49" s="12">
        <v>44635</v>
      </c>
      <c r="G49" s="26">
        <v>20437</v>
      </c>
      <c r="H49" s="21">
        <f t="shared" si="8"/>
        <v>44722.137499999997</v>
      </c>
      <c r="I49" s="22">
        <f t="shared" si="5"/>
        <v>987.29999999999927</v>
      </c>
      <c r="J49" s="16" t="str">
        <f t="shared" si="2"/>
        <v>NOT DUE</v>
      </c>
      <c r="K49" s="30" t="s">
        <v>4171</v>
      </c>
      <c r="L49" s="19" t="s">
        <v>5422</v>
      </c>
    </row>
    <row r="50" spans="1:12" ht="36" customHeight="1">
      <c r="A50" s="16" t="s">
        <v>651</v>
      </c>
      <c r="B50" s="30" t="s">
        <v>4176</v>
      </c>
      <c r="C50" s="30" t="s">
        <v>4170</v>
      </c>
      <c r="D50" s="20">
        <v>1500</v>
      </c>
      <c r="E50" s="12">
        <v>42549</v>
      </c>
      <c r="F50" s="12">
        <v>44635</v>
      </c>
      <c r="G50" s="26">
        <v>20437</v>
      </c>
      <c r="H50" s="21">
        <f>IF(I50&lt;=1500,$F$5+(I50/24),"error")</f>
        <v>44722.137499999997</v>
      </c>
      <c r="I50" s="22">
        <f t="shared" si="5"/>
        <v>987.29999999999927</v>
      </c>
      <c r="J50" s="16" t="str">
        <f t="shared" si="2"/>
        <v>NOT DUE</v>
      </c>
      <c r="K50" s="30" t="s">
        <v>4171</v>
      </c>
      <c r="L50" s="19" t="s">
        <v>5422</v>
      </c>
    </row>
    <row r="51" spans="1:12" ht="24" customHeight="1">
      <c r="A51" s="16" t="s">
        <v>652</v>
      </c>
      <c r="B51" s="30" t="s">
        <v>682</v>
      </c>
      <c r="C51" s="30" t="s">
        <v>4177</v>
      </c>
      <c r="D51" s="20">
        <v>1500</v>
      </c>
      <c r="E51" s="12">
        <v>42549</v>
      </c>
      <c r="F51" s="12">
        <v>44651</v>
      </c>
      <c r="G51" s="26">
        <v>20605</v>
      </c>
      <c r="H51" s="21">
        <f>IF(I51&lt;=1500,$F$5+(I51/24),"error")</f>
        <v>44729.137499999997</v>
      </c>
      <c r="I51" s="22">
        <f t="shared" si="5"/>
        <v>1155.2999999999993</v>
      </c>
      <c r="J51" s="16" t="str">
        <f t="shared" si="2"/>
        <v>NOT DUE</v>
      </c>
      <c r="K51" s="30" t="s">
        <v>4178</v>
      </c>
      <c r="L51" s="19" t="s">
        <v>5435</v>
      </c>
    </row>
    <row r="52" spans="1:12" ht="15" customHeight="1">
      <c r="A52" s="16" t="s">
        <v>653</v>
      </c>
      <c r="B52" s="30" t="s">
        <v>682</v>
      </c>
      <c r="C52" s="30" t="s">
        <v>4179</v>
      </c>
      <c r="D52" s="20">
        <v>12000</v>
      </c>
      <c r="E52" s="12">
        <v>42549</v>
      </c>
      <c r="F52" s="12">
        <v>43781</v>
      </c>
      <c r="G52" s="26">
        <v>13670</v>
      </c>
      <c r="H52" s="21">
        <f>IF(I52&lt;=12000,$F$5+(I52/24),"error")</f>
        <v>44877.679166666669</v>
      </c>
      <c r="I52" s="22">
        <f t="shared" si="5"/>
        <v>4720.2999999999993</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44877.679166666669</v>
      </c>
      <c r="I53" s="22">
        <f t="shared" si="5"/>
        <v>4720.2999999999993</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44877.679166666669</v>
      </c>
      <c r="I54" s="22">
        <f t="shared" si="5"/>
        <v>4720.2999999999993</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44877.679166666669</v>
      </c>
      <c r="I55" s="22">
        <f t="shared" si="5"/>
        <v>4720.2999999999993</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44877.679166666669</v>
      </c>
      <c r="I56" s="22">
        <f t="shared" si="5"/>
        <v>4720.2999999999993</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44877.679166666669</v>
      </c>
      <c r="I57" s="22">
        <f t="shared" si="5"/>
        <v>4720.2999999999993</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44877.679166666669</v>
      </c>
      <c r="I58" s="22">
        <f t="shared" si="5"/>
        <v>4720.2999999999993</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44729.137499999997</v>
      </c>
      <c r="I59" s="22">
        <f t="shared" si="5"/>
        <v>1155.2999999999993</v>
      </c>
      <c r="J59" s="16" t="str">
        <f t="shared" si="2"/>
        <v>NOT DUE</v>
      </c>
      <c r="K59" s="30" t="s">
        <v>4178</v>
      </c>
      <c r="L59" s="19" t="s">
        <v>5435</v>
      </c>
    </row>
    <row r="60" spans="1:12" ht="15" customHeight="1">
      <c r="A60" s="16" t="s">
        <v>661</v>
      </c>
      <c r="B60" s="30" t="s">
        <v>683</v>
      </c>
      <c r="C60" s="30" t="s">
        <v>4179</v>
      </c>
      <c r="D60" s="20">
        <v>12000</v>
      </c>
      <c r="E60" s="12">
        <v>42549</v>
      </c>
      <c r="F60" s="12">
        <v>43781</v>
      </c>
      <c r="G60" s="26">
        <v>13670</v>
      </c>
      <c r="H60" s="21">
        <f>IF(I60&lt;=12000,$F$5+(I60/24),"error")</f>
        <v>44877.679166666669</v>
      </c>
      <c r="I60" s="22">
        <f t="shared" si="5"/>
        <v>4720.2999999999993</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44877.679166666669</v>
      </c>
      <c r="I61" s="22">
        <f t="shared" si="5"/>
        <v>4720.2999999999993</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44877.679166666669</v>
      </c>
      <c r="I62" s="22">
        <f t="shared" si="5"/>
        <v>4720.2999999999993</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44877.679166666669</v>
      </c>
      <c r="I63" s="22">
        <f t="shared" si="5"/>
        <v>4720.2999999999993</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44877.679166666669</v>
      </c>
      <c r="I64" s="22">
        <f t="shared" si="5"/>
        <v>4720.2999999999993</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44877.679166666669</v>
      </c>
      <c r="I65" s="22">
        <f t="shared" si="5"/>
        <v>4720.2999999999993</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44877.679166666669</v>
      </c>
      <c r="I66" s="22">
        <f t="shared" si="5"/>
        <v>4720.2999999999993</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44729.137499999997</v>
      </c>
      <c r="I67" s="22">
        <f t="shared" si="5"/>
        <v>1155.2999999999993</v>
      </c>
      <c r="J67" s="16" t="str">
        <f t="shared" si="2"/>
        <v>NOT DUE</v>
      </c>
      <c r="K67" s="30" t="s">
        <v>4178</v>
      </c>
      <c r="L67" s="19" t="s">
        <v>5435</v>
      </c>
    </row>
    <row r="68" spans="1:12" ht="15" customHeight="1">
      <c r="A68" s="16" t="s">
        <v>669</v>
      </c>
      <c r="B68" s="30" t="s">
        <v>684</v>
      </c>
      <c r="C68" s="30" t="s">
        <v>4179</v>
      </c>
      <c r="D68" s="20">
        <v>12000</v>
      </c>
      <c r="E68" s="12">
        <v>42549</v>
      </c>
      <c r="F68" s="12">
        <v>43781</v>
      </c>
      <c r="G68" s="26">
        <v>13670</v>
      </c>
      <c r="H68" s="21">
        <f>IF(I68&lt;=12000,$F$5+(I68/24),"error")</f>
        <v>44877.679166666669</v>
      </c>
      <c r="I68" s="22">
        <f t="shared" si="5"/>
        <v>4720.2999999999993</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44877.679166666669</v>
      </c>
      <c r="I69" s="22">
        <f t="shared" si="5"/>
        <v>4720.2999999999993</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44877.679166666669</v>
      </c>
      <c r="I70" s="22">
        <f t="shared" si="5"/>
        <v>4720.2999999999993</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44877.679166666669</v>
      </c>
      <c r="I71" s="22">
        <f t="shared" si="5"/>
        <v>4720.2999999999993</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44877.679166666669</v>
      </c>
      <c r="I72" s="22">
        <f t="shared" si="5"/>
        <v>4720.2999999999993</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44877.679166666669</v>
      </c>
      <c r="I73" s="22">
        <f t="shared" si="5"/>
        <v>4720.2999999999993</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44877.679166666669</v>
      </c>
      <c r="I74" s="22">
        <f t="shared" si="5"/>
        <v>4720.2999999999993</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44729.137499999997</v>
      </c>
      <c r="I75" s="22">
        <f t="shared" si="5"/>
        <v>1155.2999999999993</v>
      </c>
      <c r="J75" s="16" t="str">
        <f t="shared" si="2"/>
        <v>NOT DUE</v>
      </c>
      <c r="K75" s="30" t="s">
        <v>4178</v>
      </c>
      <c r="L75" s="19" t="s">
        <v>5435</v>
      </c>
    </row>
    <row r="76" spans="1:12" ht="15" customHeight="1">
      <c r="A76" s="16" t="s">
        <v>677</v>
      </c>
      <c r="B76" s="30" t="s">
        <v>685</v>
      </c>
      <c r="C76" s="30" t="s">
        <v>4179</v>
      </c>
      <c r="D76" s="20">
        <v>12000</v>
      </c>
      <c r="E76" s="12">
        <v>42549</v>
      </c>
      <c r="F76" s="12">
        <v>43781</v>
      </c>
      <c r="G76" s="26">
        <v>13670</v>
      </c>
      <c r="H76" s="21">
        <f t="shared" si="11"/>
        <v>44877.679166666669</v>
      </c>
      <c r="I76" s="22">
        <f t="shared" si="5"/>
        <v>4720.2999999999993</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44877.679166666669</v>
      </c>
      <c r="I77" s="22">
        <f t="shared" si="5"/>
        <v>4720.2999999999993</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44877.679166666669</v>
      </c>
      <c r="I78" s="22">
        <f t="shared" si="5"/>
        <v>4720.2999999999993</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44877.679166666669</v>
      </c>
      <c r="I79" s="22">
        <f t="shared" si="5"/>
        <v>4720.2999999999993</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44877.679166666669</v>
      </c>
      <c r="I80" s="22">
        <f t="shared" si="5"/>
        <v>4720.2999999999993</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44877.679166666669</v>
      </c>
      <c r="I81" s="22">
        <f t="shared" si="5"/>
        <v>4720.2999999999993</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44877.679166666669</v>
      </c>
      <c r="I82" s="22">
        <f t="shared" si="5"/>
        <v>4720.2999999999993</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44729.137499999997</v>
      </c>
      <c r="I83" s="22">
        <f t="shared" si="5"/>
        <v>1155.2999999999993</v>
      </c>
      <c r="J83" s="16" t="str">
        <f t="shared" si="12"/>
        <v>NOT DUE</v>
      </c>
      <c r="K83" s="30" t="s">
        <v>4178</v>
      </c>
      <c r="L83" s="19" t="s">
        <v>5435</v>
      </c>
    </row>
    <row r="84" spans="1:12" ht="15" customHeight="1">
      <c r="A84" s="16" t="s">
        <v>690</v>
      </c>
      <c r="B84" s="30" t="s">
        <v>686</v>
      </c>
      <c r="C84" s="30" t="s">
        <v>4179</v>
      </c>
      <c r="D84" s="20">
        <v>12000</v>
      </c>
      <c r="E84" s="12">
        <v>42549</v>
      </c>
      <c r="F84" s="12">
        <v>43781</v>
      </c>
      <c r="G84" s="26">
        <v>13670</v>
      </c>
      <c r="H84" s="21">
        <f t="shared" si="11"/>
        <v>44877.679166666669</v>
      </c>
      <c r="I84" s="22">
        <f t="shared" si="5"/>
        <v>4720.2999999999993</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44877.679166666669</v>
      </c>
      <c r="I85" s="22">
        <f t="shared" si="5"/>
        <v>4720.2999999999993</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44877.679166666669</v>
      </c>
      <c r="I86" s="22">
        <f t="shared" si="5"/>
        <v>4720.2999999999993</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44877.679166666669</v>
      </c>
      <c r="I87" s="22">
        <f t="shared" si="5"/>
        <v>4720.2999999999993</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44877.679166666669</v>
      </c>
      <c r="I88" s="22">
        <f t="shared" si="5"/>
        <v>4720.2999999999993</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44877.679166666669</v>
      </c>
      <c r="I89" s="22">
        <f t="shared" si="5"/>
        <v>4720.2999999999993</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44877.679166666669</v>
      </c>
      <c r="I90" s="22">
        <f t="shared" si="5"/>
        <v>4720.2999999999993</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44729.137499999997</v>
      </c>
      <c r="I91" s="22">
        <f t="shared" si="5"/>
        <v>1155.2999999999993</v>
      </c>
      <c r="J91" s="16" t="str">
        <f t="shared" si="12"/>
        <v>NOT DUE</v>
      </c>
      <c r="K91" s="30" t="s">
        <v>4178</v>
      </c>
      <c r="L91" s="19" t="s">
        <v>5435</v>
      </c>
    </row>
    <row r="92" spans="1:12" ht="15" customHeight="1">
      <c r="A92" s="16" t="s">
        <v>698</v>
      </c>
      <c r="B92" s="30" t="s">
        <v>4186</v>
      </c>
      <c r="C92" s="30" t="s">
        <v>4179</v>
      </c>
      <c r="D92" s="20">
        <v>12000</v>
      </c>
      <c r="E92" s="12">
        <v>42549</v>
      </c>
      <c r="F92" s="12">
        <v>43781</v>
      </c>
      <c r="G92" s="26">
        <v>13670</v>
      </c>
      <c r="H92" s="21">
        <f t="shared" si="11"/>
        <v>44877.679166666669</v>
      </c>
      <c r="I92" s="22">
        <f t="shared" si="5"/>
        <v>4720.2999999999993</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44877.679166666669</v>
      </c>
      <c r="I93" s="22">
        <f t="shared" si="5"/>
        <v>4720.2999999999993</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44877.679166666669</v>
      </c>
      <c r="I94" s="22">
        <f t="shared" si="5"/>
        <v>4720.2999999999993</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44877.679166666669</v>
      </c>
      <c r="I95" s="22">
        <f t="shared" si="5"/>
        <v>4720.2999999999993</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44877.679166666669</v>
      </c>
      <c r="I96" s="22">
        <f t="shared" si="5"/>
        <v>4720.2999999999993</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44877.679166666669</v>
      </c>
      <c r="I97" s="22">
        <f t="shared" si="5"/>
        <v>4720.2999999999993</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44877.679166666669</v>
      </c>
      <c r="I98" s="22">
        <f t="shared" si="5"/>
        <v>4720.2999999999993</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44877.679166666669</v>
      </c>
      <c r="I99" s="22">
        <f t="shared" si="5"/>
        <v>4720.2999999999993</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44877.679166666669</v>
      </c>
      <c r="I100" s="22">
        <f t="shared" si="5"/>
        <v>4720.2999999999993</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44877.679166666669</v>
      </c>
      <c r="I101" s="22">
        <f t="shared" si="5"/>
        <v>4720.2999999999993</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44877.679166666669</v>
      </c>
      <c r="I102" s="22">
        <f t="shared" si="5"/>
        <v>4720.2999999999993</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44877.679166666669</v>
      </c>
      <c r="I103" s="22">
        <f t="shared" si="5"/>
        <v>4720.2999999999993</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44877.679166666669</v>
      </c>
      <c r="I104" s="22">
        <f t="shared" ref="I104:I167" si="13">D104-($F$4-G104)</f>
        <v>4720.2999999999993</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44877.679166666669</v>
      </c>
      <c r="I105" s="22">
        <f t="shared" si="13"/>
        <v>4720.2999999999993</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44877.679166666669</v>
      </c>
      <c r="I106" s="22">
        <f t="shared" si="13"/>
        <v>4720.2999999999993</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44877.679166666669</v>
      </c>
      <c r="I107" s="22">
        <f t="shared" si="13"/>
        <v>4720.2999999999993</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44877.679166666669</v>
      </c>
      <c r="I108" s="22">
        <f t="shared" si="13"/>
        <v>4720.2999999999993</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44877.679166666669</v>
      </c>
      <c r="I109" s="22">
        <f t="shared" si="13"/>
        <v>4720.2999999999993</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44877.679166666669</v>
      </c>
      <c r="I110" s="22">
        <f t="shared" si="13"/>
        <v>4720.2999999999993</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44877.679166666669</v>
      </c>
      <c r="I111" s="22">
        <f t="shared" si="13"/>
        <v>4720.2999999999993</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44877.679166666669</v>
      </c>
      <c r="I112" s="22">
        <f t="shared" si="13"/>
        <v>4720.2999999999993</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44877.679166666669</v>
      </c>
      <c r="I113" s="22">
        <f t="shared" si="13"/>
        <v>4720.2999999999993</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44877.679166666669</v>
      </c>
      <c r="I114" s="22">
        <f t="shared" si="13"/>
        <v>4720.2999999999993</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44877.679166666669</v>
      </c>
      <c r="I115" s="22">
        <f t="shared" si="13"/>
        <v>4720.2999999999993</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44877.679166666669</v>
      </c>
      <c r="I116" s="22">
        <f t="shared" si="13"/>
        <v>4720.2999999999993</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44877.679166666669</v>
      </c>
      <c r="I117" s="22">
        <f t="shared" si="13"/>
        <v>4720.2999999999993</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44877.679166666669</v>
      </c>
      <c r="I118" s="22">
        <f t="shared" si="13"/>
        <v>4720.2999999999993</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44877.679166666669</v>
      </c>
      <c r="I119" s="22">
        <f t="shared" si="13"/>
        <v>4720.2999999999993</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44641.429166666669</v>
      </c>
      <c r="I120" s="22">
        <f t="shared" si="13"/>
        <v>-949.70000000000073</v>
      </c>
      <c r="J120" s="16" t="str">
        <f t="shared" si="12"/>
        <v>OVERDUE</v>
      </c>
      <c r="K120" s="30" t="s">
        <v>4192</v>
      </c>
      <c r="L120" s="19" t="s">
        <v>5389</v>
      </c>
    </row>
    <row r="121" spans="1:12" ht="15" customHeight="1">
      <c r="A121" s="16" t="s">
        <v>727</v>
      </c>
      <c r="B121" s="30" t="s">
        <v>258</v>
      </c>
      <c r="C121" s="30" t="s">
        <v>4191</v>
      </c>
      <c r="D121" s="20">
        <v>12000</v>
      </c>
      <c r="E121" s="12">
        <v>42549</v>
      </c>
      <c r="F121" s="12">
        <v>43781</v>
      </c>
      <c r="G121" s="26">
        <v>13670</v>
      </c>
      <c r="H121" s="21">
        <f t="shared" si="11"/>
        <v>44877.679166666669</v>
      </c>
      <c r="I121" s="22">
        <f t="shared" si="13"/>
        <v>4720.2999999999993</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44877.679166666669</v>
      </c>
      <c r="I122" s="22">
        <f t="shared" si="13"/>
        <v>4720.2999999999993</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44877.679166666669</v>
      </c>
      <c r="I123" s="22">
        <f t="shared" si="13"/>
        <v>4720.2999999999993</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44641.429166666669</v>
      </c>
      <c r="I124" s="22">
        <f t="shared" si="13"/>
        <v>-949.70000000000073</v>
      </c>
      <c r="J124" s="16" t="str">
        <f t="shared" si="12"/>
        <v>OVERDUE</v>
      </c>
      <c r="K124" s="30" t="s">
        <v>4192</v>
      </c>
      <c r="L124" s="19" t="s">
        <v>5389</v>
      </c>
    </row>
    <row r="125" spans="1:12" ht="15" customHeight="1">
      <c r="A125" s="16" t="s">
        <v>731</v>
      </c>
      <c r="B125" s="30" t="s">
        <v>259</v>
      </c>
      <c r="C125" s="30" t="s">
        <v>4191</v>
      </c>
      <c r="D125" s="20">
        <v>12000</v>
      </c>
      <c r="E125" s="12">
        <v>42549</v>
      </c>
      <c r="F125" s="12">
        <v>43781</v>
      </c>
      <c r="G125" s="26">
        <v>13670</v>
      </c>
      <c r="H125" s="21">
        <f t="shared" si="11"/>
        <v>44877.679166666669</v>
      </c>
      <c r="I125" s="22">
        <f t="shared" si="13"/>
        <v>4720.2999999999993</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44877.679166666669</v>
      </c>
      <c r="I126" s="22">
        <f t="shared" si="13"/>
        <v>4720.2999999999993</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44877.679166666669</v>
      </c>
      <c r="I127" s="22">
        <f t="shared" si="13"/>
        <v>4720.2999999999993</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44641.429166666669</v>
      </c>
      <c r="I128" s="22">
        <f t="shared" si="13"/>
        <v>-949.70000000000073</v>
      </c>
      <c r="J128" s="16" t="str">
        <f t="shared" si="12"/>
        <v>OVERDUE</v>
      </c>
      <c r="K128" s="30" t="s">
        <v>4192</v>
      </c>
      <c r="L128" s="19" t="s">
        <v>5389</v>
      </c>
    </row>
    <row r="129" spans="1:12" ht="15" customHeight="1">
      <c r="A129" s="16" t="s">
        <v>735</v>
      </c>
      <c r="B129" s="30" t="s">
        <v>260</v>
      </c>
      <c r="C129" s="30" t="s">
        <v>4191</v>
      </c>
      <c r="D129" s="20">
        <v>12000</v>
      </c>
      <c r="E129" s="12">
        <v>42549</v>
      </c>
      <c r="F129" s="12">
        <v>43781</v>
      </c>
      <c r="G129" s="26">
        <v>13670</v>
      </c>
      <c r="H129" s="21">
        <f t="shared" si="11"/>
        <v>44877.679166666669</v>
      </c>
      <c r="I129" s="22">
        <f t="shared" si="13"/>
        <v>4720.2999999999993</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44877.679166666669</v>
      </c>
      <c r="I130" s="22">
        <f t="shared" si="13"/>
        <v>4720.2999999999993</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44877.679166666669</v>
      </c>
      <c r="I131" s="22">
        <f t="shared" si="13"/>
        <v>4720.2999999999993</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44641.429166666669</v>
      </c>
      <c r="I132" s="22">
        <f t="shared" si="13"/>
        <v>-949.70000000000073</v>
      </c>
      <c r="J132" s="16" t="str">
        <f t="shared" si="12"/>
        <v>OVERDUE</v>
      </c>
      <c r="K132" s="30" t="s">
        <v>4192</v>
      </c>
      <c r="L132" s="19" t="s">
        <v>5389</v>
      </c>
    </row>
    <row r="133" spans="1:12" ht="15" customHeight="1">
      <c r="A133" s="16" t="s">
        <v>739</v>
      </c>
      <c r="B133" s="30" t="s">
        <v>261</v>
      </c>
      <c r="C133" s="30" t="s">
        <v>4191</v>
      </c>
      <c r="D133" s="20">
        <v>12000</v>
      </c>
      <c r="E133" s="12">
        <v>42549</v>
      </c>
      <c r="F133" s="12">
        <v>43781</v>
      </c>
      <c r="G133" s="26">
        <v>13670</v>
      </c>
      <c r="H133" s="21">
        <f t="shared" ref="H133:H135" si="14">IF(I133&lt;=12000,$F$5+(I133/24),"error")</f>
        <v>44877.679166666669</v>
      </c>
      <c r="I133" s="22">
        <f t="shared" si="13"/>
        <v>4720.2999999999993</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44877.679166666669</v>
      </c>
      <c r="I134" s="22">
        <f t="shared" si="13"/>
        <v>4720.2999999999993</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44877.679166666669</v>
      </c>
      <c r="I135" s="22">
        <f t="shared" si="13"/>
        <v>4720.2999999999993</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44641.429166666669</v>
      </c>
      <c r="I136" s="22">
        <f t="shared" si="13"/>
        <v>-949.70000000000073</v>
      </c>
      <c r="J136" s="16" t="str">
        <f t="shared" si="12"/>
        <v>OVERDUE</v>
      </c>
      <c r="K136" s="30" t="s">
        <v>4192</v>
      </c>
      <c r="L136" s="19" t="s">
        <v>5389</v>
      </c>
    </row>
    <row r="137" spans="1:12" ht="15" customHeight="1">
      <c r="A137" s="16" t="s">
        <v>743</v>
      </c>
      <c r="B137" s="30" t="s">
        <v>262</v>
      </c>
      <c r="C137" s="30" t="s">
        <v>4191</v>
      </c>
      <c r="D137" s="20">
        <v>12000</v>
      </c>
      <c r="E137" s="12">
        <v>42549</v>
      </c>
      <c r="F137" s="12">
        <v>43781</v>
      </c>
      <c r="G137" s="26">
        <v>13670</v>
      </c>
      <c r="H137" s="21">
        <f t="shared" ref="H137:H139" si="15">IF(I137&lt;=12000,$F$5+(I137/24),"error")</f>
        <v>44877.679166666669</v>
      </c>
      <c r="I137" s="22">
        <f t="shared" si="13"/>
        <v>4720.2999999999993</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44877.679166666669</v>
      </c>
      <c r="I138" s="22">
        <f t="shared" si="13"/>
        <v>4720.2999999999993</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44877.679166666669</v>
      </c>
      <c r="I139" s="22">
        <f t="shared" si="13"/>
        <v>4720.2999999999993</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44641.429166666669</v>
      </c>
      <c r="I140" s="22">
        <f t="shared" si="13"/>
        <v>-949.70000000000073</v>
      </c>
      <c r="J140" s="16" t="str">
        <f t="shared" si="12"/>
        <v>OVERDUE</v>
      </c>
      <c r="K140" s="30" t="s">
        <v>4192</v>
      </c>
      <c r="L140" s="19" t="s">
        <v>5389</v>
      </c>
    </row>
    <row r="141" spans="1:12" ht="25.5">
      <c r="A141" s="16" t="s">
        <v>747</v>
      </c>
      <c r="B141" s="30" t="s">
        <v>151</v>
      </c>
      <c r="C141" s="30" t="s">
        <v>4196</v>
      </c>
      <c r="D141" s="20">
        <v>12000</v>
      </c>
      <c r="E141" s="12">
        <v>42549</v>
      </c>
      <c r="F141" s="12">
        <v>43782</v>
      </c>
      <c r="G141" s="26">
        <v>13670</v>
      </c>
      <c r="H141" s="21">
        <f t="shared" ref="H141:H143" si="16">IF(I141&lt;=12000,$F$5+(I141/24),"error")</f>
        <v>44877.679166666669</v>
      </c>
      <c r="I141" s="22">
        <f t="shared" si="13"/>
        <v>4720.2999999999993</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44641.429166666669</v>
      </c>
      <c r="I142" s="22">
        <f t="shared" si="13"/>
        <v>-949.70000000000073</v>
      </c>
      <c r="J142" s="16" t="str">
        <f t="shared" ref="J142:J207" si="17">IF(I142="","",IF(I142&lt;0,"OVERDUE","NOT DUE"))</f>
        <v>OVERDUE</v>
      </c>
      <c r="K142" s="30" t="s">
        <v>4197</v>
      </c>
      <c r="L142" s="19" t="s">
        <v>5390</v>
      </c>
    </row>
    <row r="143" spans="1:12" ht="25.5" customHeight="1">
      <c r="A143" s="16" t="s">
        <v>749</v>
      </c>
      <c r="B143" s="30" t="s">
        <v>152</v>
      </c>
      <c r="C143" s="30" t="s">
        <v>4196</v>
      </c>
      <c r="D143" s="20">
        <v>12000</v>
      </c>
      <c r="E143" s="12">
        <v>42549</v>
      </c>
      <c r="F143" s="12">
        <v>43782</v>
      </c>
      <c r="G143" s="26">
        <v>13670</v>
      </c>
      <c r="H143" s="21">
        <f t="shared" si="16"/>
        <v>44877.679166666669</v>
      </c>
      <c r="I143" s="22">
        <f t="shared" si="13"/>
        <v>4720.2999999999993</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44641.429166666669</v>
      </c>
      <c r="I144" s="22">
        <f t="shared" si="13"/>
        <v>-949.70000000000073</v>
      </c>
      <c r="J144" s="16" t="str">
        <f t="shared" si="17"/>
        <v>OVERDUE</v>
      </c>
      <c r="K144" s="30" t="s">
        <v>4197</v>
      </c>
      <c r="L144" s="19" t="s">
        <v>5390</v>
      </c>
    </row>
    <row r="145" spans="1:12" ht="25.5" customHeight="1">
      <c r="A145" s="16" t="s">
        <v>751</v>
      </c>
      <c r="B145" s="30" t="s">
        <v>153</v>
      </c>
      <c r="C145" s="30" t="s">
        <v>4196</v>
      </c>
      <c r="D145" s="20">
        <v>12000</v>
      </c>
      <c r="E145" s="12">
        <v>42549</v>
      </c>
      <c r="F145" s="12">
        <v>43782</v>
      </c>
      <c r="G145" s="26">
        <v>13670</v>
      </c>
      <c r="H145" s="21">
        <f t="shared" ref="H145:H147" si="18">IF(I145&lt;=12000,$F$5+(I145/24),"error")</f>
        <v>44877.679166666669</v>
      </c>
      <c r="I145" s="22">
        <f t="shared" si="13"/>
        <v>4720.2999999999993</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44641.429166666669</v>
      </c>
      <c r="I146" s="22">
        <f t="shared" si="13"/>
        <v>-949.70000000000073</v>
      </c>
      <c r="J146" s="16" t="str">
        <f t="shared" si="17"/>
        <v>OVERDUE</v>
      </c>
      <c r="K146" s="30" t="s">
        <v>4197</v>
      </c>
      <c r="L146" s="19" t="s">
        <v>5390</v>
      </c>
    </row>
    <row r="147" spans="1:12" ht="26.45" customHeight="1">
      <c r="A147" s="16" t="s">
        <v>753</v>
      </c>
      <c r="B147" s="30" t="s">
        <v>154</v>
      </c>
      <c r="C147" s="30" t="s">
        <v>4196</v>
      </c>
      <c r="D147" s="20">
        <v>12000</v>
      </c>
      <c r="E147" s="12">
        <v>42549</v>
      </c>
      <c r="F147" s="12">
        <v>43782</v>
      </c>
      <c r="G147" s="26">
        <v>13670</v>
      </c>
      <c r="H147" s="21">
        <f t="shared" si="18"/>
        <v>44877.679166666669</v>
      </c>
      <c r="I147" s="22">
        <f t="shared" si="13"/>
        <v>4720.2999999999993</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44641.429166666669</v>
      </c>
      <c r="I148" s="22">
        <f t="shared" si="13"/>
        <v>-949.70000000000073</v>
      </c>
      <c r="J148" s="16" t="str">
        <f t="shared" si="17"/>
        <v>OVERDUE</v>
      </c>
      <c r="K148" s="30" t="s">
        <v>4197</v>
      </c>
      <c r="L148" s="19" t="s">
        <v>5390</v>
      </c>
    </row>
    <row r="149" spans="1:12" ht="25.5" customHeight="1">
      <c r="A149" s="16" t="s">
        <v>755</v>
      </c>
      <c r="B149" s="30" t="s">
        <v>155</v>
      </c>
      <c r="C149" s="30" t="s">
        <v>4196</v>
      </c>
      <c r="D149" s="20">
        <v>12000</v>
      </c>
      <c r="E149" s="12">
        <v>42549</v>
      </c>
      <c r="F149" s="12">
        <v>43782</v>
      </c>
      <c r="G149" s="26">
        <v>13670</v>
      </c>
      <c r="H149" s="21">
        <f t="shared" ref="H149:H150" si="19">IF(I149&lt;=12000,$F$5+(I149/24),"error")</f>
        <v>44877.679166666669</v>
      </c>
      <c r="I149" s="22">
        <f t="shared" si="13"/>
        <v>4720.2999999999993</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44641.429166666669</v>
      </c>
      <c r="I150" s="22">
        <f t="shared" si="13"/>
        <v>-949.70000000000073</v>
      </c>
      <c r="J150" s="16" t="str">
        <f t="shared" si="17"/>
        <v>OVERDUE</v>
      </c>
      <c r="K150" s="30" t="s">
        <v>4197</v>
      </c>
      <c r="L150" s="19" t="s">
        <v>5390</v>
      </c>
    </row>
    <row r="151" spans="1:12" ht="26.45" customHeight="1">
      <c r="A151" s="16" t="s">
        <v>757</v>
      </c>
      <c r="B151" s="30" t="s">
        <v>156</v>
      </c>
      <c r="C151" s="30" t="s">
        <v>4196</v>
      </c>
      <c r="D151" s="20">
        <v>12000</v>
      </c>
      <c r="E151" s="12">
        <v>42549</v>
      </c>
      <c r="F151" s="12">
        <v>43782</v>
      </c>
      <c r="G151" s="26">
        <v>13670</v>
      </c>
      <c r="H151" s="21">
        <f>IF(I151&lt;=12000,$F$5+(I151/24),"error")</f>
        <v>44877.679166666669</v>
      </c>
      <c r="I151" s="22">
        <f t="shared" si="13"/>
        <v>4720.2999999999993</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44641.429166666669</v>
      </c>
      <c r="I152" s="22">
        <f t="shared" si="13"/>
        <v>-949.70000000000073</v>
      </c>
      <c r="J152" s="16" t="str">
        <f t="shared" si="17"/>
        <v>OVERDUE</v>
      </c>
      <c r="K152" s="30" t="s">
        <v>4197</v>
      </c>
      <c r="L152" s="19" t="s">
        <v>5390</v>
      </c>
    </row>
    <row r="153" spans="1:12" ht="25.5" customHeight="1">
      <c r="A153" s="16" t="s">
        <v>759</v>
      </c>
      <c r="B153" s="30" t="s">
        <v>772</v>
      </c>
      <c r="C153" s="30" t="s">
        <v>4199</v>
      </c>
      <c r="D153" s="48">
        <v>12000</v>
      </c>
      <c r="E153" s="12">
        <v>42549</v>
      </c>
      <c r="F153" s="12">
        <v>44148</v>
      </c>
      <c r="G153" s="26">
        <v>13670</v>
      </c>
      <c r="H153" s="257">
        <f>IF(I153&lt;=12000,$F$5+(I153/24),"error")</f>
        <v>44877.679166666669</v>
      </c>
      <c r="I153" s="22">
        <f t="shared" si="13"/>
        <v>4720.2999999999993</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44758.304166666669</v>
      </c>
      <c r="I154" s="22">
        <f t="shared" si="13"/>
        <v>1855.2999999999993</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44877.679166666669</v>
      </c>
      <c r="I155" s="22">
        <f t="shared" si="13"/>
        <v>4720.2999999999993</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44877.679166666669</v>
      </c>
      <c r="I156" s="22">
        <f t="shared" si="13"/>
        <v>4720.2999999999993</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44877.679166666669</v>
      </c>
      <c r="I157" s="22">
        <f t="shared" si="13"/>
        <v>4720.2999999999993</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44877.679166666669</v>
      </c>
      <c r="I158" s="22">
        <f t="shared" si="13"/>
        <v>4720.2999999999993</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44877.679166666669</v>
      </c>
      <c r="I159" s="22">
        <f t="shared" si="13"/>
        <v>4720.2999999999993</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44877.679166666669</v>
      </c>
      <c r="I160" s="22">
        <f t="shared" si="13"/>
        <v>4720.2999999999993</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44877.679166666669</v>
      </c>
      <c r="I161" s="22">
        <f t="shared" si="13"/>
        <v>4720.2999999999993</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44877.679166666669</v>
      </c>
      <c r="I162" s="22">
        <f t="shared" si="13"/>
        <v>4720.2999999999993</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44877.679166666669</v>
      </c>
      <c r="I163" s="22">
        <f t="shared" si="13"/>
        <v>4720.2999999999993</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44877.679166666669</v>
      </c>
      <c r="I164" s="22">
        <f t="shared" si="13"/>
        <v>4720.2999999999993</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44877.679166666669</v>
      </c>
      <c r="I165" s="22">
        <f t="shared" si="13"/>
        <v>4720.2999999999993</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44877.679166666669</v>
      </c>
      <c r="I166" s="22">
        <f t="shared" si="13"/>
        <v>4720.2999999999993</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44877.679166666669</v>
      </c>
      <c r="I167" s="22">
        <f t="shared" si="13"/>
        <v>4720.2999999999993</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44877.679166666669</v>
      </c>
      <c r="I168" s="22">
        <f t="shared" ref="I168:I233" si="21">D168-($F$4-G168)</f>
        <v>4720.2999999999993</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44877.679166666669</v>
      </c>
      <c r="I169" s="22">
        <f t="shared" si="21"/>
        <v>4720.2999999999993</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44877.679166666669</v>
      </c>
      <c r="I170" s="22">
        <f t="shared" si="21"/>
        <v>4720.2999999999993</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44877.679166666669</v>
      </c>
      <c r="I171" s="22">
        <f t="shared" si="21"/>
        <v>4720.2999999999993</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44877.679166666669</v>
      </c>
      <c r="I172" s="22">
        <f t="shared" si="21"/>
        <v>4720.2999999999993</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44877.679166666669</v>
      </c>
      <c r="I173" s="22">
        <f t="shared" si="21"/>
        <v>4720.2999999999993</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44877.679166666669</v>
      </c>
      <c r="I174" s="22">
        <f t="shared" si="21"/>
        <v>4720.2999999999993</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44877.679166666669</v>
      </c>
      <c r="I175" s="22">
        <f t="shared" si="21"/>
        <v>4720.2999999999993</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44804.929166666669</v>
      </c>
      <c r="I176" s="22">
        <f t="shared" si="21"/>
        <v>2974.2999999999993</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44955.429166666669</v>
      </c>
      <c r="I177" s="22">
        <f t="shared" si="21"/>
        <v>6586.2999999999993</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44877.679166666669</v>
      </c>
      <c r="I178" s="22">
        <f t="shared" si="21"/>
        <v>4720.2999999999993</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45471.595833333333</v>
      </c>
      <c r="I179" s="22">
        <f t="shared" si="21"/>
        <v>18974.3</v>
      </c>
      <c r="J179" s="16" t="str">
        <f t="shared" si="17"/>
        <v>NOT DUE</v>
      </c>
      <c r="K179" s="30" t="s">
        <v>4208</v>
      </c>
      <c r="L179" s="19" t="s">
        <v>5391</v>
      </c>
    </row>
    <row r="180" spans="1:12">
      <c r="A180" s="16" t="s">
        <v>788</v>
      </c>
      <c r="B180" s="30" t="s">
        <v>4212</v>
      </c>
      <c r="C180" s="30" t="s">
        <v>4213</v>
      </c>
      <c r="D180" s="20">
        <v>12000</v>
      </c>
      <c r="E180" s="12">
        <v>42549</v>
      </c>
      <c r="F180" s="12">
        <v>44147</v>
      </c>
      <c r="G180" s="26">
        <v>13670</v>
      </c>
      <c r="H180" s="21">
        <f t="shared" si="20"/>
        <v>44877.679166666669</v>
      </c>
      <c r="I180" s="22">
        <f t="shared" si="21"/>
        <v>4720.2999999999993</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45211.012499999997</v>
      </c>
      <c r="I181" s="22">
        <f t="shared" si="21"/>
        <v>12720.3</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45211.012499999997</v>
      </c>
      <c r="I182" s="22">
        <f t="shared" si="21"/>
        <v>12720.3</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44863.512499999997</v>
      </c>
      <c r="I183" s="22">
        <f t="shared" si="21"/>
        <v>4380.2999999999993</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44863.512499999997</v>
      </c>
      <c r="I184" s="22">
        <f t="shared" si="21"/>
        <v>4380.2999999999993</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44863.512499999997</v>
      </c>
      <c r="I185" s="22">
        <f t="shared" si="21"/>
        <v>4380.2999999999993</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44863.512499999997</v>
      </c>
      <c r="I186" s="22">
        <f t="shared" si="21"/>
        <v>4380.2999999999993</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44863.512499999997</v>
      </c>
      <c r="I187" s="22">
        <f t="shared" si="21"/>
        <v>4380.2999999999993</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44863.512499999997</v>
      </c>
      <c r="I188" s="22">
        <f t="shared" si="21"/>
        <v>4380.2999999999993</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45093.554166666669</v>
      </c>
      <c r="I189" s="22">
        <f t="shared" si="21"/>
        <v>9901.2999999999993</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45093.554166666669</v>
      </c>
      <c r="I190" s="22">
        <f t="shared" si="21"/>
        <v>9901.2999999999993</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45093.554166666669</v>
      </c>
      <c r="I191" s="22">
        <f t="shared" si="21"/>
        <v>9901.2999999999993</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44863.512499999997</v>
      </c>
      <c r="I192" s="22">
        <f t="shared" si="21"/>
        <v>4380.2999999999993</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44863.512499999997</v>
      </c>
      <c r="I193" s="22">
        <f t="shared" si="21"/>
        <v>4380.2999999999993</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44863.512499999997</v>
      </c>
      <c r="I194" s="22">
        <f t="shared" si="21"/>
        <v>4380.2999999999993</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974.29999999999927</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45055.179166666669</v>
      </c>
      <c r="I196" s="22">
        <f t="shared" si="21"/>
        <v>8980.2999999999993</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45055.179166666669</v>
      </c>
      <c r="I197" s="22">
        <f t="shared" si="21"/>
        <v>8980.2999999999993</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44711.970833333333</v>
      </c>
      <c r="I198" s="22">
        <f t="shared" si="21"/>
        <v>743.29999999999927</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44680.387499999997</v>
      </c>
      <c r="I199" s="22">
        <f t="shared" si="21"/>
        <v>-14.700000000000728</v>
      </c>
      <c r="J199" s="16" t="str">
        <f t="shared" si="17"/>
        <v>OVERDUE</v>
      </c>
      <c r="K199" s="30" t="s">
        <v>4151</v>
      </c>
      <c r="L199" s="19" t="s">
        <v>5477</v>
      </c>
    </row>
    <row r="200" spans="1:12" ht="15" customHeight="1">
      <c r="A200" s="16" t="s">
        <v>810</v>
      </c>
      <c r="B200" s="30" t="s">
        <v>4152</v>
      </c>
      <c r="C200" s="30" t="s">
        <v>4233</v>
      </c>
      <c r="D200" s="20">
        <v>6000</v>
      </c>
      <c r="E200" s="12">
        <v>42549</v>
      </c>
      <c r="F200" s="12">
        <v>44060</v>
      </c>
      <c r="G200" s="26">
        <v>14935</v>
      </c>
      <c r="H200" s="14">
        <f t="shared" ref="H200:H201" si="23">IF(I200&lt;=6000,$F$5+(I200/24),"error")</f>
        <v>44680.387499999997</v>
      </c>
      <c r="I200" s="22">
        <f t="shared" si="21"/>
        <v>-14.700000000000728</v>
      </c>
      <c r="J200" s="16" t="str">
        <f t="shared" si="17"/>
        <v>OVERDUE</v>
      </c>
      <c r="K200" s="30" t="s">
        <v>4151</v>
      </c>
      <c r="L200" s="19" t="s">
        <v>5477</v>
      </c>
    </row>
    <row r="201" spans="1:12" ht="15" customHeight="1">
      <c r="A201" s="16" t="s">
        <v>811</v>
      </c>
      <c r="B201" s="30" t="s">
        <v>4152</v>
      </c>
      <c r="C201" s="30" t="s">
        <v>830</v>
      </c>
      <c r="D201" s="20">
        <v>6000</v>
      </c>
      <c r="E201" s="12">
        <v>42549</v>
      </c>
      <c r="F201" s="12">
        <v>44060</v>
      </c>
      <c r="G201" s="26">
        <v>14935</v>
      </c>
      <c r="H201" s="14">
        <f t="shared" si="23"/>
        <v>44680.387499999997</v>
      </c>
      <c r="I201" s="22">
        <f t="shared" si="21"/>
        <v>-14.700000000000728</v>
      </c>
      <c r="J201" s="16" t="str">
        <f t="shared" si="17"/>
        <v>OVERDUE</v>
      </c>
      <c r="K201" s="30" t="s">
        <v>4151</v>
      </c>
      <c r="L201" s="19" t="s">
        <v>5477</v>
      </c>
    </row>
    <row r="202" spans="1:12" ht="15" customHeight="1">
      <c r="A202" s="16" t="s">
        <v>812</v>
      </c>
      <c r="B202" s="30" t="s">
        <v>4156</v>
      </c>
      <c r="C202" s="30" t="s">
        <v>4231</v>
      </c>
      <c r="D202" s="20">
        <v>2500</v>
      </c>
      <c r="E202" s="12">
        <v>42549</v>
      </c>
      <c r="F202" s="12">
        <v>44529</v>
      </c>
      <c r="G202" s="26">
        <v>19193</v>
      </c>
      <c r="H202" s="14">
        <f>IF(I202&lt;=2500,$F$5+(I202/24),"error")</f>
        <v>44711.970833333333</v>
      </c>
      <c r="I202" s="22">
        <f t="shared" si="21"/>
        <v>743.29999999999927</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44680.387499999997</v>
      </c>
      <c r="I203" s="22">
        <f t="shared" si="21"/>
        <v>-14.700000000000728</v>
      </c>
      <c r="J203" s="16" t="str">
        <f t="shared" si="17"/>
        <v>OVERDUE</v>
      </c>
      <c r="K203" s="30" t="s">
        <v>4151</v>
      </c>
      <c r="L203" s="19" t="s">
        <v>5477</v>
      </c>
    </row>
    <row r="204" spans="1:12" ht="15" customHeight="1">
      <c r="A204" s="16" t="s">
        <v>814</v>
      </c>
      <c r="B204" s="30" t="s">
        <v>4156</v>
      </c>
      <c r="C204" s="30" t="s">
        <v>4233</v>
      </c>
      <c r="D204" s="20">
        <v>6000</v>
      </c>
      <c r="E204" s="12">
        <v>42549</v>
      </c>
      <c r="F204" s="12">
        <v>44060</v>
      </c>
      <c r="G204" s="26">
        <v>14935</v>
      </c>
      <c r="H204" s="14">
        <f t="shared" ref="H204" si="24">IF(I204&lt;=6000,$F$5+(I204/24),"error")</f>
        <v>44680.387499999997</v>
      </c>
      <c r="I204" s="22">
        <f t="shared" si="21"/>
        <v>-14.700000000000728</v>
      </c>
      <c r="J204" s="16" t="str">
        <f t="shared" si="17"/>
        <v>OVERDUE</v>
      </c>
      <c r="K204" s="30" t="s">
        <v>4151</v>
      </c>
      <c r="L204" s="19" t="s">
        <v>5477</v>
      </c>
    </row>
    <row r="205" spans="1:12" ht="15" customHeight="1">
      <c r="A205" s="16" t="s">
        <v>815</v>
      </c>
      <c r="B205" s="30" t="s">
        <v>4156</v>
      </c>
      <c r="C205" s="30" t="s">
        <v>830</v>
      </c>
      <c r="D205" s="20">
        <v>6000</v>
      </c>
      <c r="E205" s="12">
        <v>42549</v>
      </c>
      <c r="F205" s="12">
        <v>44060</v>
      </c>
      <c r="G205" s="26">
        <v>14935</v>
      </c>
      <c r="H205" s="14">
        <f>IF(I205&lt;=6000,$F$5+(I205/24),"error")</f>
        <v>44680.387499999997</v>
      </c>
      <c r="I205" s="22">
        <f t="shared" si="21"/>
        <v>-14.700000000000728</v>
      </c>
      <c r="J205" s="16" t="str">
        <f t="shared" si="17"/>
        <v>OVERDUE</v>
      </c>
      <c r="K205" s="30" t="s">
        <v>4151</v>
      </c>
      <c r="L205" s="19" t="s">
        <v>5477</v>
      </c>
    </row>
    <row r="206" spans="1:12" ht="15" customHeight="1">
      <c r="A206" s="16" t="s">
        <v>816</v>
      </c>
      <c r="B206" s="30" t="s">
        <v>4157</v>
      </c>
      <c r="C206" s="30" t="s">
        <v>4231</v>
      </c>
      <c r="D206" s="20">
        <v>2500</v>
      </c>
      <c r="E206" s="12">
        <v>42549</v>
      </c>
      <c r="F206" s="12">
        <v>44529</v>
      </c>
      <c r="G206" s="26">
        <v>19193</v>
      </c>
      <c r="H206" s="14">
        <f>IF(I206&lt;=2500,$F$5+(I206/24),"error")</f>
        <v>44711.970833333333</v>
      </c>
      <c r="I206" s="22">
        <f t="shared" si="21"/>
        <v>743.29999999999927</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44680.387499999997</v>
      </c>
      <c r="I207" s="22">
        <f t="shared" si="21"/>
        <v>-14.700000000000728</v>
      </c>
      <c r="J207" s="16" t="str">
        <f t="shared" si="17"/>
        <v>OVERDUE</v>
      </c>
      <c r="K207" s="30" t="s">
        <v>4151</v>
      </c>
      <c r="L207" s="19" t="s">
        <v>5477</v>
      </c>
    </row>
    <row r="208" spans="1:12" ht="15" customHeight="1">
      <c r="A208" s="16" t="s">
        <v>818</v>
      </c>
      <c r="B208" s="30" t="s">
        <v>4157</v>
      </c>
      <c r="C208" s="30" t="s">
        <v>4233</v>
      </c>
      <c r="D208" s="20">
        <v>6000</v>
      </c>
      <c r="E208" s="12">
        <v>42549</v>
      </c>
      <c r="F208" s="12">
        <v>44060</v>
      </c>
      <c r="G208" s="26">
        <v>14935</v>
      </c>
      <c r="H208" s="14">
        <f t="shared" ref="H208" si="25">IF(I208&lt;=6000,$F$5+(I208/24),"error")</f>
        <v>44680.387499999997</v>
      </c>
      <c r="I208" s="22">
        <f t="shared" si="21"/>
        <v>-14.700000000000728</v>
      </c>
      <c r="J208" s="16" t="str">
        <f t="shared" ref="J208:J273" si="26">IF(I208="","",IF(I208&lt;0,"OVERDUE","NOT DUE"))</f>
        <v>OVERDUE</v>
      </c>
      <c r="K208" s="30" t="s">
        <v>4151</v>
      </c>
      <c r="L208" s="19" t="s">
        <v>5477</v>
      </c>
    </row>
    <row r="209" spans="1:12" ht="15" customHeight="1">
      <c r="A209" s="16" t="s">
        <v>819</v>
      </c>
      <c r="B209" s="30" t="s">
        <v>4157</v>
      </c>
      <c r="C209" s="30" t="s">
        <v>830</v>
      </c>
      <c r="D209" s="20">
        <v>6000</v>
      </c>
      <c r="E209" s="12">
        <v>42549</v>
      </c>
      <c r="F209" s="12">
        <v>44060</v>
      </c>
      <c r="G209" s="26">
        <v>14935</v>
      </c>
      <c r="H209" s="14">
        <f>IF(I209&lt;=6000,$F$5+(I209/24),"error")</f>
        <v>44680.387499999997</v>
      </c>
      <c r="I209" s="22">
        <f t="shared" si="21"/>
        <v>-14.700000000000728</v>
      </c>
      <c r="J209" s="16" t="str">
        <f t="shared" si="26"/>
        <v>OVERDUE</v>
      </c>
      <c r="K209" s="30" t="s">
        <v>4151</v>
      </c>
      <c r="L209" s="19" t="s">
        <v>5477</v>
      </c>
    </row>
    <row r="210" spans="1:12" ht="15" customHeight="1">
      <c r="A210" s="16" t="s">
        <v>820</v>
      </c>
      <c r="B210" s="30" t="s">
        <v>4158</v>
      </c>
      <c r="C210" s="30" t="s">
        <v>4231</v>
      </c>
      <c r="D210" s="20">
        <v>2500</v>
      </c>
      <c r="E210" s="12">
        <v>42549</v>
      </c>
      <c r="F210" s="12">
        <v>44529</v>
      </c>
      <c r="G210" s="26">
        <v>19193</v>
      </c>
      <c r="H210" s="14">
        <f>IF(I210&lt;=2500,$F$5+(I210/24),"error")</f>
        <v>44711.970833333333</v>
      </c>
      <c r="I210" s="22">
        <f t="shared" si="21"/>
        <v>743.29999999999927</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44680.387499999997</v>
      </c>
      <c r="I211" s="22">
        <f t="shared" si="21"/>
        <v>-14.700000000000728</v>
      </c>
      <c r="J211" s="16" t="str">
        <f t="shared" si="26"/>
        <v>OVERDUE</v>
      </c>
      <c r="K211" s="30" t="s">
        <v>4151</v>
      </c>
      <c r="L211" s="19" t="s">
        <v>5477</v>
      </c>
    </row>
    <row r="212" spans="1:12" ht="15" customHeight="1">
      <c r="A212" s="16" t="s">
        <v>822</v>
      </c>
      <c r="B212" s="30" t="s">
        <v>4158</v>
      </c>
      <c r="C212" s="30" t="s">
        <v>4233</v>
      </c>
      <c r="D212" s="20">
        <v>6000</v>
      </c>
      <c r="E212" s="12">
        <v>42549</v>
      </c>
      <c r="F212" s="12">
        <v>44060</v>
      </c>
      <c r="G212" s="26">
        <v>14935</v>
      </c>
      <c r="H212" s="14">
        <f t="shared" ref="H212" si="27">IF(I212&lt;=6000,$F$5+(I212/24),"error")</f>
        <v>44680.387499999997</v>
      </c>
      <c r="I212" s="22">
        <f t="shared" si="21"/>
        <v>-14.700000000000728</v>
      </c>
      <c r="J212" s="16" t="str">
        <f t="shared" si="26"/>
        <v>OVERDUE</v>
      </c>
      <c r="K212" s="30" t="s">
        <v>4151</v>
      </c>
      <c r="L212" s="19" t="s">
        <v>5477</v>
      </c>
    </row>
    <row r="213" spans="1:12" ht="15" customHeight="1">
      <c r="A213" s="16" t="s">
        <v>823</v>
      </c>
      <c r="B213" s="30" t="s">
        <v>4158</v>
      </c>
      <c r="C213" s="30" t="s">
        <v>830</v>
      </c>
      <c r="D213" s="20">
        <v>6000</v>
      </c>
      <c r="E213" s="12">
        <v>42549</v>
      </c>
      <c r="F213" s="12">
        <v>44060</v>
      </c>
      <c r="G213" s="26">
        <v>14935</v>
      </c>
      <c r="H213" s="14">
        <f>IF(I213&lt;=6000,$F$5+(I213/24),"error")</f>
        <v>44680.387499999997</v>
      </c>
      <c r="I213" s="22">
        <f t="shared" si="21"/>
        <v>-14.700000000000728</v>
      </c>
      <c r="J213" s="16" t="str">
        <f t="shared" si="26"/>
        <v>OVERDUE</v>
      </c>
      <c r="K213" s="30" t="s">
        <v>4151</v>
      </c>
      <c r="L213" s="19" t="s">
        <v>5477</v>
      </c>
    </row>
    <row r="214" spans="1:12" ht="15" customHeight="1">
      <c r="A214" s="16" t="s">
        <v>824</v>
      </c>
      <c r="B214" s="30" t="s">
        <v>4159</v>
      </c>
      <c r="C214" s="30" t="s">
        <v>4231</v>
      </c>
      <c r="D214" s="20">
        <v>2500</v>
      </c>
      <c r="E214" s="12">
        <v>42549</v>
      </c>
      <c r="F214" s="12">
        <v>44529</v>
      </c>
      <c r="G214" s="26">
        <v>19193</v>
      </c>
      <c r="H214" s="14">
        <f>IF(I214&lt;=2500,$F$5+(I214/24),"error")</f>
        <v>44711.970833333333</v>
      </c>
      <c r="I214" s="22">
        <f t="shared" si="21"/>
        <v>743.29999999999927</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44684.845833333333</v>
      </c>
      <c r="I215" s="22">
        <f t="shared" si="21"/>
        <v>92.299999999999272</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44684.845833333333</v>
      </c>
      <c r="I216" s="22">
        <f t="shared" si="21"/>
        <v>92.299999999999272</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44684.845833333333</v>
      </c>
      <c r="I217" s="22">
        <f t="shared" si="21"/>
        <v>92.299999999999272</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44711.970833333333</v>
      </c>
      <c r="I218" s="22">
        <f t="shared" si="21"/>
        <v>743.29999999999927</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44684.845833333333</v>
      </c>
      <c r="I219" s="22">
        <f t="shared" si="21"/>
        <v>92.299999999999272</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44684.845833333333</v>
      </c>
      <c r="I220" s="22">
        <f t="shared" si="21"/>
        <v>92.299999999999272</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44684.845833333333</v>
      </c>
      <c r="I221" s="22">
        <f t="shared" si="21"/>
        <v>92.299999999999272</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44863.512499999997</v>
      </c>
      <c r="I222" s="22">
        <f t="shared" si="21"/>
        <v>4380.2999999999993</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44863.512499999997</v>
      </c>
      <c r="I223" s="22">
        <f t="shared" si="21"/>
        <v>4380.2999999999993</v>
      </c>
      <c r="J223" s="16" t="str">
        <f t="shared" si="26"/>
        <v>NOT DUE</v>
      </c>
      <c r="K223" s="30" t="s">
        <v>4218</v>
      </c>
      <c r="L223" s="19"/>
    </row>
    <row r="224" spans="1:12" ht="15" customHeight="1">
      <c r="A224" s="16" t="s">
        <v>836</v>
      </c>
      <c r="B224" s="30" t="s">
        <v>4236</v>
      </c>
      <c r="C224" s="30" t="s">
        <v>4237</v>
      </c>
      <c r="D224" s="20">
        <v>300</v>
      </c>
      <c r="E224" s="12">
        <v>42549</v>
      </c>
      <c r="F224" s="289">
        <v>44679</v>
      </c>
      <c r="G224" s="339">
        <v>20949</v>
      </c>
      <c r="H224" s="21">
        <f>IF(I224&lt;=300,$F$5+(I224/24),"error")</f>
        <v>44693.470833333333</v>
      </c>
      <c r="I224" s="22">
        <f>D224-($F$4-G224)</f>
        <v>299.29999999999927</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44706.887499999997</v>
      </c>
      <c r="I225" s="22">
        <f t="shared" si="21"/>
        <v>621.29999999999927</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44852.720833333333</v>
      </c>
      <c r="I226" s="22">
        <f t="shared" si="21"/>
        <v>4121.2999999999993</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45477.720833333333</v>
      </c>
      <c r="I227" s="22">
        <f t="shared" si="21"/>
        <v>19121.3</v>
      </c>
      <c r="J227" s="16" t="str">
        <f t="shared" si="26"/>
        <v>NOT DUE</v>
      </c>
      <c r="K227" s="30" t="s">
        <v>4241</v>
      </c>
      <c r="L227" s="19" t="s">
        <v>5402</v>
      </c>
    </row>
    <row r="228" spans="1:12" ht="26.1" customHeight="1">
      <c r="A228" s="16" t="s">
        <v>840</v>
      </c>
      <c r="B228" s="30" t="s">
        <v>38</v>
      </c>
      <c r="C228" s="30" t="s">
        <v>4244</v>
      </c>
      <c r="D228" s="48">
        <v>500</v>
      </c>
      <c r="E228" s="12">
        <v>42549</v>
      </c>
      <c r="F228" s="12">
        <v>44651</v>
      </c>
      <c r="G228" s="26">
        <v>20605</v>
      </c>
      <c r="H228" s="21">
        <f>IF(I228&lt;=500,$F$5+(I228/24),"error")</f>
        <v>44687.470833333333</v>
      </c>
      <c r="I228" s="22">
        <f t="shared" si="21"/>
        <v>155.29999999999927</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44856.887499999997</v>
      </c>
      <c r="I229" s="22">
        <f t="shared" si="21"/>
        <v>4221.2999999999993</v>
      </c>
      <c r="J229" s="16" t="str">
        <f t="shared" si="26"/>
        <v>NOT DUE</v>
      </c>
      <c r="K229" s="30"/>
      <c r="L229" s="19" t="s">
        <v>5362</v>
      </c>
    </row>
    <row r="230" spans="1:12" ht="26.45" customHeight="1">
      <c r="A230" s="16" t="s">
        <v>843</v>
      </c>
      <c r="B230" s="30" t="s">
        <v>4246</v>
      </c>
      <c r="C230" s="30" t="s">
        <v>4247</v>
      </c>
      <c r="D230" s="48">
        <v>12000</v>
      </c>
      <c r="E230" s="12">
        <v>42549</v>
      </c>
      <c r="F230" s="12">
        <v>44589</v>
      </c>
      <c r="G230" s="26">
        <v>19924</v>
      </c>
      <c r="H230" s="14">
        <f>IF(I230&lt;=12000,$F$5+(I230/24),"error")</f>
        <v>45138.262499999997</v>
      </c>
      <c r="I230" s="22">
        <f t="shared" si="21"/>
        <v>10974.3</v>
      </c>
      <c r="J230" s="16" t="str">
        <f t="shared" si="26"/>
        <v>NOT DUE</v>
      </c>
      <c r="K230" s="30" t="s">
        <v>4248</v>
      </c>
      <c r="L230" s="19" t="s">
        <v>5372</v>
      </c>
    </row>
    <row r="231" spans="1:12" ht="15" customHeight="1">
      <c r="A231" s="16" t="s">
        <v>844</v>
      </c>
      <c r="B231" s="30" t="s">
        <v>4246</v>
      </c>
      <c r="C231" s="30" t="s">
        <v>4168</v>
      </c>
      <c r="D231" s="48">
        <v>6000</v>
      </c>
      <c r="E231" s="12">
        <v>42549</v>
      </c>
      <c r="F231" s="12">
        <v>44589</v>
      </c>
      <c r="G231" s="26">
        <v>19924</v>
      </c>
      <c r="H231" s="14">
        <f>IF(I231&lt;=6000,$F$5+(I231/24),"error")</f>
        <v>44888.262499999997</v>
      </c>
      <c r="I231" s="22">
        <f t="shared" si="21"/>
        <v>4974.2999999999993</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44808.970833333333</v>
      </c>
      <c r="I232" s="22">
        <f t="shared" si="21"/>
        <v>3071.2999999999993</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45138.262499999997</v>
      </c>
      <c r="I233" s="22">
        <f t="shared" si="21"/>
        <v>10974.3</v>
      </c>
      <c r="J233" s="16" t="str">
        <f t="shared" si="26"/>
        <v>NOT DUE</v>
      </c>
      <c r="K233" s="30" t="s">
        <v>4222</v>
      </c>
      <c r="L233" s="19" t="s">
        <v>5372</v>
      </c>
    </row>
    <row r="234" spans="1:12" ht="15" customHeight="1">
      <c r="A234" s="16" t="s">
        <v>847</v>
      </c>
      <c r="B234" s="30" t="s">
        <v>4221</v>
      </c>
      <c r="C234" s="30" t="s">
        <v>4252</v>
      </c>
      <c r="D234" s="20">
        <v>12000</v>
      </c>
      <c r="E234" s="12">
        <v>42549</v>
      </c>
      <c r="F234" s="12">
        <v>44589</v>
      </c>
      <c r="G234" s="26">
        <v>19924</v>
      </c>
      <c r="H234" s="21">
        <f t="shared" ref="H234:H235" si="30">IF(I234&lt;=12000,$F$5+(I234/24),"error")</f>
        <v>45138.262499999997</v>
      </c>
      <c r="I234" s="22">
        <f t="shared" ref="I234:I265" si="31">D234-($F$4-G234)</f>
        <v>10974.3</v>
      </c>
      <c r="J234" s="16" t="str">
        <f t="shared" si="26"/>
        <v>NOT DUE</v>
      </c>
      <c r="K234" s="30" t="s">
        <v>4222</v>
      </c>
      <c r="L234" s="19" t="s">
        <v>5372</v>
      </c>
    </row>
    <row r="235" spans="1:12" ht="25.5" customHeight="1">
      <c r="A235" s="16" t="s">
        <v>848</v>
      </c>
      <c r="B235" s="30" t="s">
        <v>4253</v>
      </c>
      <c r="C235" s="30" t="s">
        <v>4181</v>
      </c>
      <c r="D235" s="20">
        <v>12000</v>
      </c>
      <c r="E235" s="12">
        <v>42549</v>
      </c>
      <c r="F235" s="12">
        <v>44005</v>
      </c>
      <c r="G235" s="26">
        <v>14655</v>
      </c>
      <c r="H235" s="21">
        <f t="shared" si="30"/>
        <v>44918.720833333333</v>
      </c>
      <c r="I235" s="22">
        <f t="shared" si="31"/>
        <v>5705.2999999999993</v>
      </c>
      <c r="J235" s="16" t="str">
        <f t="shared" si="26"/>
        <v>NOT DUE</v>
      </c>
      <c r="K235" s="30" t="s">
        <v>4254</v>
      </c>
      <c r="L235" s="19"/>
    </row>
    <row r="236" spans="1:12" ht="26.25" customHeight="1">
      <c r="A236" s="16" t="s">
        <v>849</v>
      </c>
      <c r="B236" s="30" t="s">
        <v>4255</v>
      </c>
      <c r="C236" s="30" t="s">
        <v>4237</v>
      </c>
      <c r="D236" s="20">
        <v>200</v>
      </c>
      <c r="E236" s="12">
        <v>42549</v>
      </c>
      <c r="F236" s="12">
        <v>44679</v>
      </c>
      <c r="G236" s="26">
        <v>20949</v>
      </c>
      <c r="H236" s="21">
        <f>IF(I236&lt;=200,$F$5+(I236/24),"error")</f>
        <v>44689.304166666669</v>
      </c>
      <c r="I236" s="22">
        <f>D236-($F$4-G236)</f>
        <v>199.29999999999927</v>
      </c>
      <c r="J236" s="16" t="str">
        <f>IF(I236="","",IF(I236&lt;0,"OVERDUE","NOT DUE"))</f>
        <v>NOT DUE</v>
      </c>
      <c r="K236" s="30" t="s">
        <v>4256</v>
      </c>
      <c r="L236" s="19" t="s">
        <v>5405</v>
      </c>
    </row>
    <row r="237" spans="1:12" ht="26.1" customHeight="1">
      <c r="A237" s="16" t="s">
        <v>850</v>
      </c>
      <c r="B237" s="30" t="s">
        <v>4257</v>
      </c>
      <c r="C237" s="30" t="s">
        <v>4258</v>
      </c>
      <c r="D237" s="20">
        <v>10000</v>
      </c>
      <c r="E237" s="12">
        <v>42549</v>
      </c>
      <c r="F237" s="12">
        <v>44608</v>
      </c>
      <c r="G237" s="26">
        <v>20071</v>
      </c>
      <c r="H237" s="21">
        <f>IF(I237&lt;=10000,$F$5+(I237/24),"error")</f>
        <v>45061.054166666669</v>
      </c>
      <c r="I237" s="22">
        <f t="shared" si="31"/>
        <v>9121.2999999999993</v>
      </c>
      <c r="J237" s="16" t="str">
        <f t="shared" si="26"/>
        <v>NOT DUE</v>
      </c>
      <c r="K237" s="30" t="s">
        <v>4259</v>
      </c>
      <c r="L237" s="19" t="s">
        <v>5403</v>
      </c>
    </row>
    <row r="238" spans="1:12" ht="24">
      <c r="A238" s="16" t="s">
        <v>851</v>
      </c>
      <c r="B238" s="30" t="s">
        <v>4257</v>
      </c>
      <c r="C238" s="30" t="s">
        <v>4260</v>
      </c>
      <c r="D238" s="20">
        <v>20000</v>
      </c>
      <c r="E238" s="12">
        <v>42549</v>
      </c>
      <c r="F238" s="12">
        <v>44608</v>
      </c>
      <c r="G238" s="26">
        <v>20071</v>
      </c>
      <c r="H238" s="21">
        <f>IF(I238&lt;=20000,$F$5+(I238/24),"error")</f>
        <v>45477.720833333333</v>
      </c>
      <c r="I238" s="22">
        <f t="shared" si="31"/>
        <v>19121.3</v>
      </c>
      <c r="J238" s="16" t="str">
        <f t="shared" si="26"/>
        <v>NOT DUE</v>
      </c>
      <c r="K238" s="30" t="s">
        <v>4259</v>
      </c>
      <c r="L238" s="19" t="s">
        <v>5403</v>
      </c>
    </row>
    <row r="239" spans="1:12" ht="26.1" customHeight="1">
      <c r="A239" s="16" t="s">
        <v>852</v>
      </c>
      <c r="B239" s="30" t="s">
        <v>4257</v>
      </c>
      <c r="C239" s="30" t="s">
        <v>4261</v>
      </c>
      <c r="D239" s="20">
        <v>5000</v>
      </c>
      <c r="E239" s="12">
        <v>42549</v>
      </c>
      <c r="F239" s="12">
        <v>44608</v>
      </c>
      <c r="G239" s="26">
        <v>20071</v>
      </c>
      <c r="H239" s="21">
        <f>IF(I239&lt;=5000,$F$5+(I239/24),"error")</f>
        <v>44852.720833333333</v>
      </c>
      <c r="I239" s="22">
        <f t="shared" si="31"/>
        <v>4121.2999999999993</v>
      </c>
      <c r="J239" s="16" t="str">
        <f t="shared" si="26"/>
        <v>NOT DUE</v>
      </c>
      <c r="K239" s="30" t="s">
        <v>4259</v>
      </c>
      <c r="L239" s="19" t="s">
        <v>5403</v>
      </c>
    </row>
    <row r="240" spans="1:12" ht="36">
      <c r="A240" s="16" t="s">
        <v>853</v>
      </c>
      <c r="B240" s="30" t="s">
        <v>4257</v>
      </c>
      <c r="C240" s="30" t="s">
        <v>4262</v>
      </c>
      <c r="D240" s="20">
        <v>20000</v>
      </c>
      <c r="E240" s="12">
        <v>42549</v>
      </c>
      <c r="F240" s="12">
        <v>44608</v>
      </c>
      <c r="G240" s="26">
        <v>20071</v>
      </c>
      <c r="H240" s="21">
        <f>IF(I240&lt;=20000,$F$5+(I240/24),"error")</f>
        <v>45477.720833333333</v>
      </c>
      <c r="I240" s="22">
        <f t="shared" si="31"/>
        <v>19121.3</v>
      </c>
      <c r="J240" s="16" t="str">
        <f t="shared" si="26"/>
        <v>NOT DUE</v>
      </c>
      <c r="K240" s="30" t="s">
        <v>4259</v>
      </c>
      <c r="L240" s="19" t="s">
        <v>5404</v>
      </c>
    </row>
    <row r="241" spans="1:12" ht="25.5">
      <c r="A241" s="16" t="s">
        <v>854</v>
      </c>
      <c r="B241" s="30" t="s">
        <v>4874</v>
      </c>
      <c r="C241" s="30" t="s">
        <v>4263</v>
      </c>
      <c r="D241" s="20">
        <v>12000</v>
      </c>
      <c r="E241" s="12">
        <v>42549</v>
      </c>
      <c r="F241" s="12">
        <v>43885</v>
      </c>
      <c r="G241" s="26">
        <v>14158</v>
      </c>
      <c r="H241" s="21">
        <f>IF(I241&lt;=12000,$F$5+(I241/24),"error")</f>
        <v>44898.012499999997</v>
      </c>
      <c r="I241" s="22">
        <f t="shared" si="31"/>
        <v>5208.2999999999993</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45130.220833333333</v>
      </c>
      <c r="I242" s="255">
        <f t="shared" si="31"/>
        <v>10781.3</v>
      </c>
      <c r="J242" s="256" t="str">
        <f t="shared" si="26"/>
        <v>NOT DUE</v>
      </c>
      <c r="K242" s="253"/>
      <c r="L242" s="263" t="s">
        <v>5369</v>
      </c>
    </row>
    <row r="243" spans="1:12" ht="25.5" customHeight="1">
      <c r="A243" s="16" t="s">
        <v>856</v>
      </c>
      <c r="B243" s="30" t="s">
        <v>4265</v>
      </c>
      <c r="C243" s="30" t="s">
        <v>4181</v>
      </c>
      <c r="D243" s="20">
        <v>2500</v>
      </c>
      <c r="E243" s="12">
        <v>42549</v>
      </c>
      <c r="F243" s="12">
        <v>44548</v>
      </c>
      <c r="G243" s="26">
        <v>19388</v>
      </c>
      <c r="H243" s="21">
        <f>IF(I243&lt;=2500,$F$5+(I243/24),"error")</f>
        <v>44720.095833333333</v>
      </c>
      <c r="I243" s="22">
        <f t="shared" si="31"/>
        <v>938.29999999999927</v>
      </c>
      <c r="J243" s="16" t="str">
        <f t="shared" si="26"/>
        <v>NOT DUE</v>
      </c>
      <c r="K243" s="30" t="s">
        <v>4266</v>
      </c>
      <c r="L243" s="19" t="s">
        <v>5365</v>
      </c>
    </row>
    <row r="244" spans="1:12" ht="25.5">
      <c r="A244" s="16" t="s">
        <v>857</v>
      </c>
      <c r="B244" s="30" t="s">
        <v>4223</v>
      </c>
      <c r="C244" s="30" t="s">
        <v>4251</v>
      </c>
      <c r="D244" s="20">
        <v>6000</v>
      </c>
      <c r="E244" s="12">
        <v>42549</v>
      </c>
      <c r="F244" s="12">
        <v>44504</v>
      </c>
      <c r="G244" s="26">
        <v>18851</v>
      </c>
      <c r="H244" s="21">
        <f>IF(I244&lt;=6000,$F$5+(I244/24),"error")</f>
        <v>44843.554166666669</v>
      </c>
      <c r="I244" s="22">
        <f t="shared" si="31"/>
        <v>3901.2999999999993</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44843.554166666669</v>
      </c>
      <c r="I245" s="22">
        <f t="shared" si="31"/>
        <v>3901.2999999999993</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44843.554166666669</v>
      </c>
      <c r="I246" s="22">
        <f t="shared" si="31"/>
        <v>3901.2999999999993</v>
      </c>
      <c r="J246" s="16" t="str">
        <f t="shared" si="26"/>
        <v>NOT DUE</v>
      </c>
      <c r="K246" s="30" t="s">
        <v>4224</v>
      </c>
      <c r="L246" s="19" t="s">
        <v>5376</v>
      </c>
    </row>
    <row r="247" spans="1:12" ht="25.5" customHeight="1">
      <c r="A247" s="16" t="s">
        <v>861</v>
      </c>
      <c r="B247" s="30" t="s">
        <v>4225</v>
      </c>
      <c r="C247" s="30" t="s">
        <v>4267</v>
      </c>
      <c r="D247" s="20">
        <v>6000</v>
      </c>
      <c r="E247" s="12">
        <v>42549</v>
      </c>
      <c r="F247" s="12">
        <v>44504</v>
      </c>
      <c r="G247" s="26">
        <v>18851</v>
      </c>
      <c r="H247" s="21">
        <f t="shared" si="32"/>
        <v>44843.554166666669</v>
      </c>
      <c r="I247" s="22">
        <f t="shared" si="31"/>
        <v>3901.2999999999993</v>
      </c>
      <c r="J247" s="16" t="str">
        <f t="shared" si="26"/>
        <v>NOT DUE</v>
      </c>
      <c r="K247" s="30" t="s">
        <v>4224</v>
      </c>
      <c r="L247" s="19" t="s">
        <v>5376</v>
      </c>
    </row>
    <row r="248" spans="1:12" ht="26.1" customHeight="1">
      <c r="A248" s="16" t="s">
        <v>862</v>
      </c>
      <c r="B248" s="30" t="s">
        <v>4268</v>
      </c>
      <c r="C248" s="30" t="s">
        <v>4269</v>
      </c>
      <c r="D248" s="20">
        <v>2000</v>
      </c>
      <c r="E248" s="12">
        <v>42549</v>
      </c>
      <c r="F248" s="12">
        <v>44490</v>
      </c>
      <c r="G248" s="26">
        <v>18698</v>
      </c>
      <c r="H248" s="21">
        <f>IF(I248&lt;=2000,$F$5+(I248/24),"error")</f>
        <v>44670.512499999997</v>
      </c>
      <c r="I248" s="22">
        <f t="shared" si="31"/>
        <v>-251.70000000000073</v>
      </c>
      <c r="J248" s="16" t="str">
        <f t="shared" si="26"/>
        <v>OVERDUE</v>
      </c>
      <c r="K248" s="30"/>
      <c r="L248" s="19" t="s">
        <v>5448</v>
      </c>
    </row>
    <row r="249" spans="1:12" ht="26.1" customHeight="1">
      <c r="A249" s="16" t="s">
        <v>863</v>
      </c>
      <c r="B249" s="30" t="s">
        <v>4270</v>
      </c>
      <c r="C249" s="30" t="s">
        <v>4269</v>
      </c>
      <c r="D249" s="20">
        <v>2000</v>
      </c>
      <c r="E249" s="12">
        <v>42549</v>
      </c>
      <c r="F249" s="12">
        <v>44490</v>
      </c>
      <c r="G249" s="26">
        <v>18698</v>
      </c>
      <c r="H249" s="21">
        <f>IF(I249&lt;=2000,$F$5+(I249/24),"error")</f>
        <v>44670.512499999997</v>
      </c>
      <c r="I249" s="22">
        <f t="shared" si="31"/>
        <v>-251.70000000000073</v>
      </c>
      <c r="J249" s="16" t="str">
        <f t="shared" si="26"/>
        <v>OVERDUE</v>
      </c>
      <c r="K249" s="30"/>
      <c r="L249" s="19" t="s">
        <v>5448</v>
      </c>
    </row>
    <row r="250" spans="1:12" ht="25.5" customHeight="1">
      <c r="A250" s="16" t="s">
        <v>864</v>
      </c>
      <c r="B250" s="30" t="s">
        <v>4271</v>
      </c>
      <c r="C250" s="30" t="s">
        <v>4272</v>
      </c>
      <c r="D250" s="20">
        <v>2500</v>
      </c>
      <c r="E250" s="12">
        <v>43720</v>
      </c>
      <c r="F250" s="12">
        <v>44483</v>
      </c>
      <c r="G250" s="26">
        <v>18693</v>
      </c>
      <c r="H250" s="21">
        <f>IF(I250&lt;=2500,$F$5+(I250/24),"error")</f>
        <v>44691.137499999997</v>
      </c>
      <c r="I250" s="22">
        <f>D250-($F$4-G250)</f>
        <v>243.29999999999927</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44483</v>
      </c>
      <c r="G251" s="26">
        <v>18693</v>
      </c>
      <c r="H251" s="21">
        <f t="shared" ref="H251" si="33">IF(I251&lt;=2500,$F$5+(I251/24),"error")</f>
        <v>44691.137499999997</v>
      </c>
      <c r="I251" s="22">
        <f t="shared" si="31"/>
        <v>243.29999999999927</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44691.137499999997</v>
      </c>
      <c r="I252" s="22">
        <f t="shared" si="31"/>
        <v>243.29999999999927</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44808.970833333333</v>
      </c>
      <c r="I253" s="22">
        <f t="shared" si="31"/>
        <v>3071.2999999999993</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44686.054166666669</v>
      </c>
      <c r="I254" s="15">
        <f t="shared" si="31"/>
        <v>121.29999999999927</v>
      </c>
      <c r="J254" s="16" t="str">
        <f t="shared" si="26"/>
        <v>NOT DUE</v>
      </c>
      <c r="K254" s="30" t="s">
        <v>4280</v>
      </c>
      <c r="L254" s="19" t="s">
        <v>5406</v>
      </c>
    </row>
    <row r="255" spans="1:12" ht="26.1" customHeight="1">
      <c r="A255" s="16" t="s">
        <v>869</v>
      </c>
      <c r="B255" s="30" t="s">
        <v>4281</v>
      </c>
      <c r="C255" s="30" t="s">
        <v>4282</v>
      </c>
      <c r="D255" s="20">
        <v>12000</v>
      </c>
      <c r="E255" s="12">
        <v>42549</v>
      </c>
      <c r="F255" s="12">
        <v>44592</v>
      </c>
      <c r="G255" s="26">
        <v>19924</v>
      </c>
      <c r="H255" s="21">
        <f>IF(I255&lt;=12000,$F$5+(I255/24),"error")</f>
        <v>45138.262499999997</v>
      </c>
      <c r="I255" s="22">
        <f t="shared" si="31"/>
        <v>10974.3</v>
      </c>
      <c r="J255" s="16" t="str">
        <f t="shared" si="26"/>
        <v>NOT DUE</v>
      </c>
      <c r="K255" s="30" t="s">
        <v>4283</v>
      </c>
      <c r="L255" s="19" t="s">
        <v>5392</v>
      </c>
    </row>
    <row r="256" spans="1:12">
      <c r="A256" s="16" t="s">
        <v>870</v>
      </c>
      <c r="B256" s="30" t="s">
        <v>4284</v>
      </c>
      <c r="C256" s="30" t="s">
        <v>4285</v>
      </c>
      <c r="D256" s="20">
        <v>5000</v>
      </c>
      <c r="E256" s="12">
        <v>42549</v>
      </c>
      <c r="F256" s="12">
        <v>44200</v>
      </c>
      <c r="G256" s="26">
        <v>19565</v>
      </c>
      <c r="H256" s="21">
        <f>IF(I256&lt;=5000,$F$5+(I256/24),"error")</f>
        <v>44831.637499999997</v>
      </c>
      <c r="I256" s="22">
        <f t="shared" si="31"/>
        <v>3615.2999999999993</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44721.595833333333</v>
      </c>
      <c r="I257" s="22">
        <f t="shared" si="31"/>
        <v>974.29999999999927</v>
      </c>
      <c r="J257" s="16" t="str">
        <f t="shared" si="26"/>
        <v>NOT DUE</v>
      </c>
      <c r="K257" s="30" t="s">
        <v>4289</v>
      </c>
      <c r="L257" s="19" t="s">
        <v>5393</v>
      </c>
    </row>
    <row r="258" spans="1:12" ht="15" customHeight="1">
      <c r="A258" s="16" t="s">
        <v>872</v>
      </c>
      <c r="B258" s="30" t="s">
        <v>4290</v>
      </c>
      <c r="C258" s="30" t="s">
        <v>4291</v>
      </c>
      <c r="D258" s="41">
        <v>1000</v>
      </c>
      <c r="E258" s="12">
        <v>42549</v>
      </c>
      <c r="F258" s="12">
        <v>44623</v>
      </c>
      <c r="G258" s="26">
        <v>20243</v>
      </c>
      <c r="H258" s="21">
        <f>IF(I258&lt;=1000,$F$5+(I258/24),"error")</f>
        <v>44693.220833333333</v>
      </c>
      <c r="I258" s="22">
        <f t="shared" si="31"/>
        <v>293.29999999999927</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44901.554166666669</v>
      </c>
      <c r="I259" s="22">
        <f t="shared" si="31"/>
        <v>5293.2999999999993</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44901.554166666669</v>
      </c>
      <c r="I260" s="22">
        <f t="shared" si="31"/>
        <v>5293.2999999999993</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44901.554166666669</v>
      </c>
      <c r="I261" s="22">
        <f t="shared" si="31"/>
        <v>5293.2999999999993</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44901.554166666669</v>
      </c>
      <c r="I262" s="22">
        <f t="shared" si="31"/>
        <v>5293.2999999999993</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44865.929166666669</v>
      </c>
      <c r="I263" s="22">
        <f t="shared" si="31"/>
        <v>4438.2999999999993</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44830.887499999997</v>
      </c>
      <c r="I264" s="22">
        <f t="shared" si="31"/>
        <v>3597.2999999999993</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44674</v>
      </c>
      <c r="G265" s="26">
        <v>20903</v>
      </c>
      <c r="H265" s="257">
        <f>IF(I265&lt;=500,$F$5+(I265/24),"error")</f>
        <v>44699.887499999997</v>
      </c>
      <c r="I265" s="22">
        <f t="shared" si="31"/>
        <v>453.29999999999927</v>
      </c>
      <c r="J265" s="256" t="str">
        <f t="shared" si="26"/>
        <v>NOT DUE</v>
      </c>
      <c r="K265" s="253"/>
      <c r="L265" s="263"/>
    </row>
    <row r="266" spans="1:12">
      <c r="A266" s="16" t="s">
        <v>880</v>
      </c>
      <c r="B266" s="30" t="s">
        <v>4294</v>
      </c>
      <c r="C266" s="30" t="s">
        <v>4295</v>
      </c>
      <c r="D266" s="41" t="s">
        <v>4</v>
      </c>
      <c r="E266" s="12">
        <v>42549</v>
      </c>
      <c r="F266" s="12">
        <v>44680</v>
      </c>
      <c r="G266" s="72"/>
      <c r="H266" s="14">
        <f>EDATE(F266-1,1)</f>
        <v>44709</v>
      </c>
      <c r="I266" s="15">
        <f ca="1">IF(ISBLANK(H266),"",H266-DATE(YEAR(NOW()),MONTH(NOW()),DAY(NOW())))</f>
        <v>28</v>
      </c>
      <c r="J266" s="16" t="str">
        <f ca="1">IF(I266="","",IF(I266&lt;0,"OVERDUE","NOT DUE"))</f>
        <v>NOT DUE</v>
      </c>
      <c r="K266" s="30"/>
      <c r="L266" s="19" t="s">
        <v>5466</v>
      </c>
    </row>
    <row r="267" spans="1:12" ht="25.5">
      <c r="A267" s="16" t="s">
        <v>881</v>
      </c>
      <c r="B267" s="30" t="s">
        <v>4296</v>
      </c>
      <c r="C267" s="30" t="s">
        <v>390</v>
      </c>
      <c r="D267" s="41" t="s">
        <v>4</v>
      </c>
      <c r="E267" s="12">
        <v>42549</v>
      </c>
      <c r="F267" s="12">
        <v>44680</v>
      </c>
      <c r="G267" s="72"/>
      <c r="H267" s="14">
        <f>EDATE(F267-1,1)</f>
        <v>44709</v>
      </c>
      <c r="I267" s="15">
        <f ca="1">IF(ISBLANK(H267),"",H267-DATE(YEAR(NOW()),MONTH(NOW()),DAY(NOW())))</f>
        <v>28</v>
      </c>
      <c r="J267" s="16" t="str">
        <f t="shared" ca="1" si="26"/>
        <v>NOT DUE</v>
      </c>
      <c r="K267" s="30"/>
      <c r="L267" s="19" t="s">
        <v>5466</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145</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326</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326</v>
      </c>
      <c r="J270" s="16" t="str">
        <f t="shared" ca="1" si="26"/>
        <v>NOT DUE</v>
      </c>
      <c r="K270" s="30"/>
      <c r="L270" s="19"/>
    </row>
    <row r="271" spans="1:12" ht="26.45" customHeight="1">
      <c r="A271" s="16" t="s">
        <v>909</v>
      </c>
      <c r="B271" s="30" t="s">
        <v>883</v>
      </c>
      <c r="C271" s="30" t="s">
        <v>884</v>
      </c>
      <c r="D271" s="20" t="s">
        <v>1</v>
      </c>
      <c r="E271" s="12">
        <v>42549</v>
      </c>
      <c r="F271" s="12">
        <v>44681</v>
      </c>
      <c r="G271" s="72"/>
      <c r="H271" s="14">
        <f t="shared" ref="H271:H284" si="36">DATE(YEAR(F271),MONTH(F271),DAY(F271)+1)</f>
        <v>44682</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44681</v>
      </c>
      <c r="G272" s="72"/>
      <c r="H272" s="14">
        <f t="shared" si="36"/>
        <v>44682</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44681</v>
      </c>
      <c r="G273" s="72"/>
      <c r="H273" s="14">
        <f t="shared" si="36"/>
        <v>44682</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44681</v>
      </c>
      <c r="G274" s="72"/>
      <c r="H274" s="14">
        <f t="shared" si="36"/>
        <v>44682</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44681</v>
      </c>
      <c r="G275" s="72"/>
      <c r="H275" s="14">
        <f t="shared" si="36"/>
        <v>44682</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44681</v>
      </c>
      <c r="G276" s="72"/>
      <c r="H276" s="14">
        <f t="shared" si="36"/>
        <v>44682</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44681</v>
      </c>
      <c r="G277" s="72"/>
      <c r="H277" s="14">
        <f t="shared" si="36"/>
        <v>44682</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44681</v>
      </c>
      <c r="G278" s="72"/>
      <c r="H278" s="14">
        <f t="shared" si="36"/>
        <v>44682</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44681</v>
      </c>
      <c r="G279" s="72"/>
      <c r="H279" s="14">
        <f t="shared" si="36"/>
        <v>44682</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44681</v>
      </c>
      <c r="G280" s="72"/>
      <c r="H280" s="14">
        <f t="shared" si="36"/>
        <v>44682</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44681</v>
      </c>
      <c r="G281" s="72"/>
      <c r="H281" s="14">
        <f t="shared" si="36"/>
        <v>44682</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44681</v>
      </c>
      <c r="G282" s="72"/>
      <c r="H282" s="14">
        <f t="shared" si="36"/>
        <v>44682</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44681</v>
      </c>
      <c r="G283" s="72"/>
      <c r="H283" s="14">
        <f t="shared" si="36"/>
        <v>44682</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44681</v>
      </c>
      <c r="G284" s="72"/>
      <c r="H284" s="14">
        <f t="shared" si="36"/>
        <v>44682</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44681</v>
      </c>
      <c r="G285" s="72"/>
      <c r="H285" s="14">
        <f>DATE(YEAR(F285),MONTH(F285),DAY(F285)+7)</f>
        <v>44688</v>
      </c>
      <c r="I285" s="15">
        <f t="shared" ca="1" si="35"/>
        <v>7</v>
      </c>
      <c r="J285" s="16" t="str">
        <f t="shared" ca="1" si="37"/>
        <v>NOT DUE</v>
      </c>
      <c r="K285" s="30" t="s">
        <v>916</v>
      </c>
      <c r="L285" s="224"/>
    </row>
    <row r="286" spans="1:12" ht="15" customHeight="1">
      <c r="A286" s="16" t="s">
        <v>947</v>
      </c>
      <c r="B286" s="30" t="s">
        <v>935</v>
      </c>
      <c r="C286" s="30" t="s">
        <v>936</v>
      </c>
      <c r="D286" s="20" t="s">
        <v>26</v>
      </c>
      <c r="E286" s="12">
        <v>42549</v>
      </c>
      <c r="F286" s="12">
        <v>44681</v>
      </c>
      <c r="G286" s="72"/>
      <c r="H286" s="14">
        <f>DATE(YEAR(F286),MONTH(F286),DAY(F286)+7)</f>
        <v>44688</v>
      </c>
      <c r="I286" s="15">
        <f t="shared" ca="1" si="35"/>
        <v>7</v>
      </c>
      <c r="J286" s="16" t="str">
        <f t="shared" ca="1" si="37"/>
        <v>NOT DUE</v>
      </c>
      <c r="K286" s="30" t="s">
        <v>940</v>
      </c>
      <c r="L286" s="224"/>
    </row>
    <row r="287" spans="1:12" ht="15" customHeight="1">
      <c r="A287" s="16" t="s">
        <v>948</v>
      </c>
      <c r="B287" s="30" t="s">
        <v>937</v>
      </c>
      <c r="C287" s="30" t="s">
        <v>901</v>
      </c>
      <c r="D287" s="20" t="s">
        <v>26</v>
      </c>
      <c r="E287" s="12">
        <v>42549</v>
      </c>
      <c r="F287" s="12">
        <v>44681</v>
      </c>
      <c r="G287" s="72"/>
      <c r="H287" s="14">
        <f>DATE(YEAR(F287),MONTH(F287),DAY(F287)+7)</f>
        <v>44688</v>
      </c>
      <c r="I287" s="15">
        <f t="shared" ca="1" si="35"/>
        <v>7</v>
      </c>
      <c r="J287" s="16" t="str">
        <f t="shared" ca="1" si="37"/>
        <v>NOT DUE</v>
      </c>
      <c r="K287" s="30" t="s">
        <v>941</v>
      </c>
      <c r="L287" s="224"/>
    </row>
    <row r="288" spans="1:12" ht="15" customHeight="1">
      <c r="A288" s="16" t="s">
        <v>953</v>
      </c>
      <c r="B288" s="30" t="s">
        <v>938</v>
      </c>
      <c r="C288" s="30" t="s">
        <v>939</v>
      </c>
      <c r="D288" s="20" t="s">
        <v>26</v>
      </c>
      <c r="E288" s="12">
        <v>42549</v>
      </c>
      <c r="F288" s="12">
        <v>44681</v>
      </c>
      <c r="G288" s="72"/>
      <c r="H288" s="14">
        <f>DATE(YEAR(F288),MONTH(F288),DAY(F288)+7)</f>
        <v>44688</v>
      </c>
      <c r="I288" s="15">
        <f t="shared" ca="1" si="35"/>
        <v>7</v>
      </c>
      <c r="J288" s="16" t="str">
        <f t="shared" ca="1" si="37"/>
        <v>NOT DUE</v>
      </c>
      <c r="K288" s="30" t="s">
        <v>942</v>
      </c>
      <c r="L288" s="224"/>
    </row>
    <row r="289" spans="1:12" ht="15" customHeight="1">
      <c r="A289" s="16" t="s">
        <v>954</v>
      </c>
      <c r="B289" s="30" t="s">
        <v>4302</v>
      </c>
      <c r="C289" s="30" t="s">
        <v>393</v>
      </c>
      <c r="D289" s="20" t="s">
        <v>4</v>
      </c>
      <c r="E289" s="12">
        <v>42549</v>
      </c>
      <c r="F289" s="12">
        <v>44679</v>
      </c>
      <c r="G289" s="72"/>
      <c r="H289" s="14">
        <f>EDATE(F289-1,1)</f>
        <v>44708</v>
      </c>
      <c r="I289" s="15">
        <f t="shared" ca="1" si="35"/>
        <v>27</v>
      </c>
      <c r="J289" s="16" t="str">
        <f t="shared" ca="1" si="37"/>
        <v>NOT DUE</v>
      </c>
      <c r="K289" s="30" t="s">
        <v>943</v>
      </c>
      <c r="L289" s="19"/>
    </row>
    <row r="290" spans="1:12">
      <c r="A290" s="16" t="s">
        <v>955</v>
      </c>
      <c r="B290" s="30" t="s">
        <v>949</v>
      </c>
      <c r="C290" s="30" t="s">
        <v>901</v>
      </c>
      <c r="D290" s="20" t="s">
        <v>4</v>
      </c>
      <c r="E290" s="12">
        <v>42549</v>
      </c>
      <c r="F290" s="12">
        <v>44679</v>
      </c>
      <c r="G290" s="72"/>
      <c r="H290" s="14">
        <f>EDATE(F290-1,1)</f>
        <v>44708</v>
      </c>
      <c r="I290" s="15">
        <f t="shared" ca="1" si="35"/>
        <v>27</v>
      </c>
      <c r="J290" s="16" t="str">
        <f t="shared" ca="1" si="37"/>
        <v>NOT DUE</v>
      </c>
      <c r="K290" s="30" t="s">
        <v>916</v>
      </c>
      <c r="L290" s="19"/>
    </row>
    <row r="291" spans="1:12" ht="26.45" customHeight="1">
      <c r="A291" s="16" t="s">
        <v>956</v>
      </c>
      <c r="B291" s="30" t="s">
        <v>950</v>
      </c>
      <c r="C291" s="30" t="s">
        <v>901</v>
      </c>
      <c r="D291" s="20" t="s">
        <v>4</v>
      </c>
      <c r="E291" s="12">
        <v>42549</v>
      </c>
      <c r="F291" s="12">
        <v>44679</v>
      </c>
      <c r="G291" s="72"/>
      <c r="H291" s="14">
        <f>EDATE(F291-1,1)</f>
        <v>44708</v>
      </c>
      <c r="I291" s="15">
        <f t="shared" ca="1" si="35"/>
        <v>27</v>
      </c>
      <c r="J291" s="16" t="str">
        <f t="shared" ca="1" si="37"/>
        <v>NOT DUE</v>
      </c>
      <c r="K291" s="30" t="s">
        <v>957</v>
      </c>
      <c r="L291" s="19"/>
    </row>
    <row r="292" spans="1:12" ht="15" customHeight="1">
      <c r="A292" s="16" t="s">
        <v>962</v>
      </c>
      <c r="B292" s="30" t="s">
        <v>937</v>
      </c>
      <c r="C292" s="30" t="s">
        <v>901</v>
      </c>
      <c r="D292" s="20" t="s">
        <v>4</v>
      </c>
      <c r="E292" s="12">
        <v>42549</v>
      </c>
      <c r="F292" s="12">
        <v>44679</v>
      </c>
      <c r="G292" s="72"/>
      <c r="H292" s="14">
        <f>EDATE(F292-1,1)</f>
        <v>44708</v>
      </c>
      <c r="I292" s="15">
        <f t="shared" ca="1" si="35"/>
        <v>27</v>
      </c>
      <c r="J292" s="16" t="str">
        <f t="shared" ca="1" si="37"/>
        <v>NOT DUE</v>
      </c>
      <c r="K292" s="30" t="s">
        <v>958</v>
      </c>
      <c r="L292" s="19"/>
    </row>
    <row r="293" spans="1:12" ht="25.5">
      <c r="A293" s="16" t="s">
        <v>963</v>
      </c>
      <c r="B293" s="30" t="s">
        <v>951</v>
      </c>
      <c r="C293" s="30" t="s">
        <v>952</v>
      </c>
      <c r="D293" s="20" t="s">
        <v>4</v>
      </c>
      <c r="E293" s="12">
        <v>42549</v>
      </c>
      <c r="F293" s="12">
        <v>44679</v>
      </c>
      <c r="G293" s="72"/>
      <c r="H293" s="14">
        <f>EDATE(F293-1,1)</f>
        <v>44708</v>
      </c>
      <c r="I293" s="15">
        <f t="shared" ca="1" si="35"/>
        <v>27</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112</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125</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306</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306</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306</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306</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306</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306</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306</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306</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306</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310</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310</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310</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310</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310</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388</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310</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310</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310</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310</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310</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310</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310</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310</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310</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310</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310</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1194</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388</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1194</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310</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310</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1194</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310</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310</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310</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393</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393</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393</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35" t="s">
        <v>5441</v>
      </c>
      <c r="F339" s="435"/>
      <c r="H339" s="435" t="s">
        <v>5442</v>
      </c>
      <c r="I339" s="435"/>
      <c r="J339" s="435"/>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G39" sqref="G3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19564.5</v>
      </c>
    </row>
    <row r="5" spans="1:12" ht="18" customHeight="1">
      <c r="A5" s="378" t="s">
        <v>78</v>
      </c>
      <c r="B5" s="378"/>
      <c r="C5" s="37" t="s">
        <v>4133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44681</v>
      </c>
      <c r="G8" s="72"/>
      <c r="H8" s="14">
        <f t="shared" ref="H8:H16" si="0">DATE(YEAR(F8),MONTH(F8),DAY(F8)+1)</f>
        <v>44682</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44681</v>
      </c>
      <c r="G9" s="72"/>
      <c r="H9" s="14">
        <f>DATE(YEAR(F9),MONTH(F9),DAY(F9)+1)</f>
        <v>44682</v>
      </c>
      <c r="I9" s="15">
        <f t="shared" ca="1" si="1"/>
        <v>1</v>
      </c>
      <c r="J9" s="16" t="str">
        <f t="shared" ca="1" si="2"/>
        <v>NOT DUE</v>
      </c>
      <c r="K9" s="30" t="s">
        <v>609</v>
      </c>
      <c r="L9" s="19"/>
    </row>
    <row r="10" spans="1:12" ht="15" customHeight="1">
      <c r="A10" s="16" t="s">
        <v>1151</v>
      </c>
      <c r="B10" s="30" t="s">
        <v>4138</v>
      </c>
      <c r="C10" s="30" t="s">
        <v>4139</v>
      </c>
      <c r="D10" s="20" t="s">
        <v>1</v>
      </c>
      <c r="E10" s="12">
        <v>42549</v>
      </c>
      <c r="F10" s="12">
        <v>44681</v>
      </c>
      <c r="G10" s="72"/>
      <c r="H10" s="14">
        <f t="shared" si="0"/>
        <v>44682</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44681</v>
      </c>
      <c r="G11" s="72"/>
      <c r="H11" s="14">
        <f t="shared" si="0"/>
        <v>44682</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44681</v>
      </c>
      <c r="G12" s="72"/>
      <c r="H12" s="14">
        <f t="shared" si="0"/>
        <v>44682</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44681</v>
      </c>
      <c r="G13" s="72"/>
      <c r="H13" s="14">
        <f t="shared" si="0"/>
        <v>44682</v>
      </c>
      <c r="I13" s="15">
        <f t="shared" ca="1" si="1"/>
        <v>1</v>
      </c>
      <c r="J13" s="16" t="str">
        <f t="shared" ca="1" si="2"/>
        <v>NOT DUE</v>
      </c>
      <c r="K13" s="30" t="s">
        <v>609</v>
      </c>
      <c r="L13" s="19"/>
    </row>
    <row r="14" spans="1:12" ht="38.25">
      <c r="A14" s="16" t="s">
        <v>1155</v>
      </c>
      <c r="B14" s="30" t="s">
        <v>4144</v>
      </c>
      <c r="C14" s="30" t="s">
        <v>4145</v>
      </c>
      <c r="D14" s="20" t="s">
        <v>1</v>
      </c>
      <c r="E14" s="12">
        <v>42549</v>
      </c>
      <c r="F14" s="12">
        <v>44681</v>
      </c>
      <c r="G14" s="72"/>
      <c r="H14" s="14">
        <f t="shared" si="0"/>
        <v>44682</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44681</v>
      </c>
      <c r="G15" s="72"/>
      <c r="H15" s="14">
        <f t="shared" si="0"/>
        <v>44682</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44681</v>
      </c>
      <c r="G16" s="72"/>
      <c r="H16" s="14">
        <f t="shared" si="0"/>
        <v>44682</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44658</v>
      </c>
      <c r="G17" s="72"/>
      <c r="H17" s="14">
        <f t="shared" ref="H17:H35" si="4">EDATE(F17-1,1)</f>
        <v>44687</v>
      </c>
      <c r="I17" s="15">
        <f t="shared" ca="1" si="3"/>
        <v>6</v>
      </c>
      <c r="J17" s="16" t="str">
        <f t="shared" ca="1" si="2"/>
        <v>NOT DUE</v>
      </c>
      <c r="K17" s="30" t="s">
        <v>4151</v>
      </c>
      <c r="L17" s="17" t="s">
        <v>4730</v>
      </c>
    </row>
    <row r="18" spans="1:12" ht="15" customHeight="1">
      <c r="A18" s="16" t="s">
        <v>1159</v>
      </c>
      <c r="B18" s="30" t="s">
        <v>4152</v>
      </c>
      <c r="C18" s="30" t="s">
        <v>4153</v>
      </c>
      <c r="D18" s="20" t="s">
        <v>4</v>
      </c>
      <c r="E18" s="12">
        <v>42549</v>
      </c>
      <c r="F18" s="12">
        <v>44658</v>
      </c>
      <c r="G18" s="72"/>
      <c r="H18" s="14">
        <f t="shared" si="4"/>
        <v>44687</v>
      </c>
      <c r="I18" s="15">
        <f t="shared" ca="1" si="3"/>
        <v>6</v>
      </c>
      <c r="J18" s="16" t="str">
        <f t="shared" ca="1" si="2"/>
        <v>NOT DUE</v>
      </c>
      <c r="K18" s="30" t="s">
        <v>4151</v>
      </c>
      <c r="L18" s="17" t="s">
        <v>4730</v>
      </c>
    </row>
    <row r="19" spans="1:12" ht="15" customHeight="1">
      <c r="A19" s="16" t="s">
        <v>1160</v>
      </c>
      <c r="B19" s="30" t="s">
        <v>4152</v>
      </c>
      <c r="C19" s="30" t="s">
        <v>4154</v>
      </c>
      <c r="D19" s="20" t="s">
        <v>4</v>
      </c>
      <c r="E19" s="12">
        <v>42549</v>
      </c>
      <c r="F19" s="12">
        <v>44658</v>
      </c>
      <c r="G19" s="72"/>
      <c r="H19" s="14">
        <f t="shared" si="4"/>
        <v>44687</v>
      </c>
      <c r="I19" s="15">
        <f t="shared" ca="1" si="3"/>
        <v>6</v>
      </c>
      <c r="J19" s="16" t="str">
        <f t="shared" ca="1" si="2"/>
        <v>NOT DUE</v>
      </c>
      <c r="K19" s="30" t="s">
        <v>4151</v>
      </c>
      <c r="L19" s="17" t="s">
        <v>4730</v>
      </c>
    </row>
    <row r="20" spans="1:12" ht="15" customHeight="1">
      <c r="A20" s="16" t="s">
        <v>1161</v>
      </c>
      <c r="B20" s="30" t="s">
        <v>4152</v>
      </c>
      <c r="C20" s="30" t="s">
        <v>4155</v>
      </c>
      <c r="D20" s="20" t="s">
        <v>4</v>
      </c>
      <c r="E20" s="12">
        <v>42549</v>
      </c>
      <c r="F20" s="12">
        <v>44658</v>
      </c>
      <c r="G20" s="72"/>
      <c r="H20" s="14">
        <f t="shared" si="4"/>
        <v>44687</v>
      </c>
      <c r="I20" s="15">
        <f t="shared" ca="1" si="3"/>
        <v>6</v>
      </c>
      <c r="J20" s="16" t="str">
        <f t="shared" ca="1" si="2"/>
        <v>NOT DUE</v>
      </c>
      <c r="K20" s="30" t="s">
        <v>4151</v>
      </c>
      <c r="L20" s="17" t="s">
        <v>4730</v>
      </c>
    </row>
    <row r="21" spans="1:12" ht="15" customHeight="1">
      <c r="A21" s="16" t="s">
        <v>1162</v>
      </c>
      <c r="B21" s="30" t="s">
        <v>4156</v>
      </c>
      <c r="C21" s="30" t="s">
        <v>4153</v>
      </c>
      <c r="D21" s="20" t="s">
        <v>4</v>
      </c>
      <c r="E21" s="12">
        <v>42549</v>
      </c>
      <c r="F21" s="12">
        <v>44658</v>
      </c>
      <c r="G21" s="72"/>
      <c r="H21" s="14">
        <f t="shared" si="4"/>
        <v>44687</v>
      </c>
      <c r="I21" s="15">
        <f t="shared" ca="1" si="3"/>
        <v>6</v>
      </c>
      <c r="J21" s="16" t="str">
        <f t="shared" ca="1" si="2"/>
        <v>NOT DUE</v>
      </c>
      <c r="K21" s="30" t="s">
        <v>4151</v>
      </c>
      <c r="L21" s="17" t="s">
        <v>4730</v>
      </c>
    </row>
    <row r="22" spans="1:12" ht="15" customHeight="1">
      <c r="A22" s="16" t="s">
        <v>1163</v>
      </c>
      <c r="B22" s="30" t="s">
        <v>4156</v>
      </c>
      <c r="C22" s="30" t="s">
        <v>4154</v>
      </c>
      <c r="D22" s="20" t="s">
        <v>4</v>
      </c>
      <c r="E22" s="12">
        <v>42549</v>
      </c>
      <c r="F22" s="12">
        <v>44658</v>
      </c>
      <c r="G22" s="72"/>
      <c r="H22" s="14">
        <f t="shared" si="4"/>
        <v>44687</v>
      </c>
      <c r="I22" s="15">
        <f t="shared" ca="1" si="3"/>
        <v>6</v>
      </c>
      <c r="J22" s="16" t="str">
        <f t="shared" ca="1" si="2"/>
        <v>NOT DUE</v>
      </c>
      <c r="K22" s="30" t="s">
        <v>4151</v>
      </c>
      <c r="L22" s="17" t="s">
        <v>4730</v>
      </c>
    </row>
    <row r="23" spans="1:12" ht="15" customHeight="1">
      <c r="A23" s="16" t="s">
        <v>1164</v>
      </c>
      <c r="B23" s="30" t="s">
        <v>4156</v>
      </c>
      <c r="C23" s="30" t="s">
        <v>4155</v>
      </c>
      <c r="D23" s="20" t="s">
        <v>4</v>
      </c>
      <c r="E23" s="12">
        <v>42549</v>
      </c>
      <c r="F23" s="12">
        <v>44658</v>
      </c>
      <c r="G23" s="72"/>
      <c r="H23" s="14">
        <f t="shared" si="4"/>
        <v>44687</v>
      </c>
      <c r="I23" s="15">
        <f t="shared" ca="1" si="3"/>
        <v>6</v>
      </c>
      <c r="J23" s="16" t="str">
        <f t="shared" ca="1" si="2"/>
        <v>NOT DUE</v>
      </c>
      <c r="K23" s="30" t="s">
        <v>4151</v>
      </c>
      <c r="L23" s="17" t="s">
        <v>4730</v>
      </c>
    </row>
    <row r="24" spans="1:12" ht="15" customHeight="1">
      <c r="A24" s="16" t="s">
        <v>1165</v>
      </c>
      <c r="B24" s="30" t="s">
        <v>4157</v>
      </c>
      <c r="C24" s="30" t="s">
        <v>4153</v>
      </c>
      <c r="D24" s="20" t="s">
        <v>4</v>
      </c>
      <c r="E24" s="12">
        <v>42549</v>
      </c>
      <c r="F24" s="12">
        <v>44658</v>
      </c>
      <c r="G24" s="72"/>
      <c r="H24" s="14">
        <f t="shared" si="4"/>
        <v>44687</v>
      </c>
      <c r="I24" s="15">
        <f t="shared" ca="1" si="3"/>
        <v>6</v>
      </c>
      <c r="J24" s="16" t="str">
        <f t="shared" ca="1" si="2"/>
        <v>NOT DUE</v>
      </c>
      <c r="K24" s="30" t="s">
        <v>4151</v>
      </c>
      <c r="L24" s="17" t="s">
        <v>4730</v>
      </c>
    </row>
    <row r="25" spans="1:12" ht="15" customHeight="1">
      <c r="A25" s="16" t="s">
        <v>1166</v>
      </c>
      <c r="B25" s="30" t="s">
        <v>4157</v>
      </c>
      <c r="C25" s="30" t="s">
        <v>4154</v>
      </c>
      <c r="D25" s="20" t="s">
        <v>4</v>
      </c>
      <c r="E25" s="12">
        <v>42549</v>
      </c>
      <c r="F25" s="12">
        <v>44658</v>
      </c>
      <c r="G25" s="72"/>
      <c r="H25" s="14">
        <f t="shared" si="4"/>
        <v>44687</v>
      </c>
      <c r="I25" s="15">
        <f t="shared" ca="1" si="3"/>
        <v>6</v>
      </c>
      <c r="J25" s="16" t="str">
        <f t="shared" ca="1" si="2"/>
        <v>NOT DUE</v>
      </c>
      <c r="K25" s="30" t="s">
        <v>4151</v>
      </c>
      <c r="L25" s="17" t="s">
        <v>4730</v>
      </c>
    </row>
    <row r="26" spans="1:12" ht="15" customHeight="1">
      <c r="A26" s="16" t="s">
        <v>1167</v>
      </c>
      <c r="B26" s="30" t="s">
        <v>4157</v>
      </c>
      <c r="C26" s="30" t="s">
        <v>4155</v>
      </c>
      <c r="D26" s="20" t="s">
        <v>4</v>
      </c>
      <c r="E26" s="12">
        <v>42549</v>
      </c>
      <c r="F26" s="12">
        <v>44658</v>
      </c>
      <c r="G26" s="72"/>
      <c r="H26" s="14">
        <f t="shared" si="4"/>
        <v>44687</v>
      </c>
      <c r="I26" s="15">
        <f t="shared" ca="1" si="3"/>
        <v>6</v>
      </c>
      <c r="J26" s="16" t="str">
        <f t="shared" ca="1" si="2"/>
        <v>NOT DUE</v>
      </c>
      <c r="K26" s="30" t="s">
        <v>4151</v>
      </c>
      <c r="L26" s="17" t="s">
        <v>4730</v>
      </c>
    </row>
    <row r="27" spans="1:12" ht="15" customHeight="1">
      <c r="A27" s="16" t="s">
        <v>1168</v>
      </c>
      <c r="B27" s="30" t="s">
        <v>4158</v>
      </c>
      <c r="C27" s="30" t="s">
        <v>4153</v>
      </c>
      <c r="D27" s="20" t="s">
        <v>4</v>
      </c>
      <c r="E27" s="12">
        <v>42549</v>
      </c>
      <c r="F27" s="12">
        <v>44658</v>
      </c>
      <c r="G27" s="72"/>
      <c r="H27" s="14">
        <f t="shared" si="4"/>
        <v>44687</v>
      </c>
      <c r="I27" s="15">
        <f t="shared" ca="1" si="3"/>
        <v>6</v>
      </c>
      <c r="J27" s="16" t="str">
        <f t="shared" ca="1" si="2"/>
        <v>NOT DUE</v>
      </c>
      <c r="K27" s="30" t="s">
        <v>4151</v>
      </c>
      <c r="L27" s="17" t="s">
        <v>4730</v>
      </c>
    </row>
    <row r="28" spans="1:12" ht="15" customHeight="1">
      <c r="A28" s="16" t="s">
        <v>1169</v>
      </c>
      <c r="B28" s="30" t="s">
        <v>4158</v>
      </c>
      <c r="C28" s="30" t="s">
        <v>4154</v>
      </c>
      <c r="D28" s="20" t="s">
        <v>4</v>
      </c>
      <c r="E28" s="12">
        <v>42549</v>
      </c>
      <c r="F28" s="12">
        <v>44658</v>
      </c>
      <c r="G28" s="72"/>
      <c r="H28" s="14">
        <f t="shared" si="4"/>
        <v>44687</v>
      </c>
      <c r="I28" s="15">
        <f t="shared" ca="1" si="3"/>
        <v>6</v>
      </c>
      <c r="J28" s="16" t="str">
        <f t="shared" ca="1" si="2"/>
        <v>NOT DUE</v>
      </c>
      <c r="K28" s="30" t="s">
        <v>4151</v>
      </c>
      <c r="L28" s="17" t="s">
        <v>4730</v>
      </c>
    </row>
    <row r="29" spans="1:12" ht="15" customHeight="1">
      <c r="A29" s="16" t="s">
        <v>1170</v>
      </c>
      <c r="B29" s="30" t="s">
        <v>4158</v>
      </c>
      <c r="C29" s="30" t="s">
        <v>4155</v>
      </c>
      <c r="D29" s="20" t="s">
        <v>4</v>
      </c>
      <c r="E29" s="12">
        <v>42549</v>
      </c>
      <c r="F29" s="12">
        <v>44658</v>
      </c>
      <c r="G29" s="72"/>
      <c r="H29" s="14">
        <f t="shared" si="4"/>
        <v>44687</v>
      </c>
      <c r="I29" s="15">
        <f t="shared" ca="1" si="3"/>
        <v>6</v>
      </c>
      <c r="J29" s="16" t="str">
        <f t="shared" ca="1" si="2"/>
        <v>NOT DUE</v>
      </c>
      <c r="K29" s="30" t="s">
        <v>4151</v>
      </c>
      <c r="L29" s="17" t="s">
        <v>4730</v>
      </c>
    </row>
    <row r="30" spans="1:12" ht="15" customHeight="1">
      <c r="A30" s="16" t="s">
        <v>1171</v>
      </c>
      <c r="B30" s="30" t="s">
        <v>4159</v>
      </c>
      <c r="C30" s="30" t="s">
        <v>4153</v>
      </c>
      <c r="D30" s="20" t="s">
        <v>4</v>
      </c>
      <c r="E30" s="12">
        <v>42549</v>
      </c>
      <c r="F30" s="12">
        <v>44658</v>
      </c>
      <c r="G30" s="72"/>
      <c r="H30" s="14">
        <f t="shared" si="4"/>
        <v>44687</v>
      </c>
      <c r="I30" s="15">
        <f t="shared" ca="1" si="3"/>
        <v>6</v>
      </c>
      <c r="J30" s="16" t="str">
        <f t="shared" ca="1" si="2"/>
        <v>NOT DUE</v>
      </c>
      <c r="K30" s="30" t="s">
        <v>4151</v>
      </c>
      <c r="L30" s="17" t="s">
        <v>4730</v>
      </c>
    </row>
    <row r="31" spans="1:12" ht="15" customHeight="1">
      <c r="A31" s="16" t="s">
        <v>1172</v>
      </c>
      <c r="B31" s="30" t="s">
        <v>4159</v>
      </c>
      <c r="C31" s="30" t="s">
        <v>4154</v>
      </c>
      <c r="D31" s="20" t="s">
        <v>4</v>
      </c>
      <c r="E31" s="12">
        <v>42549</v>
      </c>
      <c r="F31" s="12">
        <v>44658</v>
      </c>
      <c r="G31" s="72"/>
      <c r="H31" s="14">
        <f t="shared" si="4"/>
        <v>44687</v>
      </c>
      <c r="I31" s="15">
        <f t="shared" ca="1" si="3"/>
        <v>6</v>
      </c>
      <c r="J31" s="16" t="str">
        <f t="shared" ca="1" si="2"/>
        <v>NOT DUE</v>
      </c>
      <c r="K31" s="30" t="s">
        <v>4151</v>
      </c>
      <c r="L31" s="17" t="s">
        <v>4730</v>
      </c>
    </row>
    <row r="32" spans="1:12" ht="15" customHeight="1">
      <c r="A32" s="16" t="s">
        <v>1173</v>
      </c>
      <c r="B32" s="30" t="s">
        <v>4159</v>
      </c>
      <c r="C32" s="30" t="s">
        <v>4155</v>
      </c>
      <c r="D32" s="20" t="s">
        <v>4</v>
      </c>
      <c r="E32" s="12">
        <v>42549</v>
      </c>
      <c r="F32" s="12">
        <v>44658</v>
      </c>
      <c r="G32" s="72"/>
      <c r="H32" s="14">
        <f t="shared" si="4"/>
        <v>44687</v>
      </c>
      <c r="I32" s="15">
        <f t="shared" ca="1" si="3"/>
        <v>6</v>
      </c>
      <c r="J32" s="16" t="str">
        <f t="shared" ca="1" si="2"/>
        <v>NOT DUE</v>
      </c>
      <c r="K32" s="30" t="s">
        <v>4151</v>
      </c>
      <c r="L32" s="17" t="s">
        <v>4730</v>
      </c>
    </row>
    <row r="33" spans="1:12" ht="15" customHeight="1">
      <c r="A33" s="16" t="s">
        <v>1174</v>
      </c>
      <c r="B33" s="30" t="s">
        <v>4160</v>
      </c>
      <c r="C33" s="30" t="s">
        <v>4153</v>
      </c>
      <c r="D33" s="20" t="s">
        <v>4</v>
      </c>
      <c r="E33" s="12">
        <v>42549</v>
      </c>
      <c r="F33" s="12">
        <v>44658</v>
      </c>
      <c r="G33" s="72"/>
      <c r="H33" s="14">
        <f t="shared" si="4"/>
        <v>44687</v>
      </c>
      <c r="I33" s="15">
        <f t="shared" ca="1" si="3"/>
        <v>6</v>
      </c>
      <c r="J33" s="16" t="str">
        <f t="shared" ca="1" si="2"/>
        <v>NOT DUE</v>
      </c>
      <c r="K33" s="30" t="s">
        <v>4151</v>
      </c>
      <c r="L33" s="17" t="s">
        <v>4730</v>
      </c>
    </row>
    <row r="34" spans="1:12" ht="15" customHeight="1">
      <c r="A34" s="16" t="s">
        <v>1175</v>
      </c>
      <c r="B34" s="30" t="s">
        <v>4160</v>
      </c>
      <c r="C34" s="30" t="s">
        <v>4154</v>
      </c>
      <c r="D34" s="20" t="s">
        <v>4</v>
      </c>
      <c r="E34" s="12">
        <v>42549</v>
      </c>
      <c r="F34" s="12">
        <v>44658</v>
      </c>
      <c r="G34" s="72"/>
      <c r="H34" s="14">
        <f t="shared" si="4"/>
        <v>44687</v>
      </c>
      <c r="I34" s="15">
        <f t="shared" ca="1" si="3"/>
        <v>6</v>
      </c>
      <c r="J34" s="16" t="str">
        <f t="shared" ca="1" si="2"/>
        <v>NOT DUE</v>
      </c>
      <c r="K34" s="30" t="s">
        <v>4151</v>
      </c>
      <c r="L34" s="17" t="s">
        <v>4730</v>
      </c>
    </row>
    <row r="35" spans="1:12" ht="15" customHeight="1">
      <c r="A35" s="16" t="s">
        <v>1176</v>
      </c>
      <c r="B35" s="30" t="s">
        <v>4160</v>
      </c>
      <c r="C35" s="30" t="s">
        <v>4155</v>
      </c>
      <c r="D35" s="20" t="s">
        <v>4</v>
      </c>
      <c r="E35" s="12">
        <v>42549</v>
      </c>
      <c r="F35" s="12">
        <v>44658</v>
      </c>
      <c r="G35" s="72"/>
      <c r="H35" s="14">
        <f t="shared" si="4"/>
        <v>44687</v>
      </c>
      <c r="I35" s="15">
        <f t="shared" ca="1" si="3"/>
        <v>6</v>
      </c>
      <c r="J35" s="16" t="str">
        <f t="shared" ca="1" si="2"/>
        <v>NOT DUE</v>
      </c>
      <c r="K35" s="30" t="s">
        <v>4151</v>
      </c>
      <c r="L35" s="17" t="s">
        <v>4730</v>
      </c>
    </row>
    <row r="36" spans="1:12" ht="26.1" customHeight="1">
      <c r="A36" s="16" t="s">
        <v>1177</v>
      </c>
      <c r="B36" s="30" t="s">
        <v>570</v>
      </c>
      <c r="C36" s="30" t="s">
        <v>4566</v>
      </c>
      <c r="D36" s="20">
        <v>200</v>
      </c>
      <c r="E36" s="12">
        <v>42549</v>
      </c>
      <c r="F36" s="12">
        <v>44657</v>
      </c>
      <c r="G36" s="26">
        <v>19415</v>
      </c>
      <c r="H36" s="21">
        <f>IF(I36&lt;=200,$F$5+(I36/24),"error")</f>
        <v>44683.104166666664</v>
      </c>
      <c r="I36" s="22">
        <f>D36-($F$4-G36)</f>
        <v>50.5</v>
      </c>
      <c r="J36" s="16" t="str">
        <f>IF(I36="","",IF(I36&lt;0,"OVERDUE","NOT DUE"))</f>
        <v>NOT DUE</v>
      </c>
      <c r="K36" s="30" t="s">
        <v>609</v>
      </c>
      <c r="L36" s="19" t="s">
        <v>5396</v>
      </c>
    </row>
    <row r="37" spans="1:12" ht="15" customHeight="1">
      <c r="A37" s="16" t="s">
        <v>1178</v>
      </c>
      <c r="B37" s="30" t="s">
        <v>570</v>
      </c>
      <c r="C37" s="30" t="s">
        <v>4567</v>
      </c>
      <c r="D37" s="20">
        <v>2000</v>
      </c>
      <c r="E37" s="12">
        <v>42549</v>
      </c>
      <c r="F37" s="12">
        <v>44657</v>
      </c>
      <c r="G37" s="26">
        <v>19415</v>
      </c>
      <c r="H37" s="21">
        <f>IF(I37&lt;=2000,$F$5+(I37/24),"error")</f>
        <v>44758.104166666664</v>
      </c>
      <c r="I37" s="22">
        <f>D37-($F$4-G37)</f>
        <v>1850.5</v>
      </c>
      <c r="J37" s="16" t="str">
        <f>IF(I37="","",IF(I37&lt;0,"OVERDUE","NOT DUE"))</f>
        <v>NOT DUE</v>
      </c>
      <c r="K37" s="30" t="s">
        <v>4161</v>
      </c>
      <c r="L37" s="19"/>
    </row>
    <row r="38" spans="1:12" ht="15" customHeight="1">
      <c r="A38" s="16" t="s">
        <v>1179</v>
      </c>
      <c r="B38" s="30" t="s">
        <v>570</v>
      </c>
      <c r="C38" s="30" t="s">
        <v>4162</v>
      </c>
      <c r="D38" s="20">
        <v>200</v>
      </c>
      <c r="E38" s="12">
        <v>42549</v>
      </c>
      <c r="F38" s="12">
        <v>44681</v>
      </c>
      <c r="G38" s="26">
        <v>19564</v>
      </c>
      <c r="H38" s="21">
        <f>IF(I38&lt;=200,$F$5+(I38/24),"error")</f>
        <v>44689.3125</v>
      </c>
      <c r="I38" s="22">
        <f>D38-($F$4-G38)</f>
        <v>199.5</v>
      </c>
      <c r="J38" s="16" t="str">
        <f>IF(I38="","",IF(I38&lt;0,"OVERDUE","NOT DUE"))</f>
        <v>NOT DUE</v>
      </c>
      <c r="K38" s="30" t="s">
        <v>609</v>
      </c>
      <c r="L38" s="19"/>
    </row>
    <row r="39" spans="1:12" ht="15" customHeight="1">
      <c r="A39" s="16" t="s">
        <v>1180</v>
      </c>
      <c r="B39" s="30" t="s">
        <v>570</v>
      </c>
      <c r="C39" s="30" t="s">
        <v>4163</v>
      </c>
      <c r="D39" s="20">
        <v>100</v>
      </c>
      <c r="E39" s="12">
        <v>42549</v>
      </c>
      <c r="F39" s="12">
        <v>44681</v>
      </c>
      <c r="G39" s="26">
        <v>19564</v>
      </c>
      <c r="H39" s="21">
        <f>IF(I39&lt;=100,$F$5+(I39/24),"error")</f>
        <v>44685.145833333336</v>
      </c>
      <c r="I39" s="22">
        <f>D39-($F$4-G39)</f>
        <v>99.5</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44924.5625</v>
      </c>
      <c r="I40" s="22">
        <f t="shared" ref="I40:I103" si="5">D40-($F$4-G40)</f>
        <v>5845.5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44924.5625</v>
      </c>
      <c r="I41" s="22">
        <f t="shared" si="5"/>
        <v>5845.5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44924.5625</v>
      </c>
      <c r="I42" s="22">
        <f t="shared" si="5"/>
        <v>5845.5</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44916.854166666664</v>
      </c>
      <c r="I43" s="22">
        <f t="shared" si="5"/>
        <v>5660.5</v>
      </c>
      <c r="J43" s="16" t="str">
        <f t="shared" si="6"/>
        <v>NOT DUE</v>
      </c>
      <c r="K43" s="30" t="s">
        <v>4161</v>
      </c>
      <c r="L43" s="19" t="s">
        <v>5428</v>
      </c>
    </row>
    <row r="44" spans="1:12" ht="15" customHeight="1">
      <c r="A44" s="16" t="s">
        <v>1185</v>
      </c>
      <c r="B44" s="30" t="s">
        <v>4167</v>
      </c>
      <c r="C44" s="30" t="s">
        <v>4168</v>
      </c>
      <c r="D44" s="20">
        <v>6000</v>
      </c>
      <c r="E44" s="12">
        <v>42549</v>
      </c>
      <c r="F44" s="12">
        <v>44643</v>
      </c>
      <c r="G44" s="26">
        <v>19225</v>
      </c>
      <c r="H44" s="21">
        <f>IF(I44&lt;=6000,$F$5+(I44/24),"error")</f>
        <v>44916.854166666664</v>
      </c>
      <c r="I44" s="22">
        <f t="shared" si="5"/>
        <v>5660.5</v>
      </c>
      <c r="J44" s="16" t="str">
        <f t="shared" si="6"/>
        <v>NOT DUE</v>
      </c>
      <c r="K44" s="30" t="s">
        <v>4161</v>
      </c>
      <c r="L44" s="19" t="s">
        <v>5428</v>
      </c>
    </row>
    <row r="45" spans="1:12" ht="36" customHeight="1">
      <c r="A45" s="16" t="s">
        <v>1186</v>
      </c>
      <c r="B45" s="30" t="s">
        <v>4169</v>
      </c>
      <c r="C45" s="30" t="s">
        <v>4170</v>
      </c>
      <c r="D45" s="20">
        <v>1500</v>
      </c>
      <c r="E45" s="12">
        <v>42549</v>
      </c>
      <c r="F45" s="12">
        <v>44610</v>
      </c>
      <c r="G45" s="26">
        <v>19022</v>
      </c>
      <c r="H45" s="21">
        <f>IF(I45&lt;=1500,$F$5+(I45/24),"error")</f>
        <v>44720.895833333336</v>
      </c>
      <c r="I45" s="22">
        <f t="shared" si="5"/>
        <v>957.5</v>
      </c>
      <c r="J45" s="16" t="str">
        <f t="shared" si="2"/>
        <v>NOT DUE</v>
      </c>
      <c r="K45" s="30" t="s">
        <v>4171</v>
      </c>
      <c r="L45" s="19" t="s">
        <v>5407</v>
      </c>
    </row>
    <row r="46" spans="1:12" ht="36" customHeight="1">
      <c r="A46" s="16" t="s">
        <v>1187</v>
      </c>
      <c r="B46" s="30" t="s">
        <v>4172</v>
      </c>
      <c r="C46" s="30" t="s">
        <v>4170</v>
      </c>
      <c r="D46" s="20">
        <v>1500</v>
      </c>
      <c r="E46" s="12">
        <v>42549</v>
      </c>
      <c r="F46" s="12">
        <v>44610</v>
      </c>
      <c r="G46" s="26">
        <v>19022</v>
      </c>
      <c r="H46" s="21">
        <f t="shared" ref="H46:H49" si="8">IF(I46&lt;=1500,$F$5+(I46/24),"error")</f>
        <v>44720.895833333336</v>
      </c>
      <c r="I46" s="22">
        <f t="shared" si="5"/>
        <v>957.5</v>
      </c>
      <c r="J46" s="16" t="str">
        <f t="shared" si="2"/>
        <v>NOT DUE</v>
      </c>
      <c r="K46" s="30" t="s">
        <v>4171</v>
      </c>
      <c r="L46" s="19" t="s">
        <v>5407</v>
      </c>
    </row>
    <row r="47" spans="1:12" ht="36" customHeight="1">
      <c r="A47" s="16" t="s">
        <v>1188</v>
      </c>
      <c r="B47" s="30" t="s">
        <v>4173</v>
      </c>
      <c r="C47" s="30" t="s">
        <v>4170</v>
      </c>
      <c r="D47" s="20">
        <v>1500</v>
      </c>
      <c r="E47" s="12">
        <v>42549</v>
      </c>
      <c r="F47" s="12">
        <v>44610</v>
      </c>
      <c r="G47" s="26">
        <v>19022</v>
      </c>
      <c r="H47" s="21">
        <f t="shared" si="8"/>
        <v>44720.895833333336</v>
      </c>
      <c r="I47" s="22">
        <f t="shared" si="5"/>
        <v>957.5</v>
      </c>
      <c r="J47" s="16" t="str">
        <f t="shared" si="2"/>
        <v>NOT DUE</v>
      </c>
      <c r="K47" s="30" t="s">
        <v>4171</v>
      </c>
      <c r="L47" s="19" t="s">
        <v>5408</v>
      </c>
    </row>
    <row r="48" spans="1:12" ht="36" customHeight="1">
      <c r="A48" s="16" t="s">
        <v>1189</v>
      </c>
      <c r="B48" s="30" t="s">
        <v>4174</v>
      </c>
      <c r="C48" s="30" t="s">
        <v>4170</v>
      </c>
      <c r="D48" s="20">
        <v>1500</v>
      </c>
      <c r="E48" s="12">
        <v>42549</v>
      </c>
      <c r="F48" s="12">
        <v>44610</v>
      </c>
      <c r="G48" s="26">
        <v>19022</v>
      </c>
      <c r="H48" s="21">
        <f t="shared" si="8"/>
        <v>44720.895833333336</v>
      </c>
      <c r="I48" s="22">
        <f t="shared" si="5"/>
        <v>957.5</v>
      </c>
      <c r="J48" s="16" t="str">
        <f t="shared" si="2"/>
        <v>NOT DUE</v>
      </c>
      <c r="K48" s="30" t="s">
        <v>4171</v>
      </c>
      <c r="L48" s="19" t="s">
        <v>5407</v>
      </c>
    </row>
    <row r="49" spans="1:12" ht="36" customHeight="1">
      <c r="A49" s="16" t="s">
        <v>1190</v>
      </c>
      <c r="B49" s="30" t="s">
        <v>4175</v>
      </c>
      <c r="C49" s="30" t="s">
        <v>4170</v>
      </c>
      <c r="D49" s="20">
        <v>1500</v>
      </c>
      <c r="E49" s="12">
        <v>42549</v>
      </c>
      <c r="F49" s="12">
        <v>44610</v>
      </c>
      <c r="G49" s="26">
        <v>19022</v>
      </c>
      <c r="H49" s="21">
        <f t="shared" si="8"/>
        <v>44720.895833333336</v>
      </c>
      <c r="I49" s="22">
        <f t="shared" si="5"/>
        <v>957.5</v>
      </c>
      <c r="J49" s="16" t="str">
        <f t="shared" si="2"/>
        <v>NOT DUE</v>
      </c>
      <c r="K49" s="30" t="s">
        <v>4171</v>
      </c>
      <c r="L49" s="19" t="s">
        <v>5407</v>
      </c>
    </row>
    <row r="50" spans="1:12" ht="36" customHeight="1">
      <c r="A50" s="16" t="s">
        <v>1191</v>
      </c>
      <c r="B50" s="30" t="s">
        <v>4176</v>
      </c>
      <c r="C50" s="30" t="s">
        <v>4170</v>
      </c>
      <c r="D50" s="20">
        <v>1500</v>
      </c>
      <c r="E50" s="12">
        <v>42549</v>
      </c>
      <c r="F50" s="12">
        <v>44610</v>
      </c>
      <c r="G50" s="26">
        <v>19022</v>
      </c>
      <c r="H50" s="21">
        <f>IF(I50&lt;=1500,$F$5+(I50/24),"error")</f>
        <v>44720.895833333336</v>
      </c>
      <c r="I50" s="22">
        <f t="shared" si="5"/>
        <v>957.5</v>
      </c>
      <c r="J50" s="16" t="str">
        <f t="shared" si="2"/>
        <v>NOT DUE</v>
      </c>
      <c r="K50" s="30" t="s">
        <v>4171</v>
      </c>
      <c r="L50" s="19" t="s">
        <v>5407</v>
      </c>
    </row>
    <row r="51" spans="1:12" ht="24" customHeight="1">
      <c r="A51" s="16" t="s">
        <v>1192</v>
      </c>
      <c r="B51" s="30" t="s">
        <v>682</v>
      </c>
      <c r="C51" s="30" t="s">
        <v>4177</v>
      </c>
      <c r="D51" s="20">
        <v>1500</v>
      </c>
      <c r="E51" s="12">
        <v>42549</v>
      </c>
      <c r="F51" s="12">
        <v>44599</v>
      </c>
      <c r="G51" s="26">
        <v>18837</v>
      </c>
      <c r="H51" s="21">
        <f>IF(I51&lt;=1500,$F$5+(I51/24),"error")</f>
        <v>44713.1875</v>
      </c>
      <c r="I51" s="22">
        <f t="shared" si="5"/>
        <v>772.5</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45025.895833333336</v>
      </c>
      <c r="I52" s="22">
        <f t="shared" si="5"/>
        <v>8277.5</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45025.895833333336</v>
      </c>
      <c r="I53" s="22">
        <f t="shared" si="5"/>
        <v>8277.5</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45025.895833333336</v>
      </c>
      <c r="I54" s="22">
        <f t="shared" si="5"/>
        <v>8277.5</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45025.895833333336</v>
      </c>
      <c r="I55" s="22">
        <f t="shared" si="5"/>
        <v>8277.5</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45025.895833333336</v>
      </c>
      <c r="I56" s="22">
        <f t="shared" si="5"/>
        <v>8277.5</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45025.895833333336</v>
      </c>
      <c r="I57" s="22">
        <f t="shared" si="5"/>
        <v>8277.5</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45025.895833333336</v>
      </c>
      <c r="I58" s="22">
        <f t="shared" si="5"/>
        <v>8277.5</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44713.1875</v>
      </c>
      <c r="I59" s="22">
        <f t="shared" si="5"/>
        <v>772.5</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45025.895833333336</v>
      </c>
      <c r="I60" s="22">
        <f t="shared" si="5"/>
        <v>8277.5</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45025.895833333336</v>
      </c>
      <c r="I61" s="22">
        <f t="shared" si="5"/>
        <v>8277.5</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45025.895833333336</v>
      </c>
      <c r="I62" s="22">
        <f t="shared" si="5"/>
        <v>8277.5</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45025.895833333336</v>
      </c>
      <c r="I63" s="22">
        <f t="shared" si="5"/>
        <v>8277.5</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45025.895833333336</v>
      </c>
      <c r="I64" s="22">
        <f t="shared" si="5"/>
        <v>8277.5</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45025.895833333336</v>
      </c>
      <c r="I65" s="22">
        <f t="shared" si="5"/>
        <v>8277.5</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45025.895833333336</v>
      </c>
      <c r="I66" s="22">
        <f t="shared" si="5"/>
        <v>8277.5</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44713.1875</v>
      </c>
      <c r="I67" s="22">
        <f t="shared" si="5"/>
        <v>772.5</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45025.895833333336</v>
      </c>
      <c r="I68" s="22">
        <f t="shared" si="5"/>
        <v>8277.5</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45025.895833333336</v>
      </c>
      <c r="I69" s="22">
        <f t="shared" si="5"/>
        <v>8277.5</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45025.895833333336</v>
      </c>
      <c r="I70" s="22">
        <f t="shared" si="5"/>
        <v>8277.5</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45025.895833333336</v>
      </c>
      <c r="I71" s="22">
        <f t="shared" si="5"/>
        <v>8277.5</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45025.895833333336</v>
      </c>
      <c r="I72" s="22">
        <f t="shared" si="5"/>
        <v>8277.5</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45025.895833333336</v>
      </c>
      <c r="I73" s="22">
        <f t="shared" si="5"/>
        <v>8277.5</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45025.895833333336</v>
      </c>
      <c r="I74" s="22">
        <f t="shared" si="5"/>
        <v>8277.5</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44713.1875</v>
      </c>
      <c r="I75" s="22">
        <f t="shared" si="5"/>
        <v>772.5</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45025.895833333336</v>
      </c>
      <c r="I76" s="22">
        <f t="shared" si="5"/>
        <v>8277.5</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45025.895833333336</v>
      </c>
      <c r="I77" s="22">
        <f t="shared" si="5"/>
        <v>8277.5</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45025.895833333336</v>
      </c>
      <c r="I78" s="22">
        <f t="shared" si="5"/>
        <v>8277.5</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45025.895833333336</v>
      </c>
      <c r="I79" s="22">
        <f t="shared" si="5"/>
        <v>8277.5</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45025.895833333336</v>
      </c>
      <c r="I80" s="22">
        <f t="shared" si="5"/>
        <v>8277.5</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45025.895833333336</v>
      </c>
      <c r="I81" s="22">
        <f t="shared" si="5"/>
        <v>8277.5</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45025.895833333336</v>
      </c>
      <c r="I82" s="22">
        <f t="shared" si="5"/>
        <v>8277.5</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44713.1875</v>
      </c>
      <c r="I83" s="22">
        <f t="shared" si="5"/>
        <v>772.5</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45025.895833333336</v>
      </c>
      <c r="I84" s="22">
        <f t="shared" si="5"/>
        <v>8277.5</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45025.895833333336</v>
      </c>
      <c r="I85" s="22">
        <f t="shared" si="5"/>
        <v>8277.5</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45025.895833333336</v>
      </c>
      <c r="I86" s="22">
        <f t="shared" si="5"/>
        <v>8277.5</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45025.895833333336</v>
      </c>
      <c r="I87" s="22">
        <f t="shared" si="5"/>
        <v>8277.5</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45025.895833333336</v>
      </c>
      <c r="I88" s="22">
        <f t="shared" si="5"/>
        <v>8277.5</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45025.895833333336</v>
      </c>
      <c r="I89" s="22">
        <f t="shared" si="5"/>
        <v>8277.5</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45025.895833333336</v>
      </c>
      <c r="I90" s="22">
        <f t="shared" si="5"/>
        <v>8277.5</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44713.1875</v>
      </c>
      <c r="I91" s="22">
        <f t="shared" si="5"/>
        <v>772.5</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45025.895833333336</v>
      </c>
      <c r="I92" s="22">
        <f t="shared" si="5"/>
        <v>8277.5</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45025.895833333336</v>
      </c>
      <c r="I93" s="22">
        <f t="shared" si="5"/>
        <v>8277.5</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45025.895833333336</v>
      </c>
      <c r="I94" s="22">
        <f t="shared" si="5"/>
        <v>8277.5</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45025.895833333336</v>
      </c>
      <c r="I95" s="22">
        <f t="shared" si="5"/>
        <v>8277.5</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45025.895833333336</v>
      </c>
      <c r="I96" s="22">
        <f t="shared" si="5"/>
        <v>8277.5</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45025.895833333336</v>
      </c>
      <c r="I97" s="22">
        <f t="shared" si="5"/>
        <v>8277.5</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45025.895833333336</v>
      </c>
      <c r="I98" s="22">
        <f t="shared" si="5"/>
        <v>8277.5</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45025.895833333336</v>
      </c>
      <c r="I99" s="22">
        <f t="shared" si="5"/>
        <v>8277.5</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45025.895833333336</v>
      </c>
      <c r="I100" s="22">
        <f t="shared" si="5"/>
        <v>8277.5</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45025.895833333336</v>
      </c>
      <c r="I101" s="22">
        <f t="shared" si="5"/>
        <v>8277.5</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45025.895833333336</v>
      </c>
      <c r="I102" s="22">
        <f t="shared" si="5"/>
        <v>8277.5</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45025.895833333336</v>
      </c>
      <c r="I103" s="22">
        <f t="shared" si="5"/>
        <v>8277.5</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45025.895833333336</v>
      </c>
      <c r="I104" s="22">
        <f t="shared" ref="I104:I167" si="13">D104-($F$4-G104)</f>
        <v>8277.5</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45025.895833333336</v>
      </c>
      <c r="I105" s="22">
        <f t="shared" si="13"/>
        <v>8277.5</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45025.895833333336</v>
      </c>
      <c r="I106" s="22">
        <f t="shared" si="13"/>
        <v>8277.5</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45025.895833333336</v>
      </c>
      <c r="I107" s="22">
        <f t="shared" si="13"/>
        <v>8277.5</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45025.895833333336</v>
      </c>
      <c r="I108" s="22">
        <f t="shared" si="13"/>
        <v>8277.5</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45025.895833333336</v>
      </c>
      <c r="I109" s="22">
        <f t="shared" si="13"/>
        <v>8277.5</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45025.895833333336</v>
      </c>
      <c r="I110" s="22">
        <f t="shared" si="13"/>
        <v>8277.5</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45025.895833333336</v>
      </c>
      <c r="I111" s="22">
        <f t="shared" si="13"/>
        <v>8277.5</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45025.895833333336</v>
      </c>
      <c r="I112" s="22">
        <f t="shared" si="13"/>
        <v>8277.5</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45025.895833333336</v>
      </c>
      <c r="I113" s="22">
        <f t="shared" si="13"/>
        <v>8277.5</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45025.895833333336</v>
      </c>
      <c r="I114" s="22">
        <f t="shared" si="13"/>
        <v>8277.5</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45025.895833333336</v>
      </c>
      <c r="I115" s="22">
        <f t="shared" si="13"/>
        <v>8277.5</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45025.895833333336</v>
      </c>
      <c r="I116" s="22">
        <f t="shared" si="13"/>
        <v>8277.5</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45025.895833333336</v>
      </c>
      <c r="I117" s="22">
        <f t="shared" si="13"/>
        <v>8277.5</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45025.895833333336</v>
      </c>
      <c r="I118" s="22">
        <f t="shared" si="13"/>
        <v>8277.5</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45025.895833333336</v>
      </c>
      <c r="I119" s="22">
        <f t="shared" si="13"/>
        <v>8277.5</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44699.145833333336</v>
      </c>
      <c r="I120" s="22">
        <f t="shared" si="13"/>
        <v>435.5</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45025.895833333336</v>
      </c>
      <c r="I121" s="22">
        <f t="shared" si="13"/>
        <v>8277.5</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45025.895833333336</v>
      </c>
      <c r="I122" s="22">
        <f t="shared" si="13"/>
        <v>8277.5</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45025.895833333336</v>
      </c>
      <c r="I123" s="22">
        <f t="shared" si="13"/>
        <v>8277.5</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44699.145833333336</v>
      </c>
      <c r="I124" s="22">
        <f t="shared" si="13"/>
        <v>435.5</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45025.895833333336</v>
      </c>
      <c r="I125" s="22">
        <f t="shared" si="13"/>
        <v>8277.5</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45025.895833333336</v>
      </c>
      <c r="I126" s="22">
        <f t="shared" si="13"/>
        <v>8277.5</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45025.895833333336</v>
      </c>
      <c r="I127" s="22">
        <f t="shared" si="13"/>
        <v>8277.5</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44699.145833333336</v>
      </c>
      <c r="I128" s="22">
        <f t="shared" si="13"/>
        <v>435.5</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45025.895833333336</v>
      </c>
      <c r="I129" s="22">
        <f t="shared" si="13"/>
        <v>8277.5</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45025.895833333336</v>
      </c>
      <c r="I130" s="22">
        <f t="shared" si="13"/>
        <v>8277.5</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45025.895833333336</v>
      </c>
      <c r="I131" s="22">
        <f t="shared" si="13"/>
        <v>8277.5</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44699.145833333336</v>
      </c>
      <c r="I132" s="22">
        <f t="shared" si="13"/>
        <v>435.5</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45025.895833333336</v>
      </c>
      <c r="I133" s="22">
        <f t="shared" si="13"/>
        <v>8277.5</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45025.895833333336</v>
      </c>
      <c r="I134" s="22">
        <f t="shared" si="13"/>
        <v>8277.5</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45025.895833333336</v>
      </c>
      <c r="I135" s="22">
        <f t="shared" si="13"/>
        <v>8277.5</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44699.145833333336</v>
      </c>
      <c r="I136" s="22">
        <f t="shared" si="13"/>
        <v>435.5</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45025.895833333336</v>
      </c>
      <c r="I137" s="22">
        <f t="shared" si="13"/>
        <v>8277.5</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45025.895833333336</v>
      </c>
      <c r="I138" s="22">
        <f t="shared" si="13"/>
        <v>8277.5</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45025.895833333336</v>
      </c>
      <c r="I139" s="22">
        <f t="shared" si="13"/>
        <v>8277.5</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44699.145833333336</v>
      </c>
      <c r="I140" s="22">
        <f t="shared" si="13"/>
        <v>435.5</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45025.895833333336</v>
      </c>
      <c r="I141" s="22">
        <f t="shared" si="13"/>
        <v>8277.5</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44699.145833333336</v>
      </c>
      <c r="I142" s="22">
        <f t="shared" si="13"/>
        <v>435.5</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45025.895833333336</v>
      </c>
      <c r="I143" s="22">
        <f t="shared" si="13"/>
        <v>8277.5</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44699.145833333336</v>
      </c>
      <c r="I144" s="22">
        <f t="shared" si="13"/>
        <v>435.5</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45025.895833333336</v>
      </c>
      <c r="I145" s="22">
        <f t="shared" si="13"/>
        <v>8277.5</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44699.145833333336</v>
      </c>
      <c r="I146" s="22">
        <f t="shared" si="13"/>
        <v>435.5</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45025.895833333336</v>
      </c>
      <c r="I147" s="22">
        <f t="shared" si="13"/>
        <v>8277.5</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44699.145833333336</v>
      </c>
      <c r="I148" s="22">
        <f t="shared" si="13"/>
        <v>435.5</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45025.895833333336</v>
      </c>
      <c r="I149" s="22">
        <f t="shared" si="13"/>
        <v>8277.5</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44699.145833333336</v>
      </c>
      <c r="I150" s="22">
        <f t="shared" si="13"/>
        <v>435.5</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45025.895833333336</v>
      </c>
      <c r="I151" s="22">
        <f t="shared" si="13"/>
        <v>8277.5</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44699.145833333336</v>
      </c>
      <c r="I152" s="22">
        <f t="shared" si="13"/>
        <v>435.5</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45025.895833333336</v>
      </c>
      <c r="I153" s="22">
        <f t="shared" si="13"/>
        <v>8277.5</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44693.395833333336</v>
      </c>
      <c r="I154" s="22">
        <f t="shared" si="13"/>
        <v>297.5</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45025.895833333336</v>
      </c>
      <c r="I155" s="22">
        <f t="shared" si="13"/>
        <v>8277.5</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45025.895833333336</v>
      </c>
      <c r="I156" s="22">
        <f t="shared" si="13"/>
        <v>8277.5</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45025.895833333336</v>
      </c>
      <c r="I157" s="22">
        <f t="shared" si="13"/>
        <v>8277.5</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45025.895833333336</v>
      </c>
      <c r="I158" s="22">
        <f t="shared" si="13"/>
        <v>8277.5</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45025.895833333336</v>
      </c>
      <c r="I159" s="22">
        <f t="shared" si="13"/>
        <v>8277.5</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45025.895833333336</v>
      </c>
      <c r="I160" s="22">
        <f t="shared" si="13"/>
        <v>8277.5</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45025.895833333336</v>
      </c>
      <c r="I161" s="22">
        <f t="shared" si="13"/>
        <v>8277.5</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45025.895833333336</v>
      </c>
      <c r="I162" s="22">
        <f t="shared" si="13"/>
        <v>8277.5</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45025.895833333336</v>
      </c>
      <c r="I163" s="22">
        <f t="shared" si="13"/>
        <v>8277.5</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45025.895833333336</v>
      </c>
      <c r="I164" s="22">
        <f t="shared" si="13"/>
        <v>8277.5</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45025.895833333336</v>
      </c>
      <c r="I165" s="22">
        <f t="shared" si="13"/>
        <v>8277.5</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45025.895833333336</v>
      </c>
      <c r="I166" s="22">
        <f t="shared" si="13"/>
        <v>8277.5</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45025.895833333336</v>
      </c>
      <c r="I167" s="22">
        <f t="shared" si="13"/>
        <v>8277.5</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45025.895833333336</v>
      </c>
      <c r="I168" s="22">
        <f t="shared" ref="I168:I233" si="21">D168-($F$4-G168)</f>
        <v>8277.5</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45025.895833333336</v>
      </c>
      <c r="I169" s="22">
        <f t="shared" si="21"/>
        <v>8277.5</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45025.895833333336</v>
      </c>
      <c r="I170" s="22">
        <f t="shared" si="21"/>
        <v>8277.5</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45025.895833333336</v>
      </c>
      <c r="I171" s="22">
        <f t="shared" si="21"/>
        <v>8277.5</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45025.895833333336</v>
      </c>
      <c r="I172" s="22">
        <f t="shared" si="21"/>
        <v>8277.5</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45025.895833333336</v>
      </c>
      <c r="I173" s="22">
        <f t="shared" si="21"/>
        <v>8277.5</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45025.895833333336</v>
      </c>
      <c r="I174" s="22">
        <f t="shared" si="21"/>
        <v>8277.5</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45025.895833333336</v>
      </c>
      <c r="I175" s="22">
        <f t="shared" si="21"/>
        <v>8277.5</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44807.770833333336</v>
      </c>
      <c r="I176" s="22">
        <f t="shared" si="21"/>
        <v>3042.5</v>
      </c>
      <c r="J176" s="16" t="str">
        <f t="shared" si="17"/>
        <v>NOT DUE</v>
      </c>
      <c r="K176" s="30" t="s">
        <v>4208</v>
      </c>
      <c r="L176" s="19" t="s">
        <v>5366</v>
      </c>
    </row>
    <row r="177" spans="1:12">
      <c r="A177" s="16" t="s">
        <v>1318</v>
      </c>
      <c r="B177" s="30" t="s">
        <v>784</v>
      </c>
      <c r="C177" s="30" t="s">
        <v>4209</v>
      </c>
      <c r="D177" s="20">
        <v>12000</v>
      </c>
      <c r="E177" s="12">
        <v>42549</v>
      </c>
      <c r="F177" s="12">
        <v>44166</v>
      </c>
      <c r="G177" s="26">
        <v>15842</v>
      </c>
      <c r="H177" s="21">
        <f t="shared" si="20"/>
        <v>45025.895833333336</v>
      </c>
      <c r="I177" s="22">
        <f t="shared" si="21"/>
        <v>8277.5</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45025.895833333336</v>
      </c>
      <c r="I178" s="22">
        <f t="shared" si="21"/>
        <v>8277.5</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44699.145833333336</v>
      </c>
      <c r="I179" s="22">
        <f t="shared" si="21"/>
        <v>435.5</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45025.895833333336</v>
      </c>
      <c r="I180" s="22">
        <f t="shared" si="21"/>
        <v>8277.5</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44699.145833333336</v>
      </c>
      <c r="I181" s="22">
        <f t="shared" si="21"/>
        <v>435.5</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44699.145833333336</v>
      </c>
      <c r="I182" s="22">
        <f t="shared" si="21"/>
        <v>435.5</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45025.895833333336</v>
      </c>
      <c r="I183" s="22">
        <f t="shared" si="21"/>
        <v>8277.5</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45025.895833333336</v>
      </c>
      <c r="I184" s="22">
        <f t="shared" si="21"/>
        <v>8277.5</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45025.895833333336</v>
      </c>
      <c r="I185" s="22">
        <f t="shared" si="21"/>
        <v>8277.5</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45025.895833333336</v>
      </c>
      <c r="I186" s="22">
        <f t="shared" si="21"/>
        <v>8277.5</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45025.895833333336</v>
      </c>
      <c r="I187" s="22">
        <f t="shared" si="21"/>
        <v>8277.5</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45025.895833333336</v>
      </c>
      <c r="I188" s="22">
        <f t="shared" si="21"/>
        <v>8277.5</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45117.104166666664</v>
      </c>
      <c r="I189" s="22">
        <f t="shared" si="21"/>
        <v>10466.5</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45117.104166666664</v>
      </c>
      <c r="I190" s="22">
        <f t="shared" si="21"/>
        <v>10466.5</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45117.104166666664</v>
      </c>
      <c r="I191" s="22">
        <f t="shared" si="21"/>
        <v>10466.5</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45124.3125</v>
      </c>
      <c r="I192" s="22">
        <f t="shared" si="21"/>
        <v>10639.5</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45124.3125</v>
      </c>
      <c r="I193" s="22">
        <f t="shared" si="21"/>
        <v>10639.5</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45124.3125</v>
      </c>
      <c r="I194" s="22">
        <f t="shared" si="21"/>
        <v>10639.5</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1514.5</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45091.229166666664</v>
      </c>
      <c r="I196" s="22">
        <f t="shared" si="21"/>
        <v>9845.5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45091.229166666664</v>
      </c>
      <c r="I197" s="22">
        <f t="shared" si="21"/>
        <v>9845.5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44700.270833333336</v>
      </c>
      <c r="I198" s="22">
        <f t="shared" si="21"/>
        <v>462.5</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44916.854166666664</v>
      </c>
      <c r="I199" s="22">
        <f t="shared" si="21"/>
        <v>5660.5</v>
      </c>
      <c r="J199" s="16" t="str">
        <f t="shared" si="17"/>
        <v>NOT DUE</v>
      </c>
      <c r="K199" s="30" t="s">
        <v>4151</v>
      </c>
      <c r="L199" s="19" t="s">
        <v>5419</v>
      </c>
    </row>
    <row r="200" spans="1:12" ht="26.1" customHeight="1">
      <c r="A200" s="16" t="s">
        <v>1341</v>
      </c>
      <c r="B200" s="30" t="s">
        <v>4152</v>
      </c>
      <c r="C200" s="30" t="s">
        <v>4233</v>
      </c>
      <c r="D200" s="20">
        <v>6000</v>
      </c>
      <c r="E200" s="12">
        <v>42549</v>
      </c>
      <c r="F200" s="12">
        <v>44631</v>
      </c>
      <c r="G200" s="26">
        <v>19225</v>
      </c>
      <c r="H200" s="14">
        <f t="shared" ref="H200:H201" si="23">IF(I200&lt;=6000,$F$5+(I200/24),"error")</f>
        <v>44916.854166666664</v>
      </c>
      <c r="I200" s="22">
        <f t="shared" si="21"/>
        <v>5660.5</v>
      </c>
      <c r="J200" s="16" t="str">
        <f t="shared" si="17"/>
        <v>NOT DUE</v>
      </c>
      <c r="K200" s="30" t="s">
        <v>4151</v>
      </c>
      <c r="L200" s="19" t="s">
        <v>5406</v>
      </c>
    </row>
    <row r="201" spans="1:12" ht="26.1" customHeight="1">
      <c r="A201" s="16" t="s">
        <v>1342</v>
      </c>
      <c r="B201" s="30" t="s">
        <v>4152</v>
      </c>
      <c r="C201" s="30" t="s">
        <v>830</v>
      </c>
      <c r="D201" s="20">
        <v>6000</v>
      </c>
      <c r="E201" s="12">
        <v>42549</v>
      </c>
      <c r="F201" s="12">
        <v>44631</v>
      </c>
      <c r="G201" s="26">
        <v>19225</v>
      </c>
      <c r="H201" s="14">
        <f t="shared" si="23"/>
        <v>44916.854166666664</v>
      </c>
      <c r="I201" s="22">
        <f t="shared" si="21"/>
        <v>5660.5</v>
      </c>
      <c r="J201" s="16" t="str">
        <f t="shared" si="17"/>
        <v>NOT DUE</v>
      </c>
      <c r="K201" s="30" t="s">
        <v>4151</v>
      </c>
      <c r="L201" s="19" t="s">
        <v>5418</v>
      </c>
    </row>
    <row r="202" spans="1:12" ht="15" customHeight="1">
      <c r="A202" s="16" t="s">
        <v>1343</v>
      </c>
      <c r="B202" s="30" t="s">
        <v>4156</v>
      </c>
      <c r="C202" s="30" t="s">
        <v>4231</v>
      </c>
      <c r="D202" s="20">
        <v>2500</v>
      </c>
      <c r="E202" s="12">
        <v>42549</v>
      </c>
      <c r="F202" s="12">
        <v>44431</v>
      </c>
      <c r="G202" s="26">
        <v>17527</v>
      </c>
      <c r="H202" s="14">
        <f>IF(I202&lt;=2500,$F$5+(I202/24),"error")</f>
        <v>44700.270833333336</v>
      </c>
      <c r="I202" s="22">
        <f t="shared" si="21"/>
        <v>462.5</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44916.854166666664</v>
      </c>
      <c r="I203" s="22">
        <f t="shared" si="21"/>
        <v>5660.5</v>
      </c>
      <c r="J203" s="16" t="str">
        <f t="shared" si="17"/>
        <v>NOT DUE</v>
      </c>
      <c r="K203" s="30" t="s">
        <v>4151</v>
      </c>
      <c r="L203" s="19" t="s">
        <v>5419</v>
      </c>
    </row>
    <row r="204" spans="1:12" ht="26.1" customHeight="1">
      <c r="A204" s="16" t="s">
        <v>1345</v>
      </c>
      <c r="B204" s="30" t="s">
        <v>4156</v>
      </c>
      <c r="C204" s="30" t="s">
        <v>4233</v>
      </c>
      <c r="D204" s="20">
        <v>6000</v>
      </c>
      <c r="E204" s="12">
        <v>42549</v>
      </c>
      <c r="F204" s="12">
        <v>44631</v>
      </c>
      <c r="G204" s="26">
        <v>19225</v>
      </c>
      <c r="H204" s="14">
        <f t="shared" ref="H204" si="24">IF(I204&lt;=6000,$F$5+(I204/24),"error")</f>
        <v>44916.854166666664</v>
      </c>
      <c r="I204" s="22">
        <f t="shared" si="21"/>
        <v>5660.5</v>
      </c>
      <c r="J204" s="16" t="str">
        <f t="shared" si="17"/>
        <v>NOT DUE</v>
      </c>
      <c r="K204" s="30" t="s">
        <v>4151</v>
      </c>
      <c r="L204" s="19" t="s">
        <v>5406</v>
      </c>
    </row>
    <row r="205" spans="1:12" ht="26.1" customHeight="1">
      <c r="A205" s="16" t="s">
        <v>1346</v>
      </c>
      <c r="B205" s="30" t="s">
        <v>4156</v>
      </c>
      <c r="C205" s="30" t="s">
        <v>830</v>
      </c>
      <c r="D205" s="20">
        <v>6000</v>
      </c>
      <c r="E205" s="12">
        <v>42549</v>
      </c>
      <c r="F205" s="12">
        <v>44631</v>
      </c>
      <c r="G205" s="26">
        <v>19225</v>
      </c>
      <c r="H205" s="14">
        <f>IF(I205&lt;=6000,$F$5+(I205/24),"error")</f>
        <v>44916.854166666664</v>
      </c>
      <c r="I205" s="22">
        <f t="shared" si="21"/>
        <v>5660.5</v>
      </c>
      <c r="J205" s="16" t="str">
        <f t="shared" si="17"/>
        <v>NOT DUE</v>
      </c>
      <c r="K205" s="30" t="s">
        <v>4151</v>
      </c>
      <c r="L205" s="19" t="s">
        <v>5418</v>
      </c>
    </row>
    <row r="206" spans="1:12" ht="15" customHeight="1">
      <c r="A206" s="16" t="s">
        <v>1347</v>
      </c>
      <c r="B206" s="30" t="s">
        <v>4157</v>
      </c>
      <c r="C206" s="30" t="s">
        <v>4231</v>
      </c>
      <c r="D206" s="20">
        <v>2500</v>
      </c>
      <c r="E206" s="12">
        <v>42549</v>
      </c>
      <c r="F206" s="12">
        <v>44431</v>
      </c>
      <c r="G206" s="26">
        <v>17527</v>
      </c>
      <c r="H206" s="14">
        <f>IF(I206&lt;=2500,$F$5+(I206/24),"error")</f>
        <v>44700.270833333336</v>
      </c>
      <c r="I206" s="22">
        <f t="shared" si="21"/>
        <v>462.5</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44916.854166666664</v>
      </c>
      <c r="I207" s="22">
        <f t="shared" si="21"/>
        <v>5660.5</v>
      </c>
      <c r="J207" s="16" t="str">
        <f t="shared" si="17"/>
        <v>NOT DUE</v>
      </c>
      <c r="K207" s="30" t="s">
        <v>4151</v>
      </c>
      <c r="L207" s="19" t="s">
        <v>5419</v>
      </c>
    </row>
    <row r="208" spans="1:12" ht="26.1" customHeight="1">
      <c r="A208" s="16" t="s">
        <v>1349</v>
      </c>
      <c r="B208" s="30" t="s">
        <v>4157</v>
      </c>
      <c r="C208" s="30" t="s">
        <v>4233</v>
      </c>
      <c r="D208" s="20">
        <v>6000</v>
      </c>
      <c r="E208" s="12">
        <v>42549</v>
      </c>
      <c r="F208" s="12">
        <v>44631</v>
      </c>
      <c r="G208" s="26">
        <v>19225</v>
      </c>
      <c r="H208" s="14">
        <f t="shared" ref="H208" si="25">IF(I208&lt;=6000,$F$5+(I208/24),"error")</f>
        <v>44916.854166666664</v>
      </c>
      <c r="I208" s="22">
        <f t="shared" si="21"/>
        <v>5660.5</v>
      </c>
      <c r="J208" s="16" t="str">
        <f t="shared" ref="J208:J274" si="26">IF(I208="","",IF(I208&lt;0,"OVERDUE","NOT DUE"))</f>
        <v>NOT DUE</v>
      </c>
      <c r="K208" s="30" t="s">
        <v>4151</v>
      </c>
      <c r="L208" s="19" t="s">
        <v>5406</v>
      </c>
    </row>
    <row r="209" spans="1:12" ht="26.1" customHeight="1">
      <c r="A209" s="16" t="s">
        <v>1350</v>
      </c>
      <c r="B209" s="30" t="s">
        <v>4157</v>
      </c>
      <c r="C209" s="30" t="s">
        <v>830</v>
      </c>
      <c r="D209" s="20">
        <v>6000</v>
      </c>
      <c r="E209" s="12">
        <v>42549</v>
      </c>
      <c r="F209" s="12">
        <v>44631</v>
      </c>
      <c r="G209" s="26">
        <v>19225</v>
      </c>
      <c r="H209" s="14">
        <f>IF(I209&lt;=6000,$F$5+(I209/24),"error")</f>
        <v>44916.854166666664</v>
      </c>
      <c r="I209" s="22">
        <f t="shared" si="21"/>
        <v>5660.5</v>
      </c>
      <c r="J209" s="16" t="str">
        <f t="shared" si="26"/>
        <v>NOT DUE</v>
      </c>
      <c r="K209" s="30" t="s">
        <v>4151</v>
      </c>
      <c r="L209" s="19" t="s">
        <v>5418</v>
      </c>
    </row>
    <row r="210" spans="1:12" ht="15" customHeight="1">
      <c r="A210" s="16" t="s">
        <v>1351</v>
      </c>
      <c r="B210" s="30" t="s">
        <v>4158</v>
      </c>
      <c r="C210" s="30" t="s">
        <v>4231</v>
      </c>
      <c r="D210" s="20">
        <v>2500</v>
      </c>
      <c r="E210" s="12">
        <v>42549</v>
      </c>
      <c r="F210" s="12">
        <v>44431</v>
      </c>
      <c r="G210" s="26">
        <v>17527</v>
      </c>
      <c r="H210" s="14">
        <f>IF(I210&lt;=2500,$F$5+(I210/24),"error")</f>
        <v>44700.270833333336</v>
      </c>
      <c r="I210" s="22">
        <f t="shared" si="21"/>
        <v>462.5</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44679.104166666664</v>
      </c>
      <c r="I211" s="22">
        <f t="shared" si="21"/>
        <v>-45.5</v>
      </c>
      <c r="J211" s="16" t="str">
        <f t="shared" si="26"/>
        <v>OVERDUE</v>
      </c>
      <c r="K211" s="30" t="s">
        <v>4151</v>
      </c>
      <c r="L211" s="19" t="s">
        <v>5478</v>
      </c>
    </row>
    <row r="212" spans="1:12" ht="15" customHeight="1">
      <c r="A212" s="16" t="s">
        <v>1353</v>
      </c>
      <c r="B212" s="30" t="s">
        <v>4158</v>
      </c>
      <c r="C212" s="30" t="s">
        <v>4233</v>
      </c>
      <c r="D212" s="20">
        <v>6000</v>
      </c>
      <c r="E212" s="12">
        <v>42549</v>
      </c>
      <c r="F212" s="12">
        <v>43978</v>
      </c>
      <c r="G212" s="26">
        <v>13519</v>
      </c>
      <c r="H212" s="14">
        <f t="shared" ref="H212" si="27">IF(I212&lt;=6000,$F$5+(I212/24),"error")</f>
        <v>44679.104166666664</v>
      </c>
      <c r="I212" s="22">
        <f t="shared" si="21"/>
        <v>-45.5</v>
      </c>
      <c r="J212" s="16" t="str">
        <f t="shared" si="26"/>
        <v>OVERDUE</v>
      </c>
      <c r="K212" s="30" t="s">
        <v>4151</v>
      </c>
      <c r="L212" s="19" t="s">
        <v>5478</v>
      </c>
    </row>
    <row r="213" spans="1:12" ht="15" customHeight="1">
      <c r="A213" s="16" t="s">
        <v>1354</v>
      </c>
      <c r="B213" s="30" t="s">
        <v>4158</v>
      </c>
      <c r="C213" s="30" t="s">
        <v>830</v>
      </c>
      <c r="D213" s="20">
        <v>6000</v>
      </c>
      <c r="E213" s="12">
        <v>42549</v>
      </c>
      <c r="F213" s="12">
        <v>43978</v>
      </c>
      <c r="G213" s="26">
        <v>13519</v>
      </c>
      <c r="H213" s="14">
        <f>IF(I213&lt;=6000,$F$5+(I213/24),"error")</f>
        <v>44679.104166666664</v>
      </c>
      <c r="I213" s="22">
        <f t="shared" si="21"/>
        <v>-45.5</v>
      </c>
      <c r="J213" s="16" t="str">
        <f t="shared" si="26"/>
        <v>OVERDUE</v>
      </c>
      <c r="K213" s="30" t="s">
        <v>4151</v>
      </c>
      <c r="L213" s="19" t="s">
        <v>5478</v>
      </c>
    </row>
    <row r="214" spans="1:12" ht="15" customHeight="1">
      <c r="A214" s="16" t="s">
        <v>1355</v>
      </c>
      <c r="B214" s="30" t="s">
        <v>4159</v>
      </c>
      <c r="C214" s="30" t="s">
        <v>4231</v>
      </c>
      <c r="D214" s="20">
        <v>2500</v>
      </c>
      <c r="E214" s="12">
        <v>42549</v>
      </c>
      <c r="F214" s="12">
        <v>44431</v>
      </c>
      <c r="G214" s="26">
        <v>17527</v>
      </c>
      <c r="H214" s="14">
        <f>IF(I214&lt;=2500,$F$5+(I214/24),"error")</f>
        <v>44700.270833333336</v>
      </c>
      <c r="I214" s="22">
        <f t="shared" si="21"/>
        <v>462.5</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44679.104166666664</v>
      </c>
      <c r="I215" s="22">
        <f t="shared" si="21"/>
        <v>-45.5</v>
      </c>
      <c r="J215" s="16" t="str">
        <f t="shared" si="26"/>
        <v>OVERDUE</v>
      </c>
      <c r="K215" s="30" t="s">
        <v>4151</v>
      </c>
      <c r="L215" s="19" t="s">
        <v>5478</v>
      </c>
    </row>
    <row r="216" spans="1:12" ht="15" customHeight="1">
      <c r="A216" s="16" t="s">
        <v>1357</v>
      </c>
      <c r="B216" s="30" t="s">
        <v>4159</v>
      </c>
      <c r="C216" s="30" t="s">
        <v>4233</v>
      </c>
      <c r="D216" s="20">
        <v>6000</v>
      </c>
      <c r="E216" s="12">
        <v>42549</v>
      </c>
      <c r="F216" s="12">
        <v>43979</v>
      </c>
      <c r="G216" s="26">
        <v>13519</v>
      </c>
      <c r="H216" s="14">
        <f t="shared" ref="H216" si="28">IF(I216&lt;=6000,$F$5+(I216/24),"error")</f>
        <v>44679.104166666664</v>
      </c>
      <c r="I216" s="22">
        <f t="shared" si="21"/>
        <v>-45.5</v>
      </c>
      <c r="J216" s="16" t="str">
        <f t="shared" si="26"/>
        <v>OVERDUE</v>
      </c>
      <c r="K216" s="30" t="s">
        <v>4151</v>
      </c>
      <c r="L216" s="19" t="s">
        <v>5478</v>
      </c>
    </row>
    <row r="217" spans="1:12" ht="15" customHeight="1">
      <c r="A217" s="16" t="s">
        <v>1358</v>
      </c>
      <c r="B217" s="30" t="s">
        <v>4159</v>
      </c>
      <c r="C217" s="30" t="s">
        <v>830</v>
      </c>
      <c r="D217" s="20">
        <v>6000</v>
      </c>
      <c r="E217" s="12">
        <v>42549</v>
      </c>
      <c r="F217" s="12">
        <v>43979</v>
      </c>
      <c r="G217" s="26">
        <v>13519</v>
      </c>
      <c r="H217" s="14">
        <f>IF(I217&lt;=6000,$F$5+(I217/24),"error")</f>
        <v>44679.104166666664</v>
      </c>
      <c r="I217" s="22">
        <f t="shared" si="21"/>
        <v>-45.5</v>
      </c>
      <c r="J217" s="16" t="str">
        <f t="shared" si="26"/>
        <v>OVERDUE</v>
      </c>
      <c r="K217" s="30" t="s">
        <v>4151</v>
      </c>
      <c r="L217" s="19" t="s">
        <v>5478</v>
      </c>
    </row>
    <row r="218" spans="1:12" ht="15" customHeight="1">
      <c r="A218" s="16" t="s">
        <v>1359</v>
      </c>
      <c r="B218" s="30" t="s">
        <v>4160</v>
      </c>
      <c r="C218" s="30" t="s">
        <v>4231</v>
      </c>
      <c r="D218" s="20">
        <v>2500</v>
      </c>
      <c r="E218" s="12">
        <v>42549</v>
      </c>
      <c r="F218" s="12">
        <v>44431</v>
      </c>
      <c r="G218" s="26">
        <v>17527</v>
      </c>
      <c r="H218" s="14">
        <f>IF(I218&lt;=2500,$F$5+(I218/24),"error")</f>
        <v>44700.270833333336</v>
      </c>
      <c r="I218" s="22">
        <f t="shared" si="21"/>
        <v>462.5</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44714.895833333336</v>
      </c>
      <c r="I219" s="22">
        <f t="shared" si="21"/>
        <v>813.5</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44714.895833333336</v>
      </c>
      <c r="I220" s="22">
        <f t="shared" si="21"/>
        <v>813.5</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44714.895833333336</v>
      </c>
      <c r="I221" s="22">
        <f t="shared" si="21"/>
        <v>813.5</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45025.895833333336</v>
      </c>
      <c r="I222" s="22">
        <f t="shared" si="21"/>
        <v>8277.5</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45025.895833333336</v>
      </c>
      <c r="I223" s="22">
        <f t="shared" si="21"/>
        <v>8277.5</v>
      </c>
      <c r="J223" s="16" t="str">
        <f t="shared" si="26"/>
        <v>NOT DUE</v>
      </c>
      <c r="K223" s="30" t="s">
        <v>4218</v>
      </c>
      <c r="L223" s="19"/>
    </row>
    <row r="224" spans="1:12" ht="15" customHeight="1">
      <c r="A224" s="16" t="s">
        <v>1365</v>
      </c>
      <c r="B224" s="30" t="s">
        <v>4236</v>
      </c>
      <c r="C224" s="30" t="s">
        <v>4237</v>
      </c>
      <c r="D224" s="20">
        <v>300</v>
      </c>
      <c r="E224" s="12">
        <v>42549</v>
      </c>
      <c r="F224" s="12">
        <v>44658</v>
      </c>
      <c r="G224" s="26">
        <v>19415</v>
      </c>
      <c r="H224" s="21">
        <f>IF(I224&lt;=300,$F$5+(I224/24),"error")</f>
        <v>44687.270833333336</v>
      </c>
      <c r="I224" s="22">
        <f>D224-($F$4-G224)</f>
        <v>150.5</v>
      </c>
      <c r="J224" s="16" t="str">
        <f>IF(I224="","",IF(I224&lt;0,"OVERDUE","NOT DUE"))</f>
        <v>NOT DUE</v>
      </c>
      <c r="K224" s="30" t="s">
        <v>4238</v>
      </c>
      <c r="L224" s="19" t="s">
        <v>5406</v>
      </c>
    </row>
    <row r="225" spans="1:12" ht="25.5" customHeight="1">
      <c r="A225" s="16" t="s">
        <v>1366</v>
      </c>
      <c r="B225" s="30" t="s">
        <v>4239</v>
      </c>
      <c r="C225" s="30" t="s">
        <v>4240</v>
      </c>
      <c r="D225" s="20">
        <v>1500</v>
      </c>
      <c r="E225" s="12">
        <v>42549</v>
      </c>
      <c r="F225" s="12">
        <v>44602</v>
      </c>
      <c r="G225" s="290">
        <v>18845</v>
      </c>
      <c r="H225" s="14">
        <f>IF(I225&lt;=1500,$F$5+(I225/24),"error")</f>
        <v>44713.520833333336</v>
      </c>
      <c r="I225" s="22">
        <f t="shared" si="21"/>
        <v>780.5</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44832.645833333336</v>
      </c>
      <c r="I226" s="22">
        <f t="shared" si="21"/>
        <v>3639.5</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44699.145833333336</v>
      </c>
      <c r="I227" s="22">
        <f t="shared" si="21"/>
        <v>435.5</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44679.1875</v>
      </c>
      <c r="I228" s="22">
        <f t="shared" si="21"/>
        <v>-43.5</v>
      </c>
      <c r="J228" s="16" t="str">
        <f t="shared" si="26"/>
        <v>OVERDUE</v>
      </c>
      <c r="K228" s="30"/>
      <c r="L228" s="19" t="s">
        <v>5479</v>
      </c>
    </row>
    <row r="229" spans="1:12" ht="26.1" customHeight="1">
      <c r="A229" s="16" t="s">
        <v>1370</v>
      </c>
      <c r="B229" s="30" t="s">
        <v>38</v>
      </c>
      <c r="C229" s="30" t="s">
        <v>4245</v>
      </c>
      <c r="D229" s="48">
        <v>6000</v>
      </c>
      <c r="E229" s="12">
        <v>42549</v>
      </c>
      <c r="F229" s="12">
        <v>44526</v>
      </c>
      <c r="G229" s="26">
        <v>18205</v>
      </c>
      <c r="H229" s="14">
        <f>IF(I229&lt;=6000,$F$5+(I229/24),"error")</f>
        <v>44874.354166666664</v>
      </c>
      <c r="I229" s="22">
        <f t="shared" si="21"/>
        <v>4640.5</v>
      </c>
      <c r="J229" s="16" t="str">
        <f t="shared" si="26"/>
        <v>NOT DUE</v>
      </c>
      <c r="K229" s="30"/>
      <c r="L229" s="19" t="s">
        <v>5361</v>
      </c>
    </row>
    <row r="230" spans="1:12" ht="26.45" customHeight="1">
      <c r="A230" s="16" t="s">
        <v>1371</v>
      </c>
      <c r="B230" s="30" t="s">
        <v>4246</v>
      </c>
      <c r="C230" s="30" t="s">
        <v>4247</v>
      </c>
      <c r="D230" s="48">
        <v>12000</v>
      </c>
      <c r="E230" s="12">
        <v>42549</v>
      </c>
      <c r="F230" s="12">
        <v>44644</v>
      </c>
      <c r="G230" s="26">
        <v>19225</v>
      </c>
      <c r="H230" s="14">
        <f>IF(I230&lt;=12000,$F$5+(I230/24),"error")</f>
        <v>45166.854166666664</v>
      </c>
      <c r="I230" s="22">
        <f t="shared" si="21"/>
        <v>11660.5</v>
      </c>
      <c r="J230" s="16" t="str">
        <f t="shared" si="26"/>
        <v>NOT DUE</v>
      </c>
      <c r="K230" s="30" t="s">
        <v>4248</v>
      </c>
      <c r="L230" s="19" t="s">
        <v>5372</v>
      </c>
    </row>
    <row r="231" spans="1:12" ht="15" customHeight="1">
      <c r="A231" s="16" t="s">
        <v>1372</v>
      </c>
      <c r="B231" s="30" t="s">
        <v>4246</v>
      </c>
      <c r="C231" s="30" t="s">
        <v>4168</v>
      </c>
      <c r="D231" s="48">
        <v>6000</v>
      </c>
      <c r="E231" s="12">
        <v>42549</v>
      </c>
      <c r="F231" s="12">
        <v>44644</v>
      </c>
      <c r="G231" s="26">
        <v>19225</v>
      </c>
      <c r="H231" s="14">
        <f>IF(I231&lt;=6000,$F$5+(I231/24),"error")</f>
        <v>44916.854166666664</v>
      </c>
      <c r="I231" s="22">
        <f t="shared" si="21"/>
        <v>5660.5</v>
      </c>
      <c r="J231" s="16" t="str">
        <f t="shared" si="26"/>
        <v>NOT DUE</v>
      </c>
      <c r="K231" s="30" t="s">
        <v>4248</v>
      </c>
      <c r="L231" s="19" t="s">
        <v>5426</v>
      </c>
    </row>
    <row r="232" spans="1:12" ht="25.5">
      <c r="A232" s="16" t="s">
        <v>1373</v>
      </c>
      <c r="B232" s="30" t="s">
        <v>4249</v>
      </c>
      <c r="C232" s="30" t="s">
        <v>4181</v>
      </c>
      <c r="D232" s="48">
        <v>5000</v>
      </c>
      <c r="E232" s="12">
        <v>42549</v>
      </c>
      <c r="F232" s="12">
        <v>44166</v>
      </c>
      <c r="G232" s="26">
        <v>15842</v>
      </c>
      <c r="H232" s="21">
        <f>IF(I232&lt;=5000,$F$5+(I232/24),"error")</f>
        <v>44734.229166666664</v>
      </c>
      <c r="I232" s="22">
        <f t="shared" si="21"/>
        <v>1277.5</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45025.895833333336</v>
      </c>
      <c r="I233" s="22">
        <f t="shared" si="21"/>
        <v>8277.5</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45025.895833333336</v>
      </c>
      <c r="I234" s="22">
        <f t="shared" ref="I234:I265" si="31">D234-($F$4-G234)</f>
        <v>8277.5</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45025.895833333336</v>
      </c>
      <c r="I235" s="22">
        <f t="shared" si="31"/>
        <v>8277.5</v>
      </c>
      <c r="J235" s="16" t="str">
        <f t="shared" si="26"/>
        <v>NOT DUE</v>
      </c>
      <c r="K235" s="30" t="s">
        <v>4254</v>
      </c>
      <c r="L235" s="19"/>
    </row>
    <row r="236" spans="1:12" ht="26.25" customHeight="1">
      <c r="A236" s="16" t="s">
        <v>1377</v>
      </c>
      <c r="B236" s="30" t="s">
        <v>4255</v>
      </c>
      <c r="C236" s="30" t="s">
        <v>4237</v>
      </c>
      <c r="D236" s="20">
        <v>200</v>
      </c>
      <c r="E236" s="12">
        <v>42549</v>
      </c>
      <c r="F236" s="12">
        <v>44658</v>
      </c>
      <c r="G236" s="26">
        <v>19415</v>
      </c>
      <c r="H236" s="21">
        <f>IF(I236&lt;=200,$F$5+(I236/24),"error")</f>
        <v>44683.104166666664</v>
      </c>
      <c r="I236" s="22">
        <f>D236-($F$4-G236)</f>
        <v>50.5</v>
      </c>
      <c r="J236" s="16" t="str">
        <f>IF(I236="","",IF(I236&lt;0,"OVERDUE","NOT DUE"))</f>
        <v>NOT DUE</v>
      </c>
      <c r="K236" s="30" t="s">
        <v>4256</v>
      </c>
      <c r="L236" s="19" t="s">
        <v>5405</v>
      </c>
    </row>
    <row r="237" spans="1:12" ht="15" customHeight="1">
      <c r="A237" s="16" t="s">
        <v>1378</v>
      </c>
      <c r="B237" s="30" t="s">
        <v>4257</v>
      </c>
      <c r="C237" s="30" t="s">
        <v>4258</v>
      </c>
      <c r="D237" s="20">
        <v>10000</v>
      </c>
      <c r="E237" s="12">
        <v>42549</v>
      </c>
      <c r="F237" s="12">
        <v>43684</v>
      </c>
      <c r="G237" s="26">
        <v>10045</v>
      </c>
      <c r="H237" s="21">
        <f>IF(I237&lt;=10000,$F$5+(I237/24),"error")</f>
        <v>44701.020833333336</v>
      </c>
      <c r="I237" s="22">
        <f t="shared" si="31"/>
        <v>480.5</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44699.145833333336</v>
      </c>
      <c r="I238" s="22">
        <f t="shared" si="31"/>
        <v>435.5</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44734.229166666664</v>
      </c>
      <c r="I239" s="22">
        <f t="shared" si="31"/>
        <v>1277.5</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44699.145833333336</v>
      </c>
      <c r="I240" s="22">
        <f t="shared" si="31"/>
        <v>435.5</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44933.0625</v>
      </c>
      <c r="I241" s="22">
        <f t="shared" si="31"/>
        <v>6049.5</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44933.0625</v>
      </c>
      <c r="I242" s="22">
        <f t="shared" ref="I242" si="32">D242-($F$4-G242)</f>
        <v>6049.5</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44737.229166666664</v>
      </c>
      <c r="I243" s="22">
        <f t="shared" si="31"/>
        <v>1349.5</v>
      </c>
      <c r="J243" s="16" t="str">
        <f t="shared" si="26"/>
        <v>NOT DUE</v>
      </c>
      <c r="K243" s="30" t="s">
        <v>4266</v>
      </c>
      <c r="L243" s="19" t="s">
        <v>5365</v>
      </c>
    </row>
    <row r="244" spans="1:12" ht="25.5">
      <c r="A244" s="256" t="s">
        <v>857</v>
      </c>
      <c r="B244" s="30" t="s">
        <v>4223</v>
      </c>
      <c r="C244" s="30" t="s">
        <v>4251</v>
      </c>
      <c r="D244" s="20">
        <v>6000</v>
      </c>
      <c r="E244" s="12">
        <v>42549</v>
      </c>
      <c r="F244" s="12">
        <v>44644</v>
      </c>
      <c r="G244" s="26">
        <v>19225</v>
      </c>
      <c r="H244" s="21">
        <f>IF(I244&lt;=6000,$F$5+(I244/24),"error")</f>
        <v>44916.854166666664</v>
      </c>
      <c r="I244" s="22">
        <f t="shared" si="31"/>
        <v>5660.5</v>
      </c>
      <c r="J244" s="16" t="str">
        <f t="shared" si="26"/>
        <v>NOT DUE</v>
      </c>
      <c r="K244" s="30" t="s">
        <v>4224</v>
      </c>
      <c r="L244" s="19" t="s">
        <v>5427</v>
      </c>
    </row>
    <row r="245" spans="1:12" ht="25.5" customHeight="1">
      <c r="A245" s="256" t="s">
        <v>859</v>
      </c>
      <c r="B245" s="30" t="s">
        <v>4223</v>
      </c>
      <c r="C245" s="30" t="s">
        <v>4267</v>
      </c>
      <c r="D245" s="20">
        <v>6000</v>
      </c>
      <c r="E245" s="12">
        <v>42549</v>
      </c>
      <c r="F245" s="12">
        <v>44644</v>
      </c>
      <c r="G245" s="26">
        <v>19225</v>
      </c>
      <c r="H245" s="21">
        <f t="shared" ref="H245:H247" si="34">IF(I245&lt;=6000,$F$5+(I245/24),"error")</f>
        <v>44916.854166666664</v>
      </c>
      <c r="I245" s="22">
        <f t="shared" si="31"/>
        <v>5660.5</v>
      </c>
      <c r="J245" s="16" t="str">
        <f t="shared" si="26"/>
        <v>NOT DUE</v>
      </c>
      <c r="K245" s="30" t="s">
        <v>4224</v>
      </c>
      <c r="L245" s="19" t="s">
        <v>5427</v>
      </c>
    </row>
    <row r="246" spans="1:12" ht="25.5" customHeight="1">
      <c r="A246" s="256" t="s">
        <v>860</v>
      </c>
      <c r="B246" s="30" t="s">
        <v>4225</v>
      </c>
      <c r="C246" s="30" t="s">
        <v>4251</v>
      </c>
      <c r="D246" s="20">
        <v>6000</v>
      </c>
      <c r="E246" s="12">
        <v>42549</v>
      </c>
      <c r="F246" s="12">
        <v>44644</v>
      </c>
      <c r="G246" s="26">
        <v>19225</v>
      </c>
      <c r="H246" s="21">
        <f t="shared" si="34"/>
        <v>44916.854166666664</v>
      </c>
      <c r="I246" s="22">
        <f t="shared" si="31"/>
        <v>5660.5</v>
      </c>
      <c r="J246" s="16" t="str">
        <f t="shared" si="26"/>
        <v>NOT DUE</v>
      </c>
      <c r="K246" s="30" t="s">
        <v>4224</v>
      </c>
      <c r="L246" s="19" t="s">
        <v>5427</v>
      </c>
    </row>
    <row r="247" spans="1:12" ht="36" customHeight="1">
      <c r="A247" s="256" t="s">
        <v>861</v>
      </c>
      <c r="B247" s="30" t="s">
        <v>4225</v>
      </c>
      <c r="C247" s="30" t="s">
        <v>4267</v>
      </c>
      <c r="D247" s="20">
        <v>6000</v>
      </c>
      <c r="E247" s="12">
        <v>42549</v>
      </c>
      <c r="F247" s="12">
        <v>44644</v>
      </c>
      <c r="G247" s="26">
        <v>19225</v>
      </c>
      <c r="H247" s="21">
        <f t="shared" si="34"/>
        <v>44916.854166666664</v>
      </c>
      <c r="I247" s="22">
        <f t="shared" si="31"/>
        <v>5660.5</v>
      </c>
      <c r="J247" s="16" t="str">
        <f t="shared" si="26"/>
        <v>NOT DUE</v>
      </c>
      <c r="K247" s="30" t="s">
        <v>4224</v>
      </c>
      <c r="L247" s="19" t="s">
        <v>5427</v>
      </c>
    </row>
    <row r="248" spans="1:12" ht="26.1" customHeight="1">
      <c r="A248" s="256" t="s">
        <v>862</v>
      </c>
      <c r="B248" s="30" t="s">
        <v>4268</v>
      </c>
      <c r="C248" s="30" t="s">
        <v>4269</v>
      </c>
      <c r="D248" s="20">
        <v>2000</v>
      </c>
      <c r="E248" s="12">
        <v>42549</v>
      </c>
      <c r="F248" s="12">
        <v>44490</v>
      </c>
      <c r="G248" s="26">
        <v>18009</v>
      </c>
      <c r="H248" s="21">
        <f>IF(I248&lt;=2000,$F$5+(I248/24),"error")</f>
        <v>44699.520833333336</v>
      </c>
      <c r="I248" s="22">
        <f t="shared" si="31"/>
        <v>444.5</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44699.520833333336</v>
      </c>
      <c r="I249" s="22">
        <f t="shared" si="31"/>
        <v>444.5</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44737.229166666664</v>
      </c>
      <c r="I250" s="22">
        <f>D250-($F$4-G250)</f>
        <v>1349.5</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44737.229166666664</v>
      </c>
      <c r="I251" s="22">
        <f t="shared" si="31"/>
        <v>1349.5</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44737.229166666664</v>
      </c>
      <c r="I252" s="22">
        <f t="shared" si="31"/>
        <v>1349.5</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44841.395833333336</v>
      </c>
      <c r="I253" s="22">
        <f t="shared" si="31"/>
        <v>3849.5</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44692.6875</v>
      </c>
      <c r="I254" s="15">
        <f t="shared" si="31"/>
        <v>280.5</v>
      </c>
      <c r="J254" s="16" t="str">
        <f t="shared" si="26"/>
        <v>NOT DUE</v>
      </c>
      <c r="K254" s="30" t="s">
        <v>4280</v>
      </c>
      <c r="L254" s="19" t="s">
        <v>5406</v>
      </c>
    </row>
    <row r="255" spans="1:12" ht="26.1" customHeight="1">
      <c r="A255" s="256" t="s">
        <v>869</v>
      </c>
      <c r="B255" s="30" t="s">
        <v>4281</v>
      </c>
      <c r="C255" s="30" t="s">
        <v>4282</v>
      </c>
      <c r="D255" s="20">
        <v>12000</v>
      </c>
      <c r="E255" s="12">
        <v>42549</v>
      </c>
      <c r="F255" s="12">
        <v>44166</v>
      </c>
      <c r="G255" s="26">
        <v>15842</v>
      </c>
      <c r="H255" s="21">
        <f>IF(I255&lt;=12000,$F$5+(I255/24),"error")</f>
        <v>45025.895833333336</v>
      </c>
      <c r="I255" s="22">
        <f t="shared" si="31"/>
        <v>8277.5</v>
      </c>
      <c r="J255" s="16" t="str">
        <f t="shared" si="26"/>
        <v>NOT DUE</v>
      </c>
      <c r="K255" s="30" t="s">
        <v>4283</v>
      </c>
      <c r="L255" s="19" t="s">
        <v>5394</v>
      </c>
    </row>
    <row r="256" spans="1:12">
      <c r="A256" s="256" t="s">
        <v>870</v>
      </c>
      <c r="B256" s="30" t="s">
        <v>4284</v>
      </c>
      <c r="C256" s="30" t="s">
        <v>4285</v>
      </c>
      <c r="D256" s="20">
        <v>5000</v>
      </c>
      <c r="E256" s="12">
        <v>42549</v>
      </c>
      <c r="F256" s="12">
        <v>44602</v>
      </c>
      <c r="G256" s="26">
        <v>18845</v>
      </c>
      <c r="H256" s="21">
        <f>IF(I256&lt;=5000,$F$5+(I256/24),"error")</f>
        <v>44859.354166666664</v>
      </c>
      <c r="I256" s="22">
        <f t="shared" si="31"/>
        <v>4280.5</v>
      </c>
      <c r="J256" s="16" t="str">
        <f t="shared" si="26"/>
        <v>NOT DUE</v>
      </c>
      <c r="K256" s="30" t="s">
        <v>4286</v>
      </c>
      <c r="L256" s="19" t="s">
        <v>5372</v>
      </c>
    </row>
    <row r="257" spans="1:12" ht="26.1" customHeight="1">
      <c r="A257" s="256" t="s">
        <v>871</v>
      </c>
      <c r="B257" s="30" t="s">
        <v>4287</v>
      </c>
      <c r="C257" s="30" t="s">
        <v>4288</v>
      </c>
      <c r="D257" s="41">
        <v>2000</v>
      </c>
      <c r="E257" s="12">
        <v>42549</v>
      </c>
      <c r="F257" s="12">
        <v>44586</v>
      </c>
      <c r="G257" s="26">
        <v>18633</v>
      </c>
      <c r="H257" s="21">
        <f>IF(I257&lt;=2000,$F$5+(I257/24),"error")</f>
        <v>44725.520833333336</v>
      </c>
      <c r="I257" s="22">
        <f t="shared" si="31"/>
        <v>1068.5</v>
      </c>
      <c r="J257" s="16" t="str">
        <f t="shared" si="26"/>
        <v>NOT DUE</v>
      </c>
      <c r="K257" s="30" t="s">
        <v>4289</v>
      </c>
      <c r="L257" s="19" t="s">
        <v>5393</v>
      </c>
    </row>
    <row r="258" spans="1:12" ht="15" customHeight="1">
      <c r="A258" s="256" t="s">
        <v>872</v>
      </c>
      <c r="B258" s="30" t="s">
        <v>4290</v>
      </c>
      <c r="C258" s="30" t="s">
        <v>4291</v>
      </c>
      <c r="D258" s="41">
        <v>1000</v>
      </c>
      <c r="E258" s="12">
        <v>42549</v>
      </c>
      <c r="F258" s="12">
        <v>44614</v>
      </c>
      <c r="G258" s="26">
        <v>19027</v>
      </c>
      <c r="H258" s="21">
        <f>IF(I258&lt;=1000,$F$5+(I258/24),"error")</f>
        <v>44700.270833333336</v>
      </c>
      <c r="I258" s="22">
        <f t="shared" si="31"/>
        <v>462.5</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44775.895833333336</v>
      </c>
      <c r="I259" s="22">
        <f t="shared" si="31"/>
        <v>2277.5</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44775.895833333336</v>
      </c>
      <c r="I260" s="22">
        <f t="shared" si="31"/>
        <v>2277.5</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44775.895833333336</v>
      </c>
      <c r="I261" s="22">
        <f t="shared" si="31"/>
        <v>2277.5</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44775.895833333336</v>
      </c>
      <c r="I262" s="22">
        <f t="shared" si="31"/>
        <v>2277.5</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44775.895833333336</v>
      </c>
      <c r="I263" s="22">
        <f t="shared" si="31"/>
        <v>2277.5</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44775.895833333336</v>
      </c>
      <c r="I264" s="22">
        <f t="shared" si="31"/>
        <v>2277.5</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44680</v>
      </c>
      <c r="G265" s="26">
        <v>19540</v>
      </c>
      <c r="H265" s="257">
        <f>IF(I265&lt;=500,$F$5+(I265/24),"error")</f>
        <v>44700.8125</v>
      </c>
      <c r="I265" s="22">
        <f t="shared" si="31"/>
        <v>475.5</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28</v>
      </c>
      <c r="J266" s="16" t="str">
        <f ca="1">IF(I266="","",IF(I266&lt;0,"OVERDUE","NOT DUE"))</f>
        <v>NOT DUE</v>
      </c>
      <c r="K266" s="30"/>
      <c r="L266" s="19" t="s">
        <v>5467</v>
      </c>
    </row>
    <row r="267" spans="1:12" ht="25.5">
      <c r="A267" s="256" t="s">
        <v>881</v>
      </c>
      <c r="B267" s="30" t="s">
        <v>4296</v>
      </c>
      <c r="C267" s="30" t="s">
        <v>390</v>
      </c>
      <c r="D267" s="41" t="s">
        <v>4</v>
      </c>
      <c r="E267" s="12">
        <v>42549</v>
      </c>
      <c r="F267" s="12">
        <v>44680</v>
      </c>
      <c r="G267" s="72"/>
      <c r="H267" s="14">
        <f>EDATE(F267-1,1)</f>
        <v>44709</v>
      </c>
      <c r="I267" s="15">
        <f ca="1">IF(ISBLANK(H267),"",H267-DATE(YEAR(NOW()),MONTH(NOW()),DAY(NOW())))</f>
        <v>28</v>
      </c>
      <c r="J267" s="16" t="str">
        <f t="shared" ca="1" si="26"/>
        <v>NOT DUE</v>
      </c>
      <c r="K267" s="30"/>
      <c r="L267" s="19" t="s">
        <v>5467</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145</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326</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326</v>
      </c>
      <c r="J270" s="16" t="str">
        <f t="shared" ca="1" si="26"/>
        <v>NOT DUE</v>
      </c>
      <c r="K270" s="30"/>
      <c r="L270" s="19"/>
    </row>
    <row r="271" spans="1:12" ht="26.45" customHeight="1">
      <c r="A271" s="256" t="s">
        <v>909</v>
      </c>
      <c r="B271" s="30" t="s">
        <v>883</v>
      </c>
      <c r="C271" s="30" t="s">
        <v>884</v>
      </c>
      <c r="D271" s="20" t="s">
        <v>1</v>
      </c>
      <c r="E271" s="12">
        <v>42549</v>
      </c>
      <c r="F271" s="12">
        <v>44681</v>
      </c>
      <c r="G271" s="72"/>
      <c r="H271" s="14">
        <f t="shared" ref="H271:H284" si="38">DATE(YEAR(F271),MONTH(F271),DAY(F271)+1)</f>
        <v>44682</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44681</v>
      </c>
      <c r="G272" s="72"/>
      <c r="H272" s="14">
        <f t="shared" si="38"/>
        <v>44682</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44681</v>
      </c>
      <c r="G273" s="72"/>
      <c r="H273" s="14">
        <f t="shared" si="38"/>
        <v>44682</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44681</v>
      </c>
      <c r="G274" s="72"/>
      <c r="H274" s="14">
        <f t="shared" si="38"/>
        <v>44682</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44681</v>
      </c>
      <c r="G275" s="72"/>
      <c r="H275" s="14">
        <f t="shared" si="38"/>
        <v>44682</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44681</v>
      </c>
      <c r="G276" s="72"/>
      <c r="H276" s="14">
        <f t="shared" si="38"/>
        <v>44682</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44681</v>
      </c>
      <c r="G277" s="72"/>
      <c r="H277" s="14">
        <f t="shared" si="38"/>
        <v>44682</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44681</v>
      </c>
      <c r="G278" s="72"/>
      <c r="H278" s="14">
        <f t="shared" si="38"/>
        <v>44682</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44681</v>
      </c>
      <c r="G279" s="72"/>
      <c r="H279" s="14">
        <f t="shared" si="38"/>
        <v>44682</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44681</v>
      </c>
      <c r="G280" s="72"/>
      <c r="H280" s="14">
        <f t="shared" si="38"/>
        <v>44682</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44681</v>
      </c>
      <c r="G281" s="72"/>
      <c r="H281" s="14">
        <f t="shared" si="38"/>
        <v>44682</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44681</v>
      </c>
      <c r="G282" s="72"/>
      <c r="H282" s="14">
        <f t="shared" si="38"/>
        <v>44682</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44681</v>
      </c>
      <c r="G283" s="72"/>
      <c r="H283" s="14">
        <f t="shared" si="38"/>
        <v>44682</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44681</v>
      </c>
      <c r="G284" s="72"/>
      <c r="H284" s="14">
        <f t="shared" si="38"/>
        <v>44682</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44681</v>
      </c>
      <c r="G285" s="72"/>
      <c r="H285" s="14">
        <f>DATE(YEAR(F285),MONTH(F285),DAY(F285)+7)</f>
        <v>44688</v>
      </c>
      <c r="I285" s="15">
        <f t="shared" ca="1" si="37"/>
        <v>7</v>
      </c>
      <c r="J285" s="16" t="str">
        <f t="shared" ca="1" si="39"/>
        <v>NOT DUE</v>
      </c>
      <c r="K285" s="30" t="s">
        <v>916</v>
      </c>
      <c r="L285" s="19" t="s">
        <v>4746</v>
      </c>
    </row>
    <row r="286" spans="1:12" ht="15" customHeight="1">
      <c r="A286" s="256" t="s">
        <v>947</v>
      </c>
      <c r="B286" s="30" t="s">
        <v>935</v>
      </c>
      <c r="C286" s="30" t="s">
        <v>936</v>
      </c>
      <c r="D286" s="20" t="s">
        <v>26</v>
      </c>
      <c r="E286" s="12">
        <v>42549</v>
      </c>
      <c r="F286" s="12">
        <v>44681</v>
      </c>
      <c r="G286" s="72"/>
      <c r="H286" s="14">
        <f>DATE(YEAR(F286),MONTH(F286),DAY(F286)+7)</f>
        <v>44688</v>
      </c>
      <c r="I286" s="15">
        <f t="shared" ca="1" si="37"/>
        <v>7</v>
      </c>
      <c r="J286" s="16" t="str">
        <f t="shared" ca="1" si="39"/>
        <v>NOT DUE</v>
      </c>
      <c r="K286" s="30" t="s">
        <v>940</v>
      </c>
      <c r="L286" s="19" t="s">
        <v>4746</v>
      </c>
    </row>
    <row r="287" spans="1:12" ht="15" customHeight="1">
      <c r="A287" s="256" t="s">
        <v>948</v>
      </c>
      <c r="B287" s="30" t="s">
        <v>937</v>
      </c>
      <c r="C287" s="30" t="s">
        <v>901</v>
      </c>
      <c r="D287" s="20" t="s">
        <v>26</v>
      </c>
      <c r="E287" s="12">
        <v>42549</v>
      </c>
      <c r="F287" s="12">
        <v>44681</v>
      </c>
      <c r="G287" s="72"/>
      <c r="H287" s="14">
        <f>DATE(YEAR(F287),MONTH(F287),DAY(F287)+7)</f>
        <v>44688</v>
      </c>
      <c r="I287" s="15">
        <f t="shared" ca="1" si="37"/>
        <v>7</v>
      </c>
      <c r="J287" s="16" t="str">
        <f t="shared" ca="1" si="39"/>
        <v>NOT DUE</v>
      </c>
      <c r="K287" s="30" t="s">
        <v>941</v>
      </c>
      <c r="L287" s="19" t="s">
        <v>4746</v>
      </c>
    </row>
    <row r="288" spans="1:12" ht="15" customHeight="1">
      <c r="A288" s="256" t="s">
        <v>953</v>
      </c>
      <c r="B288" s="30" t="s">
        <v>938</v>
      </c>
      <c r="C288" s="30" t="s">
        <v>939</v>
      </c>
      <c r="D288" s="20" t="s">
        <v>26</v>
      </c>
      <c r="E288" s="12">
        <v>42549</v>
      </c>
      <c r="F288" s="12">
        <v>44681</v>
      </c>
      <c r="G288" s="72"/>
      <c r="H288" s="14">
        <f>DATE(YEAR(F288),MONTH(F288),DAY(F288)+7)</f>
        <v>44688</v>
      </c>
      <c r="I288" s="15">
        <f t="shared" ca="1" si="37"/>
        <v>7</v>
      </c>
      <c r="J288" s="16" t="str">
        <f t="shared" ca="1" si="39"/>
        <v>NOT DUE</v>
      </c>
      <c r="K288" s="30" t="s">
        <v>942</v>
      </c>
      <c r="L288" s="19" t="s">
        <v>4746</v>
      </c>
    </row>
    <row r="289" spans="1:12" ht="26.1" customHeight="1">
      <c r="A289" s="256" t="s">
        <v>954</v>
      </c>
      <c r="B289" s="30" t="s">
        <v>4302</v>
      </c>
      <c r="C289" s="30" t="s">
        <v>393</v>
      </c>
      <c r="D289" s="20" t="s">
        <v>4</v>
      </c>
      <c r="E289" s="12">
        <v>42549</v>
      </c>
      <c r="F289" s="12">
        <v>44657</v>
      </c>
      <c r="G289" s="72"/>
      <c r="H289" s="14">
        <f>EDATE(F289-1,1)</f>
        <v>44686</v>
      </c>
      <c r="I289" s="15">
        <f t="shared" ca="1" si="37"/>
        <v>5</v>
      </c>
      <c r="J289" s="16" t="str">
        <f t="shared" ca="1" si="39"/>
        <v>NOT DUE</v>
      </c>
      <c r="K289" s="30" t="s">
        <v>943</v>
      </c>
      <c r="L289" s="19" t="s">
        <v>5409</v>
      </c>
    </row>
    <row r="290" spans="1:12">
      <c r="A290" s="256" t="s">
        <v>955</v>
      </c>
      <c r="B290" s="30" t="s">
        <v>949</v>
      </c>
      <c r="C290" s="30" t="s">
        <v>901</v>
      </c>
      <c r="D290" s="20" t="s">
        <v>4</v>
      </c>
      <c r="E290" s="12">
        <v>42549</v>
      </c>
      <c r="F290" s="12">
        <v>44657</v>
      </c>
      <c r="G290" s="72"/>
      <c r="H290" s="14">
        <f>EDATE(F290-1,1)</f>
        <v>44686</v>
      </c>
      <c r="I290" s="15">
        <f t="shared" ca="1" si="37"/>
        <v>5</v>
      </c>
      <c r="J290" s="16" t="str">
        <f t="shared" ca="1" si="39"/>
        <v>NOT DUE</v>
      </c>
      <c r="K290" s="30" t="s">
        <v>916</v>
      </c>
      <c r="L290" s="19" t="s">
        <v>4746</v>
      </c>
    </row>
    <row r="291" spans="1:12" ht="26.45" customHeight="1">
      <c r="A291" s="256" t="s">
        <v>956</v>
      </c>
      <c r="B291" s="30" t="s">
        <v>950</v>
      </c>
      <c r="C291" s="30" t="s">
        <v>901</v>
      </c>
      <c r="D291" s="20" t="s">
        <v>4</v>
      </c>
      <c r="E291" s="12">
        <v>42549</v>
      </c>
      <c r="F291" s="12">
        <v>44657</v>
      </c>
      <c r="G291" s="72"/>
      <c r="H291" s="14">
        <f>EDATE(F291-1,1)</f>
        <v>44686</v>
      </c>
      <c r="I291" s="15">
        <f t="shared" ca="1" si="37"/>
        <v>5</v>
      </c>
      <c r="J291" s="16" t="str">
        <f t="shared" ca="1" si="39"/>
        <v>NOT DUE</v>
      </c>
      <c r="K291" s="30" t="s">
        <v>957</v>
      </c>
      <c r="L291" s="19" t="s">
        <v>4746</v>
      </c>
    </row>
    <row r="292" spans="1:12" ht="15" customHeight="1">
      <c r="A292" s="256" t="s">
        <v>962</v>
      </c>
      <c r="B292" s="30" t="s">
        <v>937</v>
      </c>
      <c r="C292" s="30" t="s">
        <v>901</v>
      </c>
      <c r="D292" s="20" t="s">
        <v>4</v>
      </c>
      <c r="E292" s="12">
        <v>42549</v>
      </c>
      <c r="F292" s="12">
        <v>44657</v>
      </c>
      <c r="G292" s="72"/>
      <c r="H292" s="14">
        <f>EDATE(F292-1,1)</f>
        <v>44686</v>
      </c>
      <c r="I292" s="15">
        <f t="shared" ca="1" si="37"/>
        <v>5</v>
      </c>
      <c r="J292" s="16" t="str">
        <f t="shared" ca="1" si="39"/>
        <v>NOT DUE</v>
      </c>
      <c r="K292" s="30" t="s">
        <v>958</v>
      </c>
      <c r="L292" s="19" t="s">
        <v>4746</v>
      </c>
    </row>
    <row r="293" spans="1:12" ht="25.5">
      <c r="A293" s="256" t="s">
        <v>963</v>
      </c>
      <c r="B293" s="30" t="s">
        <v>951</v>
      </c>
      <c r="C293" s="30" t="s">
        <v>952</v>
      </c>
      <c r="D293" s="20" t="s">
        <v>4</v>
      </c>
      <c r="E293" s="12">
        <v>42549</v>
      </c>
      <c r="F293" s="12">
        <v>44657</v>
      </c>
      <c r="G293" s="72"/>
      <c r="H293" s="14">
        <f>EDATE(F293-1,1)</f>
        <v>44686</v>
      </c>
      <c r="I293" s="15">
        <f t="shared" ca="1" si="37"/>
        <v>5</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68</v>
      </c>
      <c r="J294" s="16" t="str">
        <f t="shared" ca="1" si="39"/>
        <v>NOT DUE</v>
      </c>
      <c r="K294" s="30" t="s">
        <v>964</v>
      </c>
      <c r="L294" s="19" t="s">
        <v>5395</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113</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297</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297</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297</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297</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297</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297</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297</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297</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297</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314</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314</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314</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314</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314</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388</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314</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314</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314</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314</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314</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314</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314</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314</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314</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314</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314</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945</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388</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388</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314</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314</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945</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314</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314</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314</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393</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393</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393</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35" t="s">
        <v>5441</v>
      </c>
      <c r="F339" s="435"/>
      <c r="H339" s="435" t="s">
        <v>5439</v>
      </c>
      <c r="I339" s="435"/>
      <c r="J339" s="435"/>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zoomScaleNormal="100" workbookViewId="0">
      <selection activeCell="F268" sqref="F26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17502.099999999999</v>
      </c>
    </row>
    <row r="5" spans="1:12" ht="18" customHeight="1">
      <c r="A5" s="378" t="s">
        <v>78</v>
      </c>
      <c r="B5" s="378"/>
      <c r="C5" s="37" t="s">
        <v>4133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44681</v>
      </c>
      <c r="G8" s="72"/>
      <c r="H8" s="14">
        <f t="shared" ref="H8:H16" si="0">DATE(YEAR(F8),MONTH(F8),DAY(F8)+1)</f>
        <v>44682</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44681</v>
      </c>
      <c r="G9" s="72"/>
      <c r="H9" s="14">
        <f t="shared" si="0"/>
        <v>44682</v>
      </c>
      <c r="I9" s="15">
        <f t="shared" ca="1" si="1"/>
        <v>1</v>
      </c>
      <c r="J9" s="16" t="str">
        <f t="shared" ca="1" si="2"/>
        <v>NOT DUE</v>
      </c>
      <c r="K9" s="30" t="s">
        <v>609</v>
      </c>
      <c r="L9" s="19"/>
    </row>
    <row r="10" spans="1:12" ht="15" customHeight="1">
      <c r="A10" s="16" t="s">
        <v>4307</v>
      </c>
      <c r="B10" s="30" t="s">
        <v>4138</v>
      </c>
      <c r="C10" s="30" t="s">
        <v>4139</v>
      </c>
      <c r="D10" s="20" t="s">
        <v>1</v>
      </c>
      <c r="E10" s="12">
        <v>42549</v>
      </c>
      <c r="F10" s="12">
        <v>44681</v>
      </c>
      <c r="G10" s="72"/>
      <c r="H10" s="14">
        <f t="shared" si="0"/>
        <v>44682</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44681</v>
      </c>
      <c r="G11" s="72"/>
      <c r="H11" s="14">
        <f t="shared" si="0"/>
        <v>44682</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44681</v>
      </c>
      <c r="G12" s="72"/>
      <c r="H12" s="14">
        <f t="shared" si="0"/>
        <v>44682</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44681</v>
      </c>
      <c r="G13" s="72"/>
      <c r="H13" s="14">
        <f t="shared" si="0"/>
        <v>44682</v>
      </c>
      <c r="I13" s="15">
        <f t="shared" ca="1" si="1"/>
        <v>1</v>
      </c>
      <c r="J13" s="16" t="str">
        <f t="shared" ca="1" si="2"/>
        <v>NOT DUE</v>
      </c>
      <c r="K13" s="30" t="s">
        <v>609</v>
      </c>
      <c r="L13" s="19"/>
    </row>
    <row r="14" spans="1:12" ht="38.25">
      <c r="A14" s="16" t="s">
        <v>4311</v>
      </c>
      <c r="B14" s="30" t="s">
        <v>4144</v>
      </c>
      <c r="C14" s="30" t="s">
        <v>4145</v>
      </c>
      <c r="D14" s="20" t="s">
        <v>1</v>
      </c>
      <c r="E14" s="12">
        <v>42549</v>
      </c>
      <c r="F14" s="12">
        <v>44681</v>
      </c>
      <c r="G14" s="72"/>
      <c r="H14" s="14">
        <f t="shared" si="0"/>
        <v>44682</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44681</v>
      </c>
      <c r="G15" s="72"/>
      <c r="H15" s="14">
        <f t="shared" si="0"/>
        <v>44682</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44681</v>
      </c>
      <c r="G16" s="72"/>
      <c r="H16" s="14">
        <f t="shared" si="0"/>
        <v>44682</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44671</v>
      </c>
      <c r="G17" s="72"/>
      <c r="H17" s="14">
        <f t="shared" ref="H17:H35" si="4">EDATE(F17-1,1)</f>
        <v>44700</v>
      </c>
      <c r="I17" s="15">
        <f t="shared" ca="1" si="3"/>
        <v>19</v>
      </c>
      <c r="J17" s="16" t="str">
        <f t="shared" ca="1" si="2"/>
        <v>NOT DUE</v>
      </c>
      <c r="K17" s="30" t="s">
        <v>4151</v>
      </c>
      <c r="L17" s="17" t="s">
        <v>4730</v>
      </c>
    </row>
    <row r="18" spans="1:12" ht="15" customHeight="1">
      <c r="A18" s="16" t="s">
        <v>4315</v>
      </c>
      <c r="B18" s="30" t="s">
        <v>4152</v>
      </c>
      <c r="C18" s="30" t="s">
        <v>4153</v>
      </c>
      <c r="D18" s="20" t="s">
        <v>4</v>
      </c>
      <c r="E18" s="12">
        <v>42549</v>
      </c>
      <c r="F18" s="12">
        <v>44671</v>
      </c>
      <c r="G18" s="72"/>
      <c r="H18" s="14">
        <f t="shared" si="4"/>
        <v>44700</v>
      </c>
      <c r="I18" s="15">
        <f t="shared" ca="1" si="3"/>
        <v>19</v>
      </c>
      <c r="J18" s="16" t="str">
        <f t="shared" ca="1" si="2"/>
        <v>NOT DUE</v>
      </c>
      <c r="K18" s="30" t="s">
        <v>4151</v>
      </c>
      <c r="L18" s="17" t="s">
        <v>4730</v>
      </c>
    </row>
    <row r="19" spans="1:12" ht="15" customHeight="1">
      <c r="A19" s="16" t="s">
        <v>4316</v>
      </c>
      <c r="B19" s="30" t="s">
        <v>4152</v>
      </c>
      <c r="C19" s="30" t="s">
        <v>4154</v>
      </c>
      <c r="D19" s="20" t="s">
        <v>4</v>
      </c>
      <c r="E19" s="12">
        <v>42549</v>
      </c>
      <c r="F19" s="12">
        <v>44671</v>
      </c>
      <c r="G19" s="72"/>
      <c r="H19" s="14">
        <f t="shared" si="4"/>
        <v>44700</v>
      </c>
      <c r="I19" s="15">
        <f t="shared" ca="1" si="3"/>
        <v>19</v>
      </c>
      <c r="J19" s="16" t="str">
        <f t="shared" ca="1" si="2"/>
        <v>NOT DUE</v>
      </c>
      <c r="K19" s="30" t="s">
        <v>4151</v>
      </c>
      <c r="L19" s="17" t="s">
        <v>4730</v>
      </c>
    </row>
    <row r="20" spans="1:12" ht="15" customHeight="1">
      <c r="A20" s="16" t="s">
        <v>4317</v>
      </c>
      <c r="B20" s="30" t="s">
        <v>4152</v>
      </c>
      <c r="C20" s="30" t="s">
        <v>4155</v>
      </c>
      <c r="D20" s="20" t="s">
        <v>4</v>
      </c>
      <c r="E20" s="12">
        <v>42549</v>
      </c>
      <c r="F20" s="12">
        <v>44671</v>
      </c>
      <c r="G20" s="72"/>
      <c r="H20" s="14">
        <f t="shared" si="4"/>
        <v>44700</v>
      </c>
      <c r="I20" s="15">
        <f t="shared" ca="1" si="3"/>
        <v>19</v>
      </c>
      <c r="J20" s="16" t="str">
        <f t="shared" ca="1" si="2"/>
        <v>NOT DUE</v>
      </c>
      <c r="K20" s="30" t="s">
        <v>4151</v>
      </c>
      <c r="L20" s="17" t="s">
        <v>4730</v>
      </c>
    </row>
    <row r="21" spans="1:12" ht="15" customHeight="1">
      <c r="A21" s="16" t="s">
        <v>4318</v>
      </c>
      <c r="B21" s="30" t="s">
        <v>4156</v>
      </c>
      <c r="C21" s="30" t="s">
        <v>4153</v>
      </c>
      <c r="D21" s="20" t="s">
        <v>4</v>
      </c>
      <c r="E21" s="12">
        <v>42549</v>
      </c>
      <c r="F21" s="12">
        <v>44671</v>
      </c>
      <c r="G21" s="72"/>
      <c r="H21" s="14">
        <f t="shared" si="4"/>
        <v>44700</v>
      </c>
      <c r="I21" s="15">
        <f t="shared" ca="1" si="3"/>
        <v>19</v>
      </c>
      <c r="J21" s="16" t="str">
        <f t="shared" ca="1" si="2"/>
        <v>NOT DUE</v>
      </c>
      <c r="K21" s="30" t="s">
        <v>4151</v>
      </c>
      <c r="L21" s="17" t="s">
        <v>4730</v>
      </c>
    </row>
    <row r="22" spans="1:12" ht="15" customHeight="1">
      <c r="A22" s="16" t="s">
        <v>4319</v>
      </c>
      <c r="B22" s="30" t="s">
        <v>4156</v>
      </c>
      <c r="C22" s="30" t="s">
        <v>4154</v>
      </c>
      <c r="D22" s="20" t="s">
        <v>4</v>
      </c>
      <c r="E22" s="12">
        <v>42549</v>
      </c>
      <c r="F22" s="12">
        <v>44671</v>
      </c>
      <c r="G22" s="72"/>
      <c r="H22" s="14">
        <f t="shared" si="4"/>
        <v>44700</v>
      </c>
      <c r="I22" s="15">
        <f t="shared" ca="1" si="3"/>
        <v>19</v>
      </c>
      <c r="J22" s="16" t="str">
        <f t="shared" ca="1" si="2"/>
        <v>NOT DUE</v>
      </c>
      <c r="K22" s="30" t="s">
        <v>4151</v>
      </c>
      <c r="L22" s="17" t="s">
        <v>4730</v>
      </c>
    </row>
    <row r="23" spans="1:12" ht="15" customHeight="1">
      <c r="A23" s="16" t="s">
        <v>4320</v>
      </c>
      <c r="B23" s="30" t="s">
        <v>4156</v>
      </c>
      <c r="C23" s="30" t="s">
        <v>4155</v>
      </c>
      <c r="D23" s="20" t="s">
        <v>4</v>
      </c>
      <c r="E23" s="12">
        <v>42549</v>
      </c>
      <c r="F23" s="12">
        <v>44671</v>
      </c>
      <c r="G23" s="72"/>
      <c r="H23" s="14">
        <f t="shared" si="4"/>
        <v>44700</v>
      </c>
      <c r="I23" s="15">
        <f t="shared" ca="1" si="3"/>
        <v>19</v>
      </c>
      <c r="J23" s="16" t="str">
        <f t="shared" ca="1" si="2"/>
        <v>NOT DUE</v>
      </c>
      <c r="K23" s="30" t="s">
        <v>4151</v>
      </c>
      <c r="L23" s="17" t="s">
        <v>4730</v>
      </c>
    </row>
    <row r="24" spans="1:12" ht="15" customHeight="1">
      <c r="A24" s="16" t="s">
        <v>4321</v>
      </c>
      <c r="B24" s="30" t="s">
        <v>4157</v>
      </c>
      <c r="C24" s="30" t="s">
        <v>4153</v>
      </c>
      <c r="D24" s="20" t="s">
        <v>4</v>
      </c>
      <c r="E24" s="12">
        <v>42549</v>
      </c>
      <c r="F24" s="12">
        <v>44671</v>
      </c>
      <c r="G24" s="72"/>
      <c r="H24" s="14">
        <f t="shared" si="4"/>
        <v>44700</v>
      </c>
      <c r="I24" s="15">
        <f t="shared" ca="1" si="3"/>
        <v>19</v>
      </c>
      <c r="J24" s="16" t="str">
        <f t="shared" ca="1" si="2"/>
        <v>NOT DUE</v>
      </c>
      <c r="K24" s="30" t="s">
        <v>4151</v>
      </c>
      <c r="L24" s="17" t="s">
        <v>4730</v>
      </c>
    </row>
    <row r="25" spans="1:12" ht="15" customHeight="1">
      <c r="A25" s="16" t="s">
        <v>4322</v>
      </c>
      <c r="B25" s="30" t="s">
        <v>4157</v>
      </c>
      <c r="C25" s="30" t="s">
        <v>4154</v>
      </c>
      <c r="D25" s="20" t="s">
        <v>4</v>
      </c>
      <c r="E25" s="12">
        <v>42549</v>
      </c>
      <c r="F25" s="12">
        <v>44671</v>
      </c>
      <c r="G25" s="72"/>
      <c r="H25" s="14">
        <f t="shared" si="4"/>
        <v>44700</v>
      </c>
      <c r="I25" s="15">
        <f t="shared" ca="1" si="3"/>
        <v>19</v>
      </c>
      <c r="J25" s="16" t="str">
        <f t="shared" ca="1" si="2"/>
        <v>NOT DUE</v>
      </c>
      <c r="K25" s="30" t="s">
        <v>4151</v>
      </c>
      <c r="L25" s="17" t="s">
        <v>4730</v>
      </c>
    </row>
    <row r="26" spans="1:12" ht="15" customHeight="1">
      <c r="A26" s="16" t="s">
        <v>4323</v>
      </c>
      <c r="B26" s="30" t="s">
        <v>4157</v>
      </c>
      <c r="C26" s="30" t="s">
        <v>4155</v>
      </c>
      <c r="D26" s="20" t="s">
        <v>4</v>
      </c>
      <c r="E26" s="12">
        <v>42549</v>
      </c>
      <c r="F26" s="12">
        <v>44671</v>
      </c>
      <c r="G26" s="72"/>
      <c r="H26" s="14">
        <f t="shared" si="4"/>
        <v>44700</v>
      </c>
      <c r="I26" s="15">
        <f t="shared" ca="1" si="3"/>
        <v>19</v>
      </c>
      <c r="J26" s="16" t="str">
        <f t="shared" ca="1" si="2"/>
        <v>NOT DUE</v>
      </c>
      <c r="K26" s="30" t="s">
        <v>4151</v>
      </c>
      <c r="L26" s="17" t="s">
        <v>4730</v>
      </c>
    </row>
    <row r="27" spans="1:12" ht="15" customHeight="1">
      <c r="A27" s="16" t="s">
        <v>4324</v>
      </c>
      <c r="B27" s="30" t="s">
        <v>4158</v>
      </c>
      <c r="C27" s="30" t="s">
        <v>4153</v>
      </c>
      <c r="D27" s="20" t="s">
        <v>4</v>
      </c>
      <c r="E27" s="12">
        <v>42549</v>
      </c>
      <c r="F27" s="12">
        <v>44671</v>
      </c>
      <c r="G27" s="72"/>
      <c r="H27" s="14">
        <f t="shared" si="4"/>
        <v>44700</v>
      </c>
      <c r="I27" s="15">
        <f t="shared" ca="1" si="3"/>
        <v>19</v>
      </c>
      <c r="J27" s="16" t="str">
        <f t="shared" ca="1" si="2"/>
        <v>NOT DUE</v>
      </c>
      <c r="K27" s="30" t="s">
        <v>4151</v>
      </c>
      <c r="L27" s="17" t="s">
        <v>4730</v>
      </c>
    </row>
    <row r="28" spans="1:12" ht="15" customHeight="1">
      <c r="A28" s="16" t="s">
        <v>4325</v>
      </c>
      <c r="B28" s="30" t="s">
        <v>4158</v>
      </c>
      <c r="C28" s="30" t="s">
        <v>4154</v>
      </c>
      <c r="D28" s="20" t="s">
        <v>4</v>
      </c>
      <c r="E28" s="12">
        <v>42549</v>
      </c>
      <c r="F28" s="12">
        <v>44671</v>
      </c>
      <c r="G28" s="72"/>
      <c r="H28" s="14">
        <f t="shared" si="4"/>
        <v>44700</v>
      </c>
      <c r="I28" s="15">
        <f t="shared" ca="1" si="3"/>
        <v>19</v>
      </c>
      <c r="J28" s="16" t="str">
        <f t="shared" ca="1" si="2"/>
        <v>NOT DUE</v>
      </c>
      <c r="K28" s="30" t="s">
        <v>4151</v>
      </c>
      <c r="L28" s="17" t="s">
        <v>4730</v>
      </c>
    </row>
    <row r="29" spans="1:12" ht="15" customHeight="1">
      <c r="A29" s="16" t="s">
        <v>4326</v>
      </c>
      <c r="B29" s="30" t="s">
        <v>4158</v>
      </c>
      <c r="C29" s="30" t="s">
        <v>4155</v>
      </c>
      <c r="D29" s="20" t="s">
        <v>4</v>
      </c>
      <c r="E29" s="12">
        <v>42549</v>
      </c>
      <c r="F29" s="12">
        <v>44671</v>
      </c>
      <c r="G29" s="72"/>
      <c r="H29" s="14">
        <f t="shared" si="4"/>
        <v>44700</v>
      </c>
      <c r="I29" s="15">
        <f t="shared" ca="1" si="3"/>
        <v>19</v>
      </c>
      <c r="J29" s="16" t="str">
        <f t="shared" ca="1" si="2"/>
        <v>NOT DUE</v>
      </c>
      <c r="K29" s="30" t="s">
        <v>4151</v>
      </c>
      <c r="L29" s="17" t="s">
        <v>4730</v>
      </c>
    </row>
    <row r="30" spans="1:12" ht="15" customHeight="1">
      <c r="A30" s="16" t="s">
        <v>4327</v>
      </c>
      <c r="B30" s="30" t="s">
        <v>4159</v>
      </c>
      <c r="C30" s="30" t="s">
        <v>4153</v>
      </c>
      <c r="D30" s="20" t="s">
        <v>4</v>
      </c>
      <c r="E30" s="12">
        <v>42549</v>
      </c>
      <c r="F30" s="12">
        <v>44671</v>
      </c>
      <c r="G30" s="72"/>
      <c r="H30" s="14">
        <f t="shared" si="4"/>
        <v>44700</v>
      </c>
      <c r="I30" s="15">
        <f t="shared" ca="1" si="3"/>
        <v>19</v>
      </c>
      <c r="J30" s="16" t="str">
        <f t="shared" ca="1" si="2"/>
        <v>NOT DUE</v>
      </c>
      <c r="K30" s="30" t="s">
        <v>4151</v>
      </c>
      <c r="L30" s="17" t="s">
        <v>4730</v>
      </c>
    </row>
    <row r="31" spans="1:12" ht="15" customHeight="1">
      <c r="A31" s="16" t="s">
        <v>4328</v>
      </c>
      <c r="B31" s="30" t="s">
        <v>4159</v>
      </c>
      <c r="C31" s="30" t="s">
        <v>4154</v>
      </c>
      <c r="D31" s="20" t="s">
        <v>4</v>
      </c>
      <c r="E31" s="12">
        <v>42549</v>
      </c>
      <c r="F31" s="12">
        <v>44671</v>
      </c>
      <c r="G31" s="72"/>
      <c r="H31" s="14">
        <f t="shared" si="4"/>
        <v>44700</v>
      </c>
      <c r="I31" s="15">
        <f t="shared" ca="1" si="3"/>
        <v>19</v>
      </c>
      <c r="J31" s="16" t="str">
        <f t="shared" ca="1" si="2"/>
        <v>NOT DUE</v>
      </c>
      <c r="K31" s="30" t="s">
        <v>4151</v>
      </c>
      <c r="L31" s="17" t="s">
        <v>4730</v>
      </c>
    </row>
    <row r="32" spans="1:12" ht="15" customHeight="1">
      <c r="A32" s="16" t="s">
        <v>4329</v>
      </c>
      <c r="B32" s="30" t="s">
        <v>4159</v>
      </c>
      <c r="C32" s="30" t="s">
        <v>4155</v>
      </c>
      <c r="D32" s="20" t="s">
        <v>4</v>
      </c>
      <c r="E32" s="12">
        <v>42549</v>
      </c>
      <c r="F32" s="12">
        <v>44671</v>
      </c>
      <c r="G32" s="72"/>
      <c r="H32" s="14">
        <f t="shared" si="4"/>
        <v>44700</v>
      </c>
      <c r="I32" s="15">
        <f t="shared" ca="1" si="3"/>
        <v>19</v>
      </c>
      <c r="J32" s="16" t="str">
        <f t="shared" ca="1" si="2"/>
        <v>NOT DUE</v>
      </c>
      <c r="K32" s="30" t="s">
        <v>4151</v>
      </c>
      <c r="L32" s="17" t="s">
        <v>4730</v>
      </c>
    </row>
    <row r="33" spans="1:12" ht="15" customHeight="1">
      <c r="A33" s="16" t="s">
        <v>4330</v>
      </c>
      <c r="B33" s="30" t="s">
        <v>4160</v>
      </c>
      <c r="C33" s="30" t="s">
        <v>4153</v>
      </c>
      <c r="D33" s="20" t="s">
        <v>4</v>
      </c>
      <c r="E33" s="12">
        <v>42549</v>
      </c>
      <c r="F33" s="12">
        <v>44671</v>
      </c>
      <c r="G33" s="72"/>
      <c r="H33" s="14">
        <f t="shared" si="4"/>
        <v>44700</v>
      </c>
      <c r="I33" s="15">
        <f t="shared" ca="1" si="3"/>
        <v>19</v>
      </c>
      <c r="J33" s="16" t="str">
        <f t="shared" ca="1" si="2"/>
        <v>NOT DUE</v>
      </c>
      <c r="K33" s="30" t="s">
        <v>4151</v>
      </c>
      <c r="L33" s="17" t="s">
        <v>4730</v>
      </c>
    </row>
    <row r="34" spans="1:12" ht="15" customHeight="1">
      <c r="A34" s="16" t="s">
        <v>4331</v>
      </c>
      <c r="B34" s="30" t="s">
        <v>4160</v>
      </c>
      <c r="C34" s="30" t="s">
        <v>4154</v>
      </c>
      <c r="D34" s="20" t="s">
        <v>4</v>
      </c>
      <c r="E34" s="12">
        <v>42549</v>
      </c>
      <c r="F34" s="12">
        <v>44671</v>
      </c>
      <c r="G34" s="72"/>
      <c r="H34" s="14">
        <f t="shared" si="4"/>
        <v>44700</v>
      </c>
      <c r="I34" s="15">
        <f t="shared" ca="1" si="3"/>
        <v>19</v>
      </c>
      <c r="J34" s="16" t="str">
        <f t="shared" ca="1" si="2"/>
        <v>NOT DUE</v>
      </c>
      <c r="K34" s="30" t="s">
        <v>4151</v>
      </c>
      <c r="L34" s="17" t="s">
        <v>4730</v>
      </c>
    </row>
    <row r="35" spans="1:12" ht="15" customHeight="1">
      <c r="A35" s="16" t="s">
        <v>4332</v>
      </c>
      <c r="B35" s="30" t="s">
        <v>4160</v>
      </c>
      <c r="C35" s="30" t="s">
        <v>4155</v>
      </c>
      <c r="D35" s="20" t="s">
        <v>4</v>
      </c>
      <c r="E35" s="12">
        <v>42549</v>
      </c>
      <c r="F35" s="12">
        <v>44671</v>
      </c>
      <c r="G35" s="72"/>
      <c r="H35" s="14">
        <f t="shared" si="4"/>
        <v>44700</v>
      </c>
      <c r="I35" s="15">
        <f t="shared" ca="1" si="3"/>
        <v>19</v>
      </c>
      <c r="J35" s="16" t="str">
        <f t="shared" ca="1" si="2"/>
        <v>NOT DUE</v>
      </c>
      <c r="K35" s="30" t="s">
        <v>4151</v>
      </c>
      <c r="L35" s="17" t="s">
        <v>4730</v>
      </c>
    </row>
    <row r="36" spans="1:12" ht="26.1" customHeight="1">
      <c r="A36" s="16" t="s">
        <v>4333</v>
      </c>
      <c r="B36" s="30" t="s">
        <v>570</v>
      </c>
      <c r="C36" s="30" t="s">
        <v>4566</v>
      </c>
      <c r="D36" s="20">
        <v>200</v>
      </c>
      <c r="E36" s="12">
        <v>42549</v>
      </c>
      <c r="F36" s="12">
        <v>44671</v>
      </c>
      <c r="G36" s="26">
        <v>17496</v>
      </c>
      <c r="H36" s="21">
        <f>IF(I36&lt;=200,$F$5+(I36/24),"error")</f>
        <v>44689.07916666667</v>
      </c>
      <c r="I36" s="22">
        <f>D36-($F$4-G36)</f>
        <v>193.90000000000146</v>
      </c>
      <c r="J36" s="16" t="str">
        <f>IF(I36="","",IF(I36&lt;0,"OVERDUE","NOT DUE"))</f>
        <v>NOT DUE</v>
      </c>
      <c r="K36" s="30" t="s">
        <v>609</v>
      </c>
      <c r="L36" s="19" t="s">
        <v>5396</v>
      </c>
    </row>
    <row r="37" spans="1:12" ht="15" customHeight="1">
      <c r="A37" s="16" t="s">
        <v>4334</v>
      </c>
      <c r="B37" s="30" t="s">
        <v>570</v>
      </c>
      <c r="C37" s="30" t="s">
        <v>4567</v>
      </c>
      <c r="D37" s="20">
        <v>2000</v>
      </c>
      <c r="E37" s="12">
        <v>42549</v>
      </c>
      <c r="F37" s="12">
        <v>44560</v>
      </c>
      <c r="G37" s="26">
        <v>16561</v>
      </c>
      <c r="H37" s="21">
        <f>IF(I37&lt;=2000,$F$5+(I37/24),"error")</f>
        <v>44725.120833333334</v>
      </c>
      <c r="I37" s="22">
        <f>D37-($F$4-G37)</f>
        <v>1058.9000000000015</v>
      </c>
      <c r="J37" s="16" t="str">
        <f>IF(I37="","",IF(I37&lt;0,"OVERDUE","NOT DUE"))</f>
        <v>NOT DUE</v>
      </c>
      <c r="K37" s="30" t="s">
        <v>4161</v>
      </c>
      <c r="L37" s="19"/>
    </row>
    <row r="38" spans="1:12" ht="15" customHeight="1">
      <c r="A38" s="16" t="s">
        <v>4335</v>
      </c>
      <c r="B38" s="30" t="s">
        <v>570</v>
      </c>
      <c r="C38" s="30" t="s">
        <v>4162</v>
      </c>
      <c r="D38" s="20">
        <v>200</v>
      </c>
      <c r="E38" s="12">
        <v>42549</v>
      </c>
      <c r="F38" s="12">
        <v>44670</v>
      </c>
      <c r="G38" s="26">
        <v>17493</v>
      </c>
      <c r="H38" s="21">
        <f>IF(I38&lt;=200,$F$5+(I38/24),"error")</f>
        <v>44688.95416666667</v>
      </c>
      <c r="I38" s="22">
        <f>D38-($F$4-G38)</f>
        <v>190.90000000000146</v>
      </c>
      <c r="J38" s="16" t="str">
        <f>IF(I38="","",IF(I38&lt;0,"OVERDUE","NOT DUE"))</f>
        <v>NOT DUE</v>
      </c>
      <c r="K38" s="30" t="s">
        <v>609</v>
      </c>
      <c r="L38" s="19"/>
    </row>
    <row r="39" spans="1:12" ht="15" customHeight="1">
      <c r="A39" s="16" t="s">
        <v>4336</v>
      </c>
      <c r="B39" s="30" t="s">
        <v>570</v>
      </c>
      <c r="C39" s="30" t="s">
        <v>4163</v>
      </c>
      <c r="D39" s="20">
        <v>100</v>
      </c>
      <c r="E39" s="12">
        <v>42549</v>
      </c>
      <c r="F39" s="12">
        <v>44670</v>
      </c>
      <c r="G39" s="26">
        <v>17493</v>
      </c>
      <c r="H39" s="21">
        <f>IF(I39&lt;=100,$F$5+(I39/24),"error")</f>
        <v>44684.787499999999</v>
      </c>
      <c r="I39" s="22">
        <f>D39-($F$4-G39)</f>
        <v>90.900000000001455</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44923.45416666667</v>
      </c>
      <c r="I40" s="22">
        <f t="shared" ref="I40:I103" si="5">D40-($F$4-G40)</f>
        <v>5818.9000000000015</v>
      </c>
      <c r="J40" s="16" t="str">
        <f t="shared" ref="J40:J44" si="6">IF(I40="","",IF(I40&lt;0,"OVERDUE","NOT DUE"))</f>
        <v>NOT DUE</v>
      </c>
      <c r="K40" s="30" t="s">
        <v>4161</v>
      </c>
      <c r="L40" s="19" t="s">
        <v>5397</v>
      </c>
    </row>
    <row r="41" spans="1:12" ht="26.1" customHeight="1">
      <c r="A41" s="16" t="s">
        <v>4338</v>
      </c>
      <c r="B41" s="30" t="s">
        <v>570</v>
      </c>
      <c r="C41" s="30" t="s">
        <v>4165</v>
      </c>
      <c r="D41" s="20">
        <v>8000</v>
      </c>
      <c r="E41" s="12">
        <v>42549</v>
      </c>
      <c r="F41" s="12">
        <v>44417</v>
      </c>
      <c r="G41" s="26">
        <v>15321</v>
      </c>
      <c r="H41" s="21">
        <f t="shared" ref="H41" si="7">IF(I41&lt;=8000,$F$5+(I41/24),"error")</f>
        <v>44923.45416666667</v>
      </c>
      <c r="I41" s="22">
        <f t="shared" si="5"/>
        <v>5818.9000000000015</v>
      </c>
      <c r="J41" s="16" t="str">
        <f t="shared" si="6"/>
        <v>NOT DUE</v>
      </c>
      <c r="K41" s="30" t="s">
        <v>4161</v>
      </c>
      <c r="L41" s="19" t="s">
        <v>5397</v>
      </c>
    </row>
    <row r="42" spans="1:12" ht="26.1" customHeight="1">
      <c r="A42" s="16" t="s">
        <v>4339</v>
      </c>
      <c r="B42" s="30" t="s">
        <v>570</v>
      </c>
      <c r="C42" s="30" t="s">
        <v>4166</v>
      </c>
      <c r="D42" s="20">
        <v>8000</v>
      </c>
      <c r="E42" s="12">
        <v>42549</v>
      </c>
      <c r="F42" s="12">
        <v>44417</v>
      </c>
      <c r="G42" s="26">
        <v>15321</v>
      </c>
      <c r="H42" s="21">
        <f>IF(I42&lt;=8000,$F$5+(I42/24),"error")</f>
        <v>44923.45416666667</v>
      </c>
      <c r="I42" s="22">
        <f t="shared" si="5"/>
        <v>5818.9000000000015</v>
      </c>
      <c r="J42" s="16" t="str">
        <f t="shared" si="6"/>
        <v>NOT DUE</v>
      </c>
      <c r="K42" s="30" t="s">
        <v>4161</v>
      </c>
      <c r="L42" s="19" t="s">
        <v>5397</v>
      </c>
    </row>
    <row r="43" spans="1:12" ht="15" customHeight="1">
      <c r="A43" s="16" t="s">
        <v>4340</v>
      </c>
      <c r="B43" s="30" t="s">
        <v>4167</v>
      </c>
      <c r="C43" s="30" t="s">
        <v>4568</v>
      </c>
      <c r="D43" s="20">
        <v>6000</v>
      </c>
      <c r="E43" s="12">
        <v>42549</v>
      </c>
      <c r="F43" s="12">
        <v>44649</v>
      </c>
      <c r="G43" s="26">
        <v>17292</v>
      </c>
      <c r="H43" s="21">
        <f>IF(I43&lt;=6000,$F$5+(I43/24),"error")</f>
        <v>44922.245833333334</v>
      </c>
      <c r="I43" s="22">
        <f t="shared" si="5"/>
        <v>5789.9000000000015</v>
      </c>
      <c r="J43" s="16" t="str">
        <f t="shared" si="6"/>
        <v>NOT DUE</v>
      </c>
      <c r="K43" s="30" t="s">
        <v>4161</v>
      </c>
      <c r="L43" s="19" t="s">
        <v>5436</v>
      </c>
    </row>
    <row r="44" spans="1:12" ht="15" customHeight="1">
      <c r="A44" s="16" t="s">
        <v>4341</v>
      </c>
      <c r="B44" s="30" t="s">
        <v>4167</v>
      </c>
      <c r="C44" s="30" t="s">
        <v>4168</v>
      </c>
      <c r="D44" s="20">
        <v>6000</v>
      </c>
      <c r="E44" s="12">
        <v>42549</v>
      </c>
      <c r="F44" s="12">
        <v>44649</v>
      </c>
      <c r="G44" s="26">
        <v>17292</v>
      </c>
      <c r="H44" s="21">
        <f>IF(I44&lt;=6000,$F$5+(I44/24),"error")</f>
        <v>44922.245833333334</v>
      </c>
      <c r="I44" s="22">
        <f t="shared" si="5"/>
        <v>5789.9000000000015</v>
      </c>
      <c r="J44" s="16" t="str">
        <f t="shared" si="6"/>
        <v>NOT DUE</v>
      </c>
      <c r="K44" s="30" t="s">
        <v>4161</v>
      </c>
      <c r="L44" s="19" t="s">
        <v>5436</v>
      </c>
    </row>
    <row r="45" spans="1:12" ht="26.1" customHeight="1">
      <c r="A45" s="16" t="s">
        <v>4342</v>
      </c>
      <c r="B45" s="30" t="s">
        <v>4169</v>
      </c>
      <c r="C45" s="30" t="s">
        <v>4170</v>
      </c>
      <c r="D45" s="20">
        <v>1500</v>
      </c>
      <c r="E45" s="12">
        <v>42549</v>
      </c>
      <c r="F45" s="12">
        <v>44553</v>
      </c>
      <c r="G45" s="26">
        <v>16557</v>
      </c>
      <c r="H45" s="21">
        <f>IF(I45&lt;=1500,$F$5+(I45/24),"error")</f>
        <v>44704.120833333334</v>
      </c>
      <c r="I45" s="22">
        <f t="shared" si="5"/>
        <v>554.90000000000146</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44704.287499999999</v>
      </c>
      <c r="I46" s="22">
        <f t="shared" si="5"/>
        <v>558.90000000000146</v>
      </c>
      <c r="J46" s="16" t="str">
        <f t="shared" si="2"/>
        <v>NOT DUE</v>
      </c>
      <c r="K46" s="30" t="s">
        <v>4171</v>
      </c>
      <c r="L46" s="19" t="s">
        <v>5410</v>
      </c>
    </row>
    <row r="47" spans="1:12" ht="26.1" customHeight="1">
      <c r="A47" s="16" t="s">
        <v>4344</v>
      </c>
      <c r="B47" s="30" t="s">
        <v>4173</v>
      </c>
      <c r="C47" s="30" t="s">
        <v>4170</v>
      </c>
      <c r="D47" s="20">
        <v>1500</v>
      </c>
      <c r="E47" s="12">
        <v>42549</v>
      </c>
      <c r="F47" s="12">
        <v>44553</v>
      </c>
      <c r="G47" s="26">
        <v>16557</v>
      </c>
      <c r="H47" s="21">
        <f t="shared" si="8"/>
        <v>44704.120833333334</v>
      </c>
      <c r="I47" s="22">
        <f t="shared" si="5"/>
        <v>554.90000000000146</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44704.120833333334</v>
      </c>
      <c r="I48" s="22">
        <f t="shared" si="5"/>
        <v>554.90000000000146</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44704.120833333334</v>
      </c>
      <c r="I49" s="22">
        <f t="shared" si="5"/>
        <v>554.90000000000146</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44704.120833333334</v>
      </c>
      <c r="I50" s="22">
        <f t="shared" si="5"/>
        <v>554.90000000000146</v>
      </c>
      <c r="J50" s="16" t="str">
        <f t="shared" si="2"/>
        <v>NOT DUE</v>
      </c>
      <c r="K50" s="30" t="s">
        <v>4171</v>
      </c>
      <c r="L50" s="19" t="s">
        <v>5201</v>
      </c>
    </row>
    <row r="51" spans="1:12" ht="26.1" customHeight="1">
      <c r="A51" s="16" t="s">
        <v>4348</v>
      </c>
      <c r="B51" s="30" t="s">
        <v>682</v>
      </c>
      <c r="C51" s="30" t="s">
        <v>4177</v>
      </c>
      <c r="D51" s="20">
        <v>1500</v>
      </c>
      <c r="E51" s="12">
        <v>42549</v>
      </c>
      <c r="F51" s="12">
        <v>44553</v>
      </c>
      <c r="G51" s="26">
        <v>16557</v>
      </c>
      <c r="H51" s="21">
        <f>IF(I51&lt;=1500,$F$5+(I51/24),"error")</f>
        <v>44704.120833333334</v>
      </c>
      <c r="I51" s="22">
        <f t="shared" si="5"/>
        <v>554.90000000000146</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45074.57916666667</v>
      </c>
      <c r="I52" s="22">
        <f t="shared" si="5"/>
        <v>9445.9000000000015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45074.57916666667</v>
      </c>
      <c r="I53" s="22">
        <f t="shared" si="5"/>
        <v>9445.9000000000015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45074.57916666667</v>
      </c>
      <c r="I54" s="22">
        <f t="shared" si="5"/>
        <v>9445.9000000000015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45074.57916666667</v>
      </c>
      <c r="I55" s="22">
        <f t="shared" si="5"/>
        <v>9445.9000000000015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45074.57916666667</v>
      </c>
      <c r="I56" s="22">
        <f t="shared" si="5"/>
        <v>9445.9000000000015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45074.57916666667</v>
      </c>
      <c r="I57" s="22">
        <f t="shared" si="5"/>
        <v>9445.9000000000015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45074.57916666667</v>
      </c>
      <c r="I58" s="22">
        <f t="shared" si="5"/>
        <v>9445.9000000000015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44704.120833333334</v>
      </c>
      <c r="I59" s="22">
        <f t="shared" si="5"/>
        <v>554.90000000000146</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45074.57916666667</v>
      </c>
      <c r="I60" s="22">
        <f t="shared" si="5"/>
        <v>9445.9000000000015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45074.57916666667</v>
      </c>
      <c r="I61" s="22">
        <f t="shared" si="5"/>
        <v>9445.9000000000015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45074.57916666667</v>
      </c>
      <c r="I62" s="22">
        <f t="shared" si="5"/>
        <v>9445.9000000000015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45074.57916666667</v>
      </c>
      <c r="I63" s="22">
        <f t="shared" si="5"/>
        <v>9445.9000000000015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45074.57916666667</v>
      </c>
      <c r="I64" s="22">
        <f t="shared" si="5"/>
        <v>9445.9000000000015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45074.57916666667</v>
      </c>
      <c r="I65" s="22">
        <f t="shared" si="5"/>
        <v>9445.9000000000015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45074.57916666667</v>
      </c>
      <c r="I66" s="22">
        <f t="shared" si="5"/>
        <v>9445.9000000000015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44704.120833333334</v>
      </c>
      <c r="I67" s="22">
        <f t="shared" si="5"/>
        <v>554.90000000000146</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45074.57916666667</v>
      </c>
      <c r="I68" s="22">
        <f t="shared" si="5"/>
        <v>9445.9000000000015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45074.57916666667</v>
      </c>
      <c r="I69" s="22">
        <f t="shared" si="5"/>
        <v>9445.9000000000015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45074.57916666667</v>
      </c>
      <c r="I70" s="22">
        <f t="shared" si="5"/>
        <v>9445.9000000000015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45074.57916666667</v>
      </c>
      <c r="I71" s="22">
        <f t="shared" si="5"/>
        <v>9445.9000000000015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45074.57916666667</v>
      </c>
      <c r="I72" s="22">
        <f t="shared" si="5"/>
        <v>9445.9000000000015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45074.57916666667</v>
      </c>
      <c r="I73" s="22">
        <f t="shared" si="5"/>
        <v>9445.9000000000015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45074.57916666667</v>
      </c>
      <c r="I74" s="22">
        <f t="shared" si="5"/>
        <v>9445.9000000000015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44704.120833333334</v>
      </c>
      <c r="I75" s="22">
        <f t="shared" si="5"/>
        <v>554.90000000000146</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45074.57916666667</v>
      </c>
      <c r="I76" s="22">
        <f t="shared" si="5"/>
        <v>9445.9000000000015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45074.57916666667</v>
      </c>
      <c r="I77" s="22">
        <f t="shared" si="5"/>
        <v>9445.9000000000015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45074.57916666667</v>
      </c>
      <c r="I78" s="22">
        <f t="shared" si="5"/>
        <v>9445.9000000000015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45074.57916666667</v>
      </c>
      <c r="I79" s="22">
        <f t="shared" si="5"/>
        <v>9445.9000000000015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45074.57916666667</v>
      </c>
      <c r="I80" s="22">
        <f t="shared" si="5"/>
        <v>9445.9000000000015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45074.57916666667</v>
      </c>
      <c r="I81" s="22">
        <f t="shared" si="5"/>
        <v>9445.9000000000015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45074.57916666667</v>
      </c>
      <c r="I82" s="22">
        <f t="shared" si="5"/>
        <v>9445.9000000000015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44704.120833333334</v>
      </c>
      <c r="I83" s="22">
        <f t="shared" si="5"/>
        <v>554.90000000000146</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45074.57916666667</v>
      </c>
      <c r="I84" s="22">
        <f t="shared" si="5"/>
        <v>9445.9000000000015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45074.57916666667</v>
      </c>
      <c r="I85" s="22">
        <f t="shared" si="5"/>
        <v>9445.9000000000015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45074.57916666667</v>
      </c>
      <c r="I86" s="22">
        <f t="shared" si="5"/>
        <v>9445.9000000000015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45074.57916666667</v>
      </c>
      <c r="I87" s="22">
        <f t="shared" si="5"/>
        <v>9445.9000000000015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45074.57916666667</v>
      </c>
      <c r="I88" s="22">
        <f t="shared" si="5"/>
        <v>9445.9000000000015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45074.57916666667</v>
      </c>
      <c r="I89" s="22">
        <f t="shared" si="5"/>
        <v>9445.9000000000015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45074.57916666667</v>
      </c>
      <c r="I90" s="22">
        <f t="shared" si="5"/>
        <v>9445.9000000000015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44704.120833333334</v>
      </c>
      <c r="I91" s="22">
        <f t="shared" si="5"/>
        <v>554.90000000000146</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45074.57916666667</v>
      </c>
      <c r="I92" s="22">
        <f t="shared" si="5"/>
        <v>9445.9000000000015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45074.57916666667</v>
      </c>
      <c r="I93" s="22">
        <f t="shared" si="5"/>
        <v>9445.9000000000015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45074.57916666667</v>
      </c>
      <c r="I94" s="22">
        <f t="shared" si="5"/>
        <v>9445.9000000000015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45074.57916666667</v>
      </c>
      <c r="I95" s="22">
        <f t="shared" si="5"/>
        <v>9445.9000000000015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45074.57916666667</v>
      </c>
      <c r="I96" s="22">
        <f t="shared" si="5"/>
        <v>9445.9000000000015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45074.57916666667</v>
      </c>
      <c r="I97" s="22">
        <f t="shared" si="5"/>
        <v>9445.9000000000015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45074.57916666667</v>
      </c>
      <c r="I98" s="22">
        <f t="shared" si="5"/>
        <v>9445.9000000000015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45074.57916666667</v>
      </c>
      <c r="I99" s="22">
        <f t="shared" si="5"/>
        <v>9445.9000000000015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45074.57916666667</v>
      </c>
      <c r="I100" s="22">
        <f t="shared" si="5"/>
        <v>9445.9000000000015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45074.57916666667</v>
      </c>
      <c r="I101" s="22">
        <f t="shared" si="5"/>
        <v>9445.9000000000015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45074.57916666667</v>
      </c>
      <c r="I102" s="22">
        <f t="shared" si="5"/>
        <v>9445.9000000000015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45074.57916666667</v>
      </c>
      <c r="I103" s="22">
        <f t="shared" si="5"/>
        <v>9445.9000000000015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45074.57916666667</v>
      </c>
      <c r="I104" s="22">
        <f t="shared" ref="I104:I167" si="13">D104-($F$4-G104)</f>
        <v>9445.9000000000015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45074.57916666667</v>
      </c>
      <c r="I105" s="22">
        <f t="shared" si="13"/>
        <v>9445.9000000000015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45074.57916666667</v>
      </c>
      <c r="I106" s="22">
        <f t="shared" si="13"/>
        <v>9445.9000000000015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45074.57916666667</v>
      </c>
      <c r="I107" s="22">
        <f t="shared" si="13"/>
        <v>9445.9000000000015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45074.57916666667</v>
      </c>
      <c r="I108" s="22">
        <f t="shared" si="13"/>
        <v>9445.9000000000015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45074.57916666667</v>
      </c>
      <c r="I109" s="22">
        <f t="shared" si="13"/>
        <v>9445.9000000000015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45074.57916666667</v>
      </c>
      <c r="I110" s="22">
        <f t="shared" si="13"/>
        <v>9445.9000000000015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45074.57916666667</v>
      </c>
      <c r="I111" s="22">
        <f t="shared" si="13"/>
        <v>9445.9000000000015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45074.57916666667</v>
      </c>
      <c r="I112" s="22">
        <f t="shared" si="13"/>
        <v>9445.9000000000015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45074.57916666667</v>
      </c>
      <c r="I113" s="22">
        <f t="shared" si="13"/>
        <v>9445.9000000000015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45074.57916666667</v>
      </c>
      <c r="I114" s="22">
        <f t="shared" si="13"/>
        <v>9445.9000000000015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45074.57916666667</v>
      </c>
      <c r="I115" s="22">
        <f t="shared" si="13"/>
        <v>9445.9000000000015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45074.57916666667</v>
      </c>
      <c r="I116" s="22">
        <f t="shared" si="13"/>
        <v>9445.9000000000015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45074.57916666667</v>
      </c>
      <c r="I117" s="22">
        <f t="shared" si="13"/>
        <v>9445.9000000000015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45074.57916666667</v>
      </c>
      <c r="I118" s="22">
        <f t="shared" si="13"/>
        <v>9445.9000000000015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45074.57916666667</v>
      </c>
      <c r="I119" s="22">
        <f t="shared" si="13"/>
        <v>9445.9000000000015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44785.07916666667</v>
      </c>
      <c r="I120" s="22">
        <f t="shared" si="13"/>
        <v>2497.9000000000015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45074.57916666667</v>
      </c>
      <c r="I121" s="22">
        <f t="shared" si="13"/>
        <v>9445.9000000000015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45074.57916666667</v>
      </c>
      <c r="I122" s="22">
        <f t="shared" si="13"/>
        <v>9445.9000000000015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45074.57916666667</v>
      </c>
      <c r="I123" s="22">
        <f t="shared" si="13"/>
        <v>9445.9000000000015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44785.07916666667</v>
      </c>
      <c r="I124" s="22">
        <f t="shared" si="13"/>
        <v>2497.9000000000015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45074.57916666667</v>
      </c>
      <c r="I125" s="22">
        <f t="shared" si="13"/>
        <v>9445.9000000000015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45074.57916666667</v>
      </c>
      <c r="I126" s="22">
        <f t="shared" si="13"/>
        <v>9445.9000000000015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45074.57916666667</v>
      </c>
      <c r="I127" s="22">
        <f t="shared" si="13"/>
        <v>9445.9000000000015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44785.07916666667</v>
      </c>
      <c r="I128" s="22">
        <f t="shared" si="13"/>
        <v>2497.9000000000015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45074.57916666667</v>
      </c>
      <c r="I129" s="22">
        <f t="shared" si="13"/>
        <v>9445.9000000000015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45074.57916666667</v>
      </c>
      <c r="I130" s="22">
        <f t="shared" si="13"/>
        <v>9445.9000000000015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45074.57916666667</v>
      </c>
      <c r="I131" s="22">
        <f t="shared" si="13"/>
        <v>9445.9000000000015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44785.07916666667</v>
      </c>
      <c r="I132" s="22">
        <f t="shared" si="13"/>
        <v>2497.9000000000015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45074.57916666667</v>
      </c>
      <c r="I133" s="22">
        <f t="shared" si="13"/>
        <v>9445.9000000000015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45074.57916666667</v>
      </c>
      <c r="I134" s="22">
        <f t="shared" si="13"/>
        <v>9445.9000000000015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45074.57916666667</v>
      </c>
      <c r="I135" s="22">
        <f t="shared" si="13"/>
        <v>9445.9000000000015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44785.07916666667</v>
      </c>
      <c r="I136" s="22">
        <f t="shared" si="13"/>
        <v>2497.9000000000015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45074.57916666667</v>
      </c>
      <c r="I137" s="22">
        <f t="shared" si="13"/>
        <v>9445.9000000000015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45074.57916666667</v>
      </c>
      <c r="I138" s="22">
        <f t="shared" si="13"/>
        <v>9445.9000000000015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45074.57916666667</v>
      </c>
      <c r="I139" s="22">
        <f t="shared" si="13"/>
        <v>9445.9000000000015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44785.07916666667</v>
      </c>
      <c r="I140" s="22">
        <f t="shared" si="13"/>
        <v>2497.9000000000015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45074.57916666667</v>
      </c>
      <c r="I141" s="22">
        <f t="shared" si="13"/>
        <v>9445.9000000000015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44785.07916666667</v>
      </c>
      <c r="I142" s="22">
        <f t="shared" si="13"/>
        <v>2497.9000000000015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45074.57916666667</v>
      </c>
      <c r="I143" s="22">
        <f t="shared" si="13"/>
        <v>9445.9000000000015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44785.07916666667</v>
      </c>
      <c r="I144" s="22">
        <f t="shared" si="13"/>
        <v>2497.9000000000015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45074.57916666667</v>
      </c>
      <c r="I145" s="22">
        <f t="shared" si="13"/>
        <v>9445.9000000000015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44785.07916666667</v>
      </c>
      <c r="I146" s="22">
        <f t="shared" si="13"/>
        <v>2497.9000000000015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45074.57916666667</v>
      </c>
      <c r="I147" s="22">
        <f t="shared" si="13"/>
        <v>9445.9000000000015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44785.07916666667</v>
      </c>
      <c r="I148" s="22">
        <f t="shared" si="13"/>
        <v>2497.9000000000015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45074.57916666667</v>
      </c>
      <c r="I149" s="22">
        <f t="shared" si="13"/>
        <v>9445.9000000000015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44785.07916666667</v>
      </c>
      <c r="I150" s="22">
        <f t="shared" si="13"/>
        <v>2497.9000000000015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45074.57916666667</v>
      </c>
      <c r="I151" s="22">
        <f t="shared" si="13"/>
        <v>9445.9000000000015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44785.07916666667</v>
      </c>
      <c r="I152" s="22">
        <f t="shared" si="13"/>
        <v>2497.9000000000015</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45074.57916666667</v>
      </c>
      <c r="I153" s="255">
        <f>D153-($F$4-G153)</f>
        <v>9445.9000000000015</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44747.70416666667</v>
      </c>
      <c r="I154" s="22">
        <f t="shared" si="13"/>
        <v>1600.9000000000015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45074.57916666667</v>
      </c>
      <c r="I155" s="22">
        <f t="shared" si="13"/>
        <v>9445.9000000000015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45074.57916666667</v>
      </c>
      <c r="I156" s="22">
        <f t="shared" si="13"/>
        <v>9445.9000000000015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45074.57916666667</v>
      </c>
      <c r="I157" s="22">
        <f t="shared" si="13"/>
        <v>9445.9000000000015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45074.57916666667</v>
      </c>
      <c r="I158" s="22">
        <f t="shared" si="13"/>
        <v>9445.9000000000015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45074.57916666667</v>
      </c>
      <c r="I159" s="22">
        <f t="shared" si="13"/>
        <v>9445.9000000000015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45074.57916666667</v>
      </c>
      <c r="I160" s="22">
        <f t="shared" si="13"/>
        <v>9445.9000000000015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45074.57916666667</v>
      </c>
      <c r="I161" s="22">
        <f t="shared" si="13"/>
        <v>9445.9000000000015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45074.57916666667</v>
      </c>
      <c r="I162" s="22">
        <f t="shared" si="13"/>
        <v>9445.9000000000015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45074.57916666667</v>
      </c>
      <c r="I163" s="22">
        <f t="shared" si="13"/>
        <v>9445.9000000000015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45074.57916666667</v>
      </c>
      <c r="I164" s="22">
        <f t="shared" si="13"/>
        <v>9445.9000000000015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45074.57916666667</v>
      </c>
      <c r="I165" s="22">
        <f t="shared" si="13"/>
        <v>9445.9000000000015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45074.57916666667</v>
      </c>
      <c r="I166" s="22">
        <f t="shared" si="13"/>
        <v>9445.9000000000015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45074.57916666667</v>
      </c>
      <c r="I167" s="22">
        <f t="shared" si="13"/>
        <v>9445.9000000000015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45074.57916666667</v>
      </c>
      <c r="I168" s="22">
        <f t="shared" ref="I168:I233" si="21">D168-($F$4-G168)</f>
        <v>9445.9000000000015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45074.57916666667</v>
      </c>
      <c r="I169" s="22">
        <f t="shared" si="21"/>
        <v>9445.9000000000015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45074.57916666667</v>
      </c>
      <c r="I170" s="22">
        <f t="shared" si="21"/>
        <v>9445.9000000000015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45074.57916666667</v>
      </c>
      <c r="I171" s="22">
        <f t="shared" si="21"/>
        <v>9445.9000000000015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45074.57916666667</v>
      </c>
      <c r="I172" s="22">
        <f t="shared" si="21"/>
        <v>9445.9000000000015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45074.57916666667</v>
      </c>
      <c r="I173" s="22">
        <f t="shared" si="21"/>
        <v>9445.9000000000015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45074.57916666667</v>
      </c>
      <c r="I174" s="22">
        <f t="shared" si="21"/>
        <v>9445.9000000000015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45074.57916666667</v>
      </c>
      <c r="I175" s="22">
        <f t="shared" si="21"/>
        <v>9445.9000000000015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44808.45416666667</v>
      </c>
      <c r="I176" s="22">
        <f t="shared" si="21"/>
        <v>3058.9000000000015</v>
      </c>
      <c r="J176" s="16" t="str">
        <f t="shared" si="17"/>
        <v>NOT DUE</v>
      </c>
      <c r="K176" s="30" t="s">
        <v>4208</v>
      </c>
      <c r="L176" s="19" t="s">
        <v>5366</v>
      </c>
    </row>
    <row r="177" spans="1:12">
      <c r="A177" s="16" t="s">
        <v>4474</v>
      </c>
      <c r="B177" s="30" t="s">
        <v>784</v>
      </c>
      <c r="C177" s="30" t="s">
        <v>4209</v>
      </c>
      <c r="D177" s="20">
        <v>12000</v>
      </c>
      <c r="E177" s="12">
        <v>42549</v>
      </c>
      <c r="F177" s="12">
        <v>44351</v>
      </c>
      <c r="G177" s="26">
        <v>14948</v>
      </c>
      <c r="H177" s="21">
        <f t="shared" si="20"/>
        <v>45074.57916666667</v>
      </c>
      <c r="I177" s="22">
        <f t="shared" si="21"/>
        <v>9445.9000000000015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45074.57916666667</v>
      </c>
      <c r="I178" s="22">
        <f t="shared" si="21"/>
        <v>9445.9000000000015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44785.07916666667</v>
      </c>
      <c r="I179" s="22">
        <f t="shared" si="21"/>
        <v>2497.9000000000015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45074.57916666667</v>
      </c>
      <c r="I180" s="22">
        <f t="shared" si="21"/>
        <v>9445.9000000000015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44785.07916666667</v>
      </c>
      <c r="I181" s="22">
        <f t="shared" si="21"/>
        <v>2497.9000000000015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44785.07916666667</v>
      </c>
      <c r="I182" s="22">
        <f t="shared" si="21"/>
        <v>2497.9000000000015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45121.57916666667</v>
      </c>
      <c r="I183" s="22">
        <f t="shared" si="21"/>
        <v>10573.900000000001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45121.57916666667</v>
      </c>
      <c r="I184" s="22">
        <f t="shared" si="21"/>
        <v>10573.900000000001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45121.57916666667</v>
      </c>
      <c r="I185" s="22">
        <f t="shared" si="21"/>
        <v>10573.900000000001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45121.57916666667</v>
      </c>
      <c r="I186" s="22">
        <f t="shared" si="21"/>
        <v>10573.900000000001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45121.57916666667</v>
      </c>
      <c r="I187" s="22">
        <f t="shared" si="21"/>
        <v>10573.900000000001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45121.57916666667</v>
      </c>
      <c r="I188" s="22">
        <f t="shared" si="21"/>
        <v>10573.900000000001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45121.57916666667</v>
      </c>
      <c r="I189" s="22">
        <f t="shared" si="21"/>
        <v>10573.900000000001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45121.57916666667</v>
      </c>
      <c r="I190" s="22">
        <f t="shared" si="21"/>
        <v>10573.900000000001</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45121.57916666667</v>
      </c>
      <c r="I191" s="22">
        <f t="shared" si="21"/>
        <v>10573.900000000001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45121.57916666667</v>
      </c>
      <c r="I192" s="22">
        <f t="shared" si="21"/>
        <v>10573.900000000001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45121.57916666667</v>
      </c>
      <c r="I193" s="22">
        <f t="shared" si="21"/>
        <v>10573.900000000001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45121.57916666667</v>
      </c>
      <c r="I194" s="22">
        <f t="shared" si="21"/>
        <v>10573.900000000001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1601.9000000000015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45090.120833333334</v>
      </c>
      <c r="I196" s="22">
        <f t="shared" si="21"/>
        <v>9818.9000000000015</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45090.120833333334</v>
      </c>
      <c r="I197" s="22">
        <f t="shared" si="21"/>
        <v>9818.9000000000015</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44784.912499999999</v>
      </c>
      <c r="I198" s="22">
        <f t="shared" si="21"/>
        <v>2493.9000000000015</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44824.57916666667</v>
      </c>
      <c r="I199" s="22">
        <f t="shared" si="21"/>
        <v>3445.9000000000015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44824.57916666667</v>
      </c>
      <c r="I200" s="22">
        <f t="shared" si="21"/>
        <v>3445.9000000000015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44824.57916666667</v>
      </c>
      <c r="I201" s="22">
        <f t="shared" si="21"/>
        <v>3445.9000000000015</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44784.912499999999</v>
      </c>
      <c r="I202" s="22">
        <f t="shared" si="21"/>
        <v>2493.9000000000015</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44824.57916666667</v>
      </c>
      <c r="I203" s="22">
        <f t="shared" si="21"/>
        <v>3445.9000000000015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44824.57916666667</v>
      </c>
      <c r="I204" s="22">
        <f t="shared" si="21"/>
        <v>3445.9000000000015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44824.57916666667</v>
      </c>
      <c r="I205" s="22">
        <f t="shared" si="21"/>
        <v>3445.9000000000015</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44784.912499999999</v>
      </c>
      <c r="I206" s="22">
        <f t="shared" si="21"/>
        <v>2493.9000000000015</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44824.57916666667</v>
      </c>
      <c r="I207" s="22">
        <f t="shared" si="21"/>
        <v>3445.9000000000015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44824.57916666667</v>
      </c>
      <c r="I208" s="22">
        <f t="shared" si="21"/>
        <v>3445.9000000000015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44824.57916666667</v>
      </c>
      <c r="I209" s="22">
        <f t="shared" si="21"/>
        <v>3445.9000000000015</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44784.912499999999</v>
      </c>
      <c r="I210" s="22">
        <f t="shared" si="21"/>
        <v>2493.9000000000015</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44824.57916666667</v>
      </c>
      <c r="I211" s="22">
        <f t="shared" si="21"/>
        <v>3445.9000000000015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44824.57916666667</v>
      </c>
      <c r="I212" s="22">
        <f t="shared" si="21"/>
        <v>3445.9000000000015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44824.57916666667</v>
      </c>
      <c r="I213" s="22">
        <f t="shared" si="21"/>
        <v>3445.9000000000015</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44784.912499999999</v>
      </c>
      <c r="I214" s="22">
        <f t="shared" si="21"/>
        <v>2493.9000000000015</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44824.57916666667</v>
      </c>
      <c r="I215" s="22">
        <f t="shared" si="21"/>
        <v>3445.9000000000015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44824.57916666667</v>
      </c>
      <c r="I216" s="22">
        <f t="shared" si="21"/>
        <v>3445.9000000000015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44824.57916666667</v>
      </c>
      <c r="I217" s="22">
        <f t="shared" si="21"/>
        <v>3445.9000000000015</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44784.912499999999</v>
      </c>
      <c r="I218" s="22">
        <f t="shared" si="21"/>
        <v>2493.9000000000015</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44824.57916666667</v>
      </c>
      <c r="I219" s="22">
        <f t="shared" si="21"/>
        <v>3445.9000000000015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44824.57916666667</v>
      </c>
      <c r="I220" s="22">
        <f t="shared" si="21"/>
        <v>3445.9000000000015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44824.57916666667</v>
      </c>
      <c r="I221" s="22">
        <f t="shared" si="21"/>
        <v>3445.9000000000015</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44451.745833333334</v>
      </c>
      <c r="I222" s="22">
        <f t="shared" si="21"/>
        <v>-5502.0999999999985</v>
      </c>
      <c r="J222" s="16" t="str">
        <f t="shared" si="26"/>
        <v>OVERDUE</v>
      </c>
      <c r="K222" s="30" t="s">
        <v>4218</v>
      </c>
      <c r="L222" s="19" t="s">
        <v>5399</v>
      </c>
    </row>
    <row r="223" spans="1:12" ht="26.1" customHeight="1">
      <c r="A223" s="16" t="s">
        <v>4520</v>
      </c>
      <c r="B223" s="30" t="s">
        <v>4138</v>
      </c>
      <c r="C223" s="30" t="s">
        <v>4235</v>
      </c>
      <c r="D223" s="20">
        <v>12000</v>
      </c>
      <c r="E223" s="12">
        <v>42549</v>
      </c>
      <c r="F223" s="12"/>
      <c r="G223" s="26"/>
      <c r="H223" s="14">
        <f>IF(I223&lt;=12000,$F$5+(I223/24),"error")</f>
        <v>44451.745833333334</v>
      </c>
      <c r="I223" s="22">
        <f t="shared" si="21"/>
        <v>-5502.0999999999985</v>
      </c>
      <c r="J223" s="16" t="str">
        <f t="shared" si="26"/>
        <v>OVERDUE</v>
      </c>
      <c r="K223" s="30" t="s">
        <v>4218</v>
      </c>
      <c r="L223" s="19" t="s">
        <v>5399</v>
      </c>
    </row>
    <row r="224" spans="1:12" ht="15" customHeight="1">
      <c r="A224" s="16" t="s">
        <v>4521</v>
      </c>
      <c r="B224" s="30" t="s">
        <v>4236</v>
      </c>
      <c r="C224" s="30" t="s">
        <v>4237</v>
      </c>
      <c r="D224" s="20">
        <v>300</v>
      </c>
      <c r="E224" s="12">
        <v>42549</v>
      </c>
      <c r="F224" s="12">
        <v>44671</v>
      </c>
      <c r="G224" s="26">
        <v>17496</v>
      </c>
      <c r="H224" s="21">
        <f>IF(I224&lt;=300,$F$5+(I224/24),"error")</f>
        <v>44693.245833333334</v>
      </c>
      <c r="I224" s="22">
        <f>D224-($F$4-G224)</f>
        <v>293.90000000000146</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44720.995833333334</v>
      </c>
      <c r="I225" s="22">
        <f t="shared" si="21"/>
        <v>959.90000000000146</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44808.495833333334</v>
      </c>
      <c r="I226" s="22">
        <f t="shared" si="21"/>
        <v>3059.9000000000015</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44785.07916666667</v>
      </c>
      <c r="I227" s="22">
        <f t="shared" si="21"/>
        <v>2497.9000000000015</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44693.07916666667</v>
      </c>
      <c r="I228" s="22">
        <f t="shared" si="21"/>
        <v>289.90000000000146</v>
      </c>
      <c r="J228" s="16" t="str">
        <f t="shared" si="26"/>
        <v>NOT DUE</v>
      </c>
      <c r="K228" s="30"/>
      <c r="L228" s="19" t="s">
        <v>5437</v>
      </c>
    </row>
    <row r="229" spans="1:12" ht="26.1" customHeight="1">
      <c r="A229" s="16" t="s">
        <v>4526</v>
      </c>
      <c r="B229" s="30" t="s">
        <v>38</v>
      </c>
      <c r="C229" s="30" t="s">
        <v>4245</v>
      </c>
      <c r="D229" s="48">
        <v>6000</v>
      </c>
      <c r="E229" s="12">
        <v>42549</v>
      </c>
      <c r="F229" s="12">
        <v>44526</v>
      </c>
      <c r="G229" s="26">
        <v>16276</v>
      </c>
      <c r="H229" s="14">
        <f>IF(I229&lt;=6000,$F$5+(I229/24),"error")</f>
        <v>44879.912499999999</v>
      </c>
      <c r="I229" s="22">
        <f t="shared" si="21"/>
        <v>4773.9000000000015</v>
      </c>
      <c r="J229" s="16" t="str">
        <f t="shared" si="26"/>
        <v>NOT DUE</v>
      </c>
      <c r="K229" s="30"/>
      <c r="L229" s="19" t="s">
        <v>5362</v>
      </c>
    </row>
    <row r="230" spans="1:12" ht="26.45" customHeight="1">
      <c r="A230" s="16" t="s">
        <v>4527</v>
      </c>
      <c r="B230" s="30" t="s">
        <v>4246</v>
      </c>
      <c r="C230" s="30" t="s">
        <v>4247</v>
      </c>
      <c r="D230" s="48">
        <v>12000</v>
      </c>
      <c r="E230" s="12">
        <v>42549</v>
      </c>
      <c r="F230" s="12">
        <v>44293</v>
      </c>
      <c r="G230" s="26">
        <v>14149</v>
      </c>
      <c r="H230" s="14">
        <f>IF(I230&lt;=12000,$F$5+(I230/24),"error")</f>
        <v>45041.287499999999</v>
      </c>
      <c r="I230" s="22">
        <f t="shared" si="21"/>
        <v>8646.9000000000015</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44791.287499999999</v>
      </c>
      <c r="I231" s="22">
        <f t="shared" si="21"/>
        <v>2646.9000000000015</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44749.620833333334</v>
      </c>
      <c r="I232" s="22">
        <f t="shared" si="21"/>
        <v>1646.9000000000015</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45141.787499999999</v>
      </c>
      <c r="I233" s="22">
        <f t="shared" si="21"/>
        <v>11058.900000000001</v>
      </c>
      <c r="J233" s="16" t="str">
        <f t="shared" si="26"/>
        <v>NOT DUE</v>
      </c>
      <c r="K233" s="30" t="s">
        <v>4222</v>
      </c>
      <c r="L233" s="19" t="s">
        <v>5366</v>
      </c>
    </row>
    <row r="234" spans="1:12" ht="26.1" customHeight="1">
      <c r="A234" s="16" t="s">
        <v>4531</v>
      </c>
      <c r="B234" s="30" t="s">
        <v>4221</v>
      </c>
      <c r="C234" s="30" t="s">
        <v>4252</v>
      </c>
      <c r="D234" s="20">
        <v>12000</v>
      </c>
      <c r="E234" s="12">
        <v>42549</v>
      </c>
      <c r="F234" s="12">
        <v>44567</v>
      </c>
      <c r="G234" s="26">
        <v>16561</v>
      </c>
      <c r="H234" s="21">
        <f t="shared" ref="H234:H235" si="30">IF(I234&lt;=12000,$F$5+(I234/24),"error")</f>
        <v>45141.787499999999</v>
      </c>
      <c r="I234" s="22">
        <f t="shared" ref="I234:I263" si="31">D234-($F$4-G234)</f>
        <v>11058.900000000001</v>
      </c>
      <c r="J234" s="16" t="str">
        <f t="shared" si="26"/>
        <v>NOT DUE</v>
      </c>
      <c r="K234" s="30" t="s">
        <v>4222</v>
      </c>
      <c r="L234" s="19" t="s">
        <v>5366</v>
      </c>
    </row>
    <row r="235" spans="1:12" ht="25.5" customHeight="1">
      <c r="A235" s="16" t="s">
        <v>4532</v>
      </c>
      <c r="B235" s="30" t="s">
        <v>4253</v>
      </c>
      <c r="C235" s="30" t="s">
        <v>4181</v>
      </c>
      <c r="D235" s="20">
        <v>12000</v>
      </c>
      <c r="E235" s="12">
        <v>42549</v>
      </c>
      <c r="F235" s="12">
        <v>44351</v>
      </c>
      <c r="G235" s="26">
        <v>14948</v>
      </c>
      <c r="H235" s="21">
        <f t="shared" si="30"/>
        <v>45074.57916666667</v>
      </c>
      <c r="I235" s="22">
        <f t="shared" si="31"/>
        <v>9445.9000000000015</v>
      </c>
      <c r="J235" s="16" t="str">
        <f t="shared" si="26"/>
        <v>NOT DUE</v>
      </c>
      <c r="K235" s="30" t="s">
        <v>4254</v>
      </c>
      <c r="L235" s="19"/>
    </row>
    <row r="236" spans="1:12" ht="26.25" customHeight="1">
      <c r="A236" s="16" t="s">
        <v>4533</v>
      </c>
      <c r="B236" s="30" t="s">
        <v>4255</v>
      </c>
      <c r="C236" s="30" t="s">
        <v>4237</v>
      </c>
      <c r="D236" s="20">
        <v>200</v>
      </c>
      <c r="E236" s="12">
        <v>42549</v>
      </c>
      <c r="F236" s="289">
        <v>44671</v>
      </c>
      <c r="G236" s="26">
        <v>17496</v>
      </c>
      <c r="H236" s="21">
        <f>IF(I236&lt;=200,$F$5+(I236/24),"error")</f>
        <v>44689.07916666667</v>
      </c>
      <c r="I236" s="22">
        <f>D236-($F$4-G236)</f>
        <v>193.90000000000146</v>
      </c>
      <c r="J236" s="16" t="str">
        <f>IF(I236="","",IF(I236&lt;0,"OVERDUE","NOT DUE"))</f>
        <v>NOT DUE</v>
      </c>
      <c r="K236" s="30" t="s">
        <v>4256</v>
      </c>
      <c r="L236" s="19" t="s">
        <v>5398</v>
      </c>
    </row>
    <row r="237" spans="1:12" ht="26.1" customHeight="1">
      <c r="A237" s="16" t="s">
        <v>4534</v>
      </c>
      <c r="B237" s="30" t="s">
        <v>4257</v>
      </c>
      <c r="C237" s="30" t="s">
        <v>4258</v>
      </c>
      <c r="D237" s="20">
        <v>10000</v>
      </c>
      <c r="E237" s="12">
        <v>42549</v>
      </c>
      <c r="F237" s="12">
        <v>43880</v>
      </c>
      <c r="G237" s="26">
        <v>10016</v>
      </c>
      <c r="H237" s="21">
        <f>IF(I237&lt;=10000,$F$5+(I237/24),"error")</f>
        <v>44785.745833333334</v>
      </c>
      <c r="I237" s="22">
        <f t="shared" si="31"/>
        <v>2513.9000000000015</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44785.07916666667</v>
      </c>
      <c r="I238" s="22">
        <f t="shared" si="31"/>
        <v>2497.9000000000015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44807.495833333334</v>
      </c>
      <c r="I239" s="22">
        <f t="shared" si="31"/>
        <v>3035.9000000000015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44785.07916666667</v>
      </c>
      <c r="I240" s="22">
        <f t="shared" si="31"/>
        <v>2497.9000000000015</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45121.57916666667</v>
      </c>
      <c r="I241" s="22">
        <f t="shared" si="31"/>
        <v>10573.900000000001</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45121.57916666667</v>
      </c>
      <c r="I242" s="22">
        <f t="shared" ref="I242" si="32">D242-($F$4-G242)</f>
        <v>10573.900000000001</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44776.412499999999</v>
      </c>
      <c r="I243" s="22">
        <f t="shared" si="31"/>
        <v>2289.9000000000015</v>
      </c>
      <c r="J243" s="16" t="str">
        <f t="shared" si="26"/>
        <v>NOT DUE</v>
      </c>
      <c r="K243" s="30" t="s">
        <v>4266</v>
      </c>
      <c r="L243" s="19" t="s">
        <v>5377</v>
      </c>
    </row>
    <row r="244" spans="1:12" ht="25.5">
      <c r="A244" s="256" t="s">
        <v>857</v>
      </c>
      <c r="B244" s="30" t="s">
        <v>4223</v>
      </c>
      <c r="C244" s="30" t="s">
        <v>4251</v>
      </c>
      <c r="D244" s="20">
        <v>6000</v>
      </c>
      <c r="E244" s="12">
        <v>42549</v>
      </c>
      <c r="F244" s="12">
        <v>44649</v>
      </c>
      <c r="G244" s="26">
        <v>17292</v>
      </c>
      <c r="H244" s="21">
        <f>IF(I244&lt;=6000,$F$5+(I244/24),"error")</f>
        <v>44922.245833333334</v>
      </c>
      <c r="I244" s="22">
        <f t="shared" si="31"/>
        <v>5789.9000000000015</v>
      </c>
      <c r="J244" s="16" t="str">
        <f t="shared" si="26"/>
        <v>NOT DUE</v>
      </c>
      <c r="K244" s="30" t="s">
        <v>4224</v>
      </c>
      <c r="L244" s="19" t="s">
        <v>5377</v>
      </c>
    </row>
    <row r="245" spans="1:12" ht="25.5" customHeight="1">
      <c r="A245" s="256" t="s">
        <v>859</v>
      </c>
      <c r="B245" s="30" t="s">
        <v>4223</v>
      </c>
      <c r="C245" s="30" t="s">
        <v>4267</v>
      </c>
      <c r="D245" s="20">
        <v>6000</v>
      </c>
      <c r="E245" s="12">
        <v>42549</v>
      </c>
      <c r="F245" s="12">
        <v>44649</v>
      </c>
      <c r="G245" s="26">
        <v>17292</v>
      </c>
      <c r="H245" s="21">
        <f t="shared" ref="H245:H247" si="34">IF(I245&lt;=6000,$F$5+(I245/24),"error")</f>
        <v>44922.245833333334</v>
      </c>
      <c r="I245" s="22">
        <f t="shared" si="31"/>
        <v>5789.9000000000015</v>
      </c>
      <c r="J245" s="16" t="str">
        <f t="shared" si="26"/>
        <v>NOT DUE</v>
      </c>
      <c r="K245" s="30" t="s">
        <v>4224</v>
      </c>
      <c r="L245" s="19" t="s">
        <v>5377</v>
      </c>
    </row>
    <row r="246" spans="1:12" ht="25.5" customHeight="1">
      <c r="A246" s="256" t="s">
        <v>860</v>
      </c>
      <c r="B246" s="30" t="s">
        <v>4225</v>
      </c>
      <c r="C246" s="30" t="s">
        <v>4251</v>
      </c>
      <c r="D246" s="20">
        <v>6000</v>
      </c>
      <c r="E246" s="12">
        <v>42549</v>
      </c>
      <c r="F246" s="12">
        <v>44649</v>
      </c>
      <c r="G246" s="26">
        <v>17292</v>
      </c>
      <c r="H246" s="21">
        <f t="shared" si="34"/>
        <v>44922.245833333334</v>
      </c>
      <c r="I246" s="22">
        <f t="shared" si="31"/>
        <v>5789.9000000000015</v>
      </c>
      <c r="J246" s="16" t="str">
        <f t="shared" si="26"/>
        <v>NOT DUE</v>
      </c>
      <c r="K246" s="30" t="s">
        <v>4224</v>
      </c>
      <c r="L246" s="19" t="s">
        <v>5377</v>
      </c>
    </row>
    <row r="247" spans="1:12" ht="25.5" customHeight="1">
      <c r="A247" s="256" t="s">
        <v>861</v>
      </c>
      <c r="B247" s="30" t="s">
        <v>4225</v>
      </c>
      <c r="C247" s="30" t="s">
        <v>4267</v>
      </c>
      <c r="D247" s="20">
        <v>6000</v>
      </c>
      <c r="E247" s="12">
        <v>42549</v>
      </c>
      <c r="F247" s="12">
        <v>44649</v>
      </c>
      <c r="G247" s="26">
        <v>17292</v>
      </c>
      <c r="H247" s="21">
        <f t="shared" si="34"/>
        <v>44922.245833333334</v>
      </c>
      <c r="I247" s="22">
        <f t="shared" si="31"/>
        <v>5789.9000000000015</v>
      </c>
      <c r="J247" s="16" t="str">
        <f t="shared" si="26"/>
        <v>NOT DUE</v>
      </c>
      <c r="K247" s="30" t="s">
        <v>4224</v>
      </c>
      <c r="L247" s="19" t="s">
        <v>5377</v>
      </c>
    </row>
    <row r="248" spans="1:12" ht="26.1" customHeight="1">
      <c r="A248" s="256" t="s">
        <v>862</v>
      </c>
      <c r="B248" s="30" t="s">
        <v>4268</v>
      </c>
      <c r="C248" s="30" t="s">
        <v>4269</v>
      </c>
      <c r="D248" s="20">
        <v>2000</v>
      </c>
      <c r="E248" s="12">
        <v>42549</v>
      </c>
      <c r="F248" s="12">
        <v>44490</v>
      </c>
      <c r="G248" s="26">
        <v>16054</v>
      </c>
      <c r="H248" s="21">
        <f>IF(I248&lt;=2000,$F$5+(I248/24),"error")</f>
        <v>44703.995833333334</v>
      </c>
      <c r="I248" s="22">
        <f t="shared" si="31"/>
        <v>551.90000000000146</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44703.995833333334</v>
      </c>
      <c r="I249" s="22">
        <f t="shared" si="31"/>
        <v>551.90000000000146</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44717.912499999999</v>
      </c>
      <c r="I250" s="22">
        <f>D250-($F$4-G250)</f>
        <v>885.90000000000146</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44717.912499999999</v>
      </c>
      <c r="I251" s="22">
        <f t="shared" si="31"/>
        <v>885.90000000000146</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44717.912499999999</v>
      </c>
      <c r="I252" s="22">
        <f t="shared" si="31"/>
        <v>885.90000000000146</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44829.912499999999</v>
      </c>
      <c r="I253" s="22">
        <f t="shared" si="31"/>
        <v>3573.9000000000015</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44706.037499999999</v>
      </c>
      <c r="I254" s="22">
        <f t="shared" si="31"/>
        <v>600.90000000000146</v>
      </c>
      <c r="J254" s="16" t="str">
        <f t="shared" si="26"/>
        <v>NOT DUE</v>
      </c>
      <c r="K254" s="30" t="s">
        <v>4280</v>
      </c>
      <c r="L254" s="19" t="s">
        <v>5417</v>
      </c>
    </row>
    <row r="255" spans="1:12" ht="26.1" customHeight="1">
      <c r="A255" s="256" t="s">
        <v>869</v>
      </c>
      <c r="B255" s="30" t="s">
        <v>4281</v>
      </c>
      <c r="C255" s="30" t="s">
        <v>4282</v>
      </c>
      <c r="D255" s="20">
        <v>12000</v>
      </c>
      <c r="E255" s="12">
        <v>42549</v>
      </c>
      <c r="F255" s="12">
        <v>44582</v>
      </c>
      <c r="G255" s="26">
        <v>16780</v>
      </c>
      <c r="H255" s="21">
        <f>IF(I255&lt;=12000,$F$5+(I255/24),"error")</f>
        <v>45150.912499999999</v>
      </c>
      <c r="I255" s="22">
        <f t="shared" si="31"/>
        <v>11277.900000000001</v>
      </c>
      <c r="J255" s="16" t="str">
        <f t="shared" si="26"/>
        <v>NOT DUE</v>
      </c>
      <c r="K255" s="30" t="s">
        <v>4283</v>
      </c>
      <c r="L255" s="19" t="s">
        <v>5370</v>
      </c>
    </row>
    <row r="256" spans="1:12">
      <c r="A256" s="256" t="s">
        <v>870</v>
      </c>
      <c r="B256" s="30" t="s">
        <v>4284</v>
      </c>
      <c r="C256" s="30" t="s">
        <v>4285</v>
      </c>
      <c r="D256" s="20">
        <v>5000</v>
      </c>
      <c r="E256" s="12">
        <v>42549</v>
      </c>
      <c r="F256" s="12">
        <v>44601</v>
      </c>
      <c r="G256" s="26">
        <v>16962</v>
      </c>
      <c r="H256" s="21">
        <f>IF(I256&lt;=5000,$F$5+(I256/24),"error")</f>
        <v>44866.82916666667</v>
      </c>
      <c r="I256" s="22">
        <f t="shared" si="31"/>
        <v>4459.9000000000015</v>
      </c>
      <c r="J256" s="16" t="str">
        <f t="shared" si="26"/>
        <v>NOT DUE</v>
      </c>
      <c r="K256" s="30" t="s">
        <v>4286</v>
      </c>
      <c r="L256" s="19" t="s">
        <v>5372</v>
      </c>
    </row>
    <row r="257" spans="1:12" ht="26.1" customHeight="1">
      <c r="A257" s="256" t="s">
        <v>871</v>
      </c>
      <c r="B257" s="30" t="s">
        <v>4287</v>
      </c>
      <c r="C257" s="30" t="s">
        <v>4288</v>
      </c>
      <c r="D257" s="41">
        <v>2000</v>
      </c>
      <c r="E257" s="12">
        <v>42549</v>
      </c>
      <c r="F257" s="12">
        <v>44582</v>
      </c>
      <c r="G257" s="26">
        <v>16780</v>
      </c>
      <c r="H257" s="21">
        <f>IF(I257&lt;=2000,$F$5+(I257/24),"error")</f>
        <v>44734.245833333334</v>
      </c>
      <c r="I257" s="22">
        <f t="shared" si="31"/>
        <v>1277.9000000000015</v>
      </c>
      <c r="J257" s="16" t="str">
        <f t="shared" si="26"/>
        <v>NOT DUE</v>
      </c>
      <c r="K257" s="30" t="s">
        <v>4289</v>
      </c>
      <c r="L257" s="19" t="s">
        <v>5393</v>
      </c>
    </row>
    <row r="258" spans="1:12" ht="15" customHeight="1">
      <c r="A258" s="256" t="s">
        <v>872</v>
      </c>
      <c r="B258" s="30" t="s">
        <v>4290</v>
      </c>
      <c r="C258" s="30" t="s">
        <v>4291</v>
      </c>
      <c r="D258" s="41">
        <v>1000</v>
      </c>
      <c r="E258" s="12">
        <v>44368</v>
      </c>
      <c r="F258" s="12">
        <v>44620</v>
      </c>
      <c r="G258" s="26">
        <v>17103</v>
      </c>
      <c r="H258" s="21">
        <f>IF(I258&lt;=1000,$F$5+(I258/24),"error")</f>
        <v>44706.037499999999</v>
      </c>
      <c r="I258" s="22">
        <f t="shared" si="31"/>
        <v>600.90000000000146</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44871.57916666667</v>
      </c>
      <c r="I259" s="22">
        <f t="shared" si="31"/>
        <v>4573.9000000000015</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44824.57916666667</v>
      </c>
      <c r="I260" s="22">
        <f t="shared" si="31"/>
        <v>3445.9000000000015</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44871.57916666667</v>
      </c>
      <c r="I261" s="22">
        <f t="shared" si="31"/>
        <v>4573.9000000000015</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44824.57916666667</v>
      </c>
      <c r="I262" s="22">
        <f t="shared" si="31"/>
        <v>3445.9000000000015</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44863.745833333334</v>
      </c>
      <c r="I263" s="22">
        <f t="shared" si="31"/>
        <v>4385.9000000000015</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44824.57916666667</v>
      </c>
      <c r="I264" s="22">
        <f>D264-($F$4-G264)</f>
        <v>3445.9000000000015</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44667</v>
      </c>
      <c r="G265" s="26">
        <v>17421</v>
      </c>
      <c r="H265" s="257">
        <f>IF(I265&lt;=500,$F$5+(I265/24),"error")</f>
        <v>44698.45416666667</v>
      </c>
      <c r="I265" s="22">
        <f>D265-($F$4-G265)</f>
        <v>418.90000000000146</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28</v>
      </c>
      <c r="J266" s="16" t="str">
        <f ca="1">IF(I266="","",IF(I266&lt;0,"OVERDUE","NOT DUE"))</f>
        <v>NOT DUE</v>
      </c>
      <c r="K266" s="30"/>
      <c r="L266" s="19" t="s">
        <v>5468</v>
      </c>
    </row>
    <row r="267" spans="1:12" ht="25.5">
      <c r="A267" s="256" t="s">
        <v>881</v>
      </c>
      <c r="B267" s="30" t="s">
        <v>4296</v>
      </c>
      <c r="C267" s="30" t="s">
        <v>390</v>
      </c>
      <c r="D267" s="41" t="s">
        <v>4</v>
      </c>
      <c r="E267" s="12">
        <v>42549</v>
      </c>
      <c r="F267" s="12">
        <v>44680</v>
      </c>
      <c r="G267" s="72"/>
      <c r="H267" s="14">
        <f>EDATE(F267-1,1)</f>
        <v>44709</v>
      </c>
      <c r="I267" s="15">
        <f ca="1">IF(ISBLANK(H267),"",H267-DATE(YEAR(NOW()),MONTH(NOW()),DAY(NOW())))</f>
        <v>28</v>
      </c>
      <c r="J267" s="16" t="str">
        <f t="shared" ca="1" si="26"/>
        <v>NOT DUE</v>
      </c>
      <c r="K267" s="30"/>
      <c r="L267" s="19" t="s">
        <v>5468</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145</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326</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326</v>
      </c>
      <c r="J270" s="16" t="str">
        <f t="shared" ca="1" si="26"/>
        <v>NOT DUE</v>
      </c>
      <c r="K270" s="30"/>
      <c r="L270" s="19"/>
    </row>
    <row r="271" spans="1:12" ht="26.45" customHeight="1">
      <c r="A271" s="256" t="s">
        <v>909</v>
      </c>
      <c r="B271" s="30" t="s">
        <v>883</v>
      </c>
      <c r="C271" s="30" t="s">
        <v>884</v>
      </c>
      <c r="D271" s="20" t="s">
        <v>1</v>
      </c>
      <c r="E271" s="12">
        <v>42549</v>
      </c>
      <c r="F271" s="12">
        <v>44681</v>
      </c>
      <c r="G271" s="72"/>
      <c r="H271" s="14">
        <f t="shared" ref="H271:H284" si="38">DATE(YEAR(F271),MONTH(F271),DAY(F271)+1)</f>
        <v>44682</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44681</v>
      </c>
      <c r="G272" s="72"/>
      <c r="H272" s="14">
        <f t="shared" si="38"/>
        <v>44682</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44681</v>
      </c>
      <c r="G273" s="72"/>
      <c r="H273" s="14">
        <f t="shared" si="38"/>
        <v>44682</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44681</v>
      </c>
      <c r="G274" s="72"/>
      <c r="H274" s="14">
        <f t="shared" si="38"/>
        <v>44682</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44681</v>
      </c>
      <c r="G275" s="72"/>
      <c r="H275" s="14">
        <f t="shared" si="38"/>
        <v>44682</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44681</v>
      </c>
      <c r="G276" s="72"/>
      <c r="H276" s="14">
        <f t="shared" si="38"/>
        <v>44682</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44681</v>
      </c>
      <c r="G277" s="72"/>
      <c r="H277" s="14">
        <f t="shared" si="38"/>
        <v>44682</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44681</v>
      </c>
      <c r="G278" s="72"/>
      <c r="H278" s="14">
        <f t="shared" si="38"/>
        <v>44682</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44681</v>
      </c>
      <c r="G279" s="72"/>
      <c r="H279" s="14">
        <f t="shared" si="38"/>
        <v>44682</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44681</v>
      </c>
      <c r="G280" s="72"/>
      <c r="H280" s="14">
        <f t="shared" si="38"/>
        <v>44682</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44681</v>
      </c>
      <c r="G281" s="72"/>
      <c r="H281" s="14">
        <f t="shared" si="38"/>
        <v>44682</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44681</v>
      </c>
      <c r="G282" s="72"/>
      <c r="H282" s="14">
        <f t="shared" si="38"/>
        <v>44682</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44681</v>
      </c>
      <c r="G283" s="72"/>
      <c r="H283" s="14">
        <f t="shared" si="38"/>
        <v>44682</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44681</v>
      </c>
      <c r="G284" s="72"/>
      <c r="H284" s="14">
        <f t="shared" si="38"/>
        <v>44682</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44681</v>
      </c>
      <c r="G285" s="72"/>
      <c r="H285" s="14">
        <f>DATE(YEAR(F285),MONTH(F285),DAY(F285)+7)</f>
        <v>44688</v>
      </c>
      <c r="I285" s="15">
        <f t="shared" ca="1" si="37"/>
        <v>7</v>
      </c>
      <c r="J285" s="16" t="str">
        <f t="shared" ca="1" si="39"/>
        <v>NOT DUE</v>
      </c>
      <c r="K285" s="30" t="s">
        <v>916</v>
      </c>
      <c r="L285" s="19" t="s">
        <v>4744</v>
      </c>
    </row>
    <row r="286" spans="1:12" ht="15" customHeight="1">
      <c r="A286" s="256" t="s">
        <v>947</v>
      </c>
      <c r="B286" s="30" t="s">
        <v>935</v>
      </c>
      <c r="C286" s="30" t="s">
        <v>936</v>
      </c>
      <c r="D286" s="20" t="s">
        <v>26</v>
      </c>
      <c r="E286" s="12">
        <v>43579</v>
      </c>
      <c r="F286" s="12">
        <v>44681</v>
      </c>
      <c r="G286" s="72"/>
      <c r="H286" s="14">
        <f>DATE(YEAR(F286),MONTH(F286),DAY(F286)+7)</f>
        <v>44688</v>
      </c>
      <c r="I286" s="15">
        <f t="shared" ca="1" si="37"/>
        <v>7</v>
      </c>
      <c r="J286" s="16" t="str">
        <f t="shared" ca="1" si="39"/>
        <v>NOT DUE</v>
      </c>
      <c r="K286" s="30" t="s">
        <v>940</v>
      </c>
      <c r="L286" s="19" t="s">
        <v>4744</v>
      </c>
    </row>
    <row r="287" spans="1:12" ht="15" customHeight="1">
      <c r="A287" s="256" t="s">
        <v>948</v>
      </c>
      <c r="B287" s="30" t="s">
        <v>937</v>
      </c>
      <c r="C287" s="30" t="s">
        <v>901</v>
      </c>
      <c r="D287" s="20" t="s">
        <v>26</v>
      </c>
      <c r="E287" s="12">
        <v>42549</v>
      </c>
      <c r="F287" s="12">
        <v>44681</v>
      </c>
      <c r="G287" s="72"/>
      <c r="H287" s="14">
        <f>DATE(YEAR(F287),MONTH(F287),DAY(F287)+7)</f>
        <v>44688</v>
      </c>
      <c r="I287" s="15">
        <f t="shared" ca="1" si="37"/>
        <v>7</v>
      </c>
      <c r="J287" s="16" t="str">
        <f t="shared" ca="1" si="39"/>
        <v>NOT DUE</v>
      </c>
      <c r="K287" s="30" t="s">
        <v>941</v>
      </c>
      <c r="L287" s="19" t="s">
        <v>4744</v>
      </c>
    </row>
    <row r="288" spans="1:12" ht="15" customHeight="1">
      <c r="A288" s="256" t="s">
        <v>953</v>
      </c>
      <c r="B288" s="30" t="s">
        <v>938</v>
      </c>
      <c r="C288" s="30" t="s">
        <v>939</v>
      </c>
      <c r="D288" s="20" t="s">
        <v>26</v>
      </c>
      <c r="E288" s="12">
        <v>42549</v>
      </c>
      <c r="F288" s="12">
        <v>44681</v>
      </c>
      <c r="G288" s="72"/>
      <c r="H288" s="14">
        <f>DATE(YEAR(F288),MONTH(F288),DAY(F288)+7)</f>
        <v>44688</v>
      </c>
      <c r="I288" s="15">
        <f t="shared" ca="1" si="37"/>
        <v>7</v>
      </c>
      <c r="J288" s="16" t="str">
        <f t="shared" ca="1" si="39"/>
        <v>NOT DUE</v>
      </c>
      <c r="K288" s="30" t="s">
        <v>942</v>
      </c>
      <c r="L288" s="19" t="s">
        <v>4744</v>
      </c>
    </row>
    <row r="289" spans="1:12" ht="26.1" customHeight="1">
      <c r="A289" s="256" t="s">
        <v>954</v>
      </c>
      <c r="B289" s="30" t="s">
        <v>4302</v>
      </c>
      <c r="C289" s="30" t="s">
        <v>393</v>
      </c>
      <c r="D289" s="20" t="s">
        <v>4</v>
      </c>
      <c r="E289" s="12">
        <v>42549</v>
      </c>
      <c r="F289" s="12">
        <v>44671</v>
      </c>
      <c r="G289" s="72"/>
      <c r="H289" s="14">
        <f>EDATE(F289-1,1)</f>
        <v>44700</v>
      </c>
      <c r="I289" s="15">
        <f t="shared" ca="1" si="37"/>
        <v>19</v>
      </c>
      <c r="J289" s="16" t="str">
        <f t="shared" ca="1" si="39"/>
        <v>NOT DUE</v>
      </c>
      <c r="K289" s="30" t="s">
        <v>943</v>
      </c>
      <c r="L289" s="19" t="s">
        <v>4742</v>
      </c>
    </row>
    <row r="290" spans="1:12" ht="24">
      <c r="A290" s="256" t="s">
        <v>955</v>
      </c>
      <c r="B290" s="30" t="s">
        <v>949</v>
      </c>
      <c r="C290" s="30" t="s">
        <v>901</v>
      </c>
      <c r="D290" s="20" t="s">
        <v>4</v>
      </c>
      <c r="E290" s="12">
        <v>42549</v>
      </c>
      <c r="F290" s="12">
        <v>44671</v>
      </c>
      <c r="G290" s="72"/>
      <c r="H290" s="14">
        <f>EDATE(F290-1,1)</f>
        <v>44700</v>
      </c>
      <c r="I290" s="15">
        <f t="shared" ca="1" si="37"/>
        <v>19</v>
      </c>
      <c r="J290" s="16" t="str">
        <f t="shared" ca="1" si="39"/>
        <v>NOT DUE</v>
      </c>
      <c r="K290" s="30" t="s">
        <v>916</v>
      </c>
      <c r="L290" s="19" t="s">
        <v>4744</v>
      </c>
    </row>
    <row r="291" spans="1:12" ht="26.45" customHeight="1">
      <c r="A291" s="256" t="s">
        <v>956</v>
      </c>
      <c r="B291" s="30" t="s">
        <v>950</v>
      </c>
      <c r="C291" s="30" t="s">
        <v>901</v>
      </c>
      <c r="D291" s="20" t="s">
        <v>4</v>
      </c>
      <c r="E291" s="12">
        <v>42549</v>
      </c>
      <c r="F291" s="12">
        <v>44671</v>
      </c>
      <c r="G291" s="72"/>
      <c r="H291" s="14">
        <f>EDATE(F291-1,1)</f>
        <v>44700</v>
      </c>
      <c r="I291" s="15">
        <f t="shared" ca="1" si="37"/>
        <v>19</v>
      </c>
      <c r="J291" s="16" t="str">
        <f t="shared" ca="1" si="39"/>
        <v>NOT DUE</v>
      </c>
      <c r="K291" s="30" t="s">
        <v>957</v>
      </c>
      <c r="L291" s="19" t="s">
        <v>4744</v>
      </c>
    </row>
    <row r="292" spans="1:12" ht="15" customHeight="1">
      <c r="A292" s="256" t="s">
        <v>962</v>
      </c>
      <c r="B292" s="30" t="s">
        <v>937</v>
      </c>
      <c r="C292" s="30" t="s">
        <v>901</v>
      </c>
      <c r="D292" s="20" t="s">
        <v>4</v>
      </c>
      <c r="E292" s="12">
        <v>42549</v>
      </c>
      <c r="F292" s="12">
        <v>44671</v>
      </c>
      <c r="G292" s="72"/>
      <c r="H292" s="14">
        <f>EDATE(F292-1,1)</f>
        <v>44700</v>
      </c>
      <c r="I292" s="15">
        <f t="shared" ca="1" si="37"/>
        <v>19</v>
      </c>
      <c r="J292" s="16" t="str">
        <f t="shared" ca="1" si="39"/>
        <v>NOT DUE</v>
      </c>
      <c r="K292" s="30" t="s">
        <v>958</v>
      </c>
      <c r="L292" s="19" t="s">
        <v>4744</v>
      </c>
    </row>
    <row r="293" spans="1:12" ht="25.5">
      <c r="A293" s="256" t="s">
        <v>963</v>
      </c>
      <c r="B293" s="30" t="s">
        <v>951</v>
      </c>
      <c r="C293" s="30" t="s">
        <v>952</v>
      </c>
      <c r="D293" s="20" t="s">
        <v>4</v>
      </c>
      <c r="E293" s="12">
        <v>42549</v>
      </c>
      <c r="F293" s="12">
        <v>44671</v>
      </c>
      <c r="G293" s="72"/>
      <c r="H293" s="14">
        <f>EDATE(F293-1,1)</f>
        <v>44700</v>
      </c>
      <c r="I293" s="15">
        <f t="shared" ca="1" si="37"/>
        <v>19</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125</v>
      </c>
      <c r="J294" s="16" t="str">
        <f t="shared" ca="1" si="39"/>
        <v>NOT DUE</v>
      </c>
      <c r="K294" s="30" t="s">
        <v>964</v>
      </c>
      <c r="L294" s="19" t="s">
        <v>5411</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143</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98</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98</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98</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98</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98</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98</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98</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98</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98</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308</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308</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308</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308</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308</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386</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308</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308</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308</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308</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308</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308</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308</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308</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308</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308</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308</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1194</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308</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308</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308</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308</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308</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308</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308</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308</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393</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393</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393</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35" t="s">
        <v>5441</v>
      </c>
      <c r="F339" s="435"/>
      <c r="H339" s="435" t="s">
        <v>5439</v>
      </c>
      <c r="I339" s="435"/>
      <c r="J339" s="435"/>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47" sqref="F47"/>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18551.7</v>
      </c>
      <c r="J4" s="38"/>
    </row>
    <row r="5" spans="1:12" ht="18" customHeight="1">
      <c r="A5" s="378" t="s">
        <v>78</v>
      </c>
      <c r="B5" s="378"/>
      <c r="C5" s="37" t="s">
        <v>4008</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44681</v>
      </c>
      <c r="G8" s="72"/>
      <c r="H8" s="14">
        <f>DATE(YEAR(F8),MONTH(F8),DAY(F8)+1)</f>
        <v>44682</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44681</v>
      </c>
      <c r="G9" s="72"/>
      <c r="H9" s="14">
        <f>DATE(YEAR(F9),MONTH(F9),DAY(F9)+1)</f>
        <v>44682</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44681</v>
      </c>
      <c r="G10" s="72"/>
      <c r="H10" s="14">
        <f>DATE(YEAR(F10),MONTH(F10),DAY(F10)+1)</f>
        <v>44682</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44681</v>
      </c>
      <c r="G11" s="72"/>
      <c r="H11" s="14">
        <f>DATE(YEAR(F11),MONTH(F11),DAY(F11)+3)</f>
        <v>44684</v>
      </c>
      <c r="I11" s="15">
        <f t="shared" ca="1" si="1"/>
        <v>3</v>
      </c>
      <c r="J11" s="16" t="str">
        <f t="shared" ca="1" si="2"/>
        <v>NOT DUE</v>
      </c>
      <c r="K11" s="30" t="s">
        <v>4016</v>
      </c>
      <c r="L11" s="17"/>
    </row>
    <row r="12" spans="1:12" ht="25.5" customHeight="1">
      <c r="A12" s="16" t="s">
        <v>1100</v>
      </c>
      <c r="B12" s="30" t="s">
        <v>4017</v>
      </c>
      <c r="C12" s="30" t="s">
        <v>4018</v>
      </c>
      <c r="D12" s="20" t="s">
        <v>1</v>
      </c>
      <c r="E12" s="12">
        <v>42549</v>
      </c>
      <c r="F12" s="12">
        <v>44681</v>
      </c>
      <c r="G12" s="72"/>
      <c r="H12" s="14">
        <f t="shared" ref="H12:H19" si="3">DATE(YEAR(F12),MONTH(F12),DAY(F12)+1)</f>
        <v>44682</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44681</v>
      </c>
      <c r="G13" s="72"/>
      <c r="H13" s="14">
        <f t="shared" si="3"/>
        <v>44682</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44681</v>
      </c>
      <c r="G14" s="72"/>
      <c r="H14" s="14">
        <f t="shared" si="3"/>
        <v>44682</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44681</v>
      </c>
      <c r="G15" s="72"/>
      <c r="H15" s="14">
        <f t="shared" si="3"/>
        <v>44682</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44681</v>
      </c>
      <c r="G16" s="72"/>
      <c r="H16" s="14">
        <f t="shared" si="3"/>
        <v>44682</v>
      </c>
      <c r="I16" s="15">
        <f t="shared" ca="1" si="1"/>
        <v>1</v>
      </c>
      <c r="J16" s="16" t="str">
        <f t="shared" ca="1" si="2"/>
        <v>NOT DUE</v>
      </c>
      <c r="K16" s="30" t="s">
        <v>609</v>
      </c>
      <c r="L16" s="17"/>
    </row>
    <row r="17" spans="1:12">
      <c r="A17" s="16" t="s">
        <v>1105</v>
      </c>
      <c r="B17" s="30" t="s">
        <v>4023</v>
      </c>
      <c r="C17" s="30" t="s">
        <v>4024</v>
      </c>
      <c r="D17" s="20" t="s">
        <v>1</v>
      </c>
      <c r="E17" s="12">
        <v>42549</v>
      </c>
      <c r="F17" s="12">
        <v>44681</v>
      </c>
      <c r="G17" s="72"/>
      <c r="H17" s="14">
        <f t="shared" si="3"/>
        <v>44682</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44681</v>
      </c>
      <c r="G18" s="72"/>
      <c r="H18" s="14">
        <f t="shared" si="3"/>
        <v>44682</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44681</v>
      </c>
      <c r="G19" s="72"/>
      <c r="H19" s="14">
        <f t="shared" si="3"/>
        <v>44682</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44680</v>
      </c>
      <c r="G20" s="26">
        <v>18527</v>
      </c>
      <c r="H20" s="21">
        <f>IF(I20&lt;=150,$F$5+(I20/24),"error")</f>
        <v>44686.220833333333</v>
      </c>
      <c r="I20" s="22">
        <f t="shared" ref="I20:I26" si="4">D20-($F$4-G20)</f>
        <v>125.29999999999927</v>
      </c>
      <c r="J20" s="16" t="str">
        <f t="shared" si="2"/>
        <v>NOT DUE</v>
      </c>
      <c r="K20" s="30" t="s">
        <v>4029</v>
      </c>
      <c r="L20" s="19"/>
    </row>
    <row r="21" spans="1:12" ht="25.5" customHeight="1">
      <c r="A21" s="16" t="s">
        <v>1109</v>
      </c>
      <c r="B21" s="30" t="s">
        <v>4030</v>
      </c>
      <c r="C21" s="30" t="s">
        <v>4028</v>
      </c>
      <c r="D21" s="20">
        <v>150</v>
      </c>
      <c r="E21" s="12">
        <v>42549</v>
      </c>
      <c r="F21" s="12">
        <v>44680</v>
      </c>
      <c r="G21" s="26">
        <v>18527</v>
      </c>
      <c r="H21" s="21">
        <f t="shared" ref="H21:H25" si="5">IF(I21&lt;=150,$F$5+(I21/24),"error")</f>
        <v>44686.220833333333</v>
      </c>
      <c r="I21" s="22">
        <f t="shared" si="4"/>
        <v>125.29999999999927</v>
      </c>
      <c r="J21" s="16" t="str">
        <f t="shared" si="2"/>
        <v>NOT DUE</v>
      </c>
      <c r="K21" s="30" t="s">
        <v>4029</v>
      </c>
      <c r="L21" s="19"/>
    </row>
    <row r="22" spans="1:12" ht="25.5" customHeight="1">
      <c r="A22" s="16" t="s">
        <v>1110</v>
      </c>
      <c r="B22" s="30" t="s">
        <v>4031</v>
      </c>
      <c r="C22" s="30" t="s">
        <v>4028</v>
      </c>
      <c r="D22" s="20">
        <v>150</v>
      </c>
      <c r="E22" s="12">
        <v>42549</v>
      </c>
      <c r="F22" s="12">
        <v>44680</v>
      </c>
      <c r="G22" s="26">
        <v>18527</v>
      </c>
      <c r="H22" s="21">
        <f t="shared" si="5"/>
        <v>44686.220833333333</v>
      </c>
      <c r="I22" s="22">
        <f t="shared" si="4"/>
        <v>125.29999999999927</v>
      </c>
      <c r="J22" s="16" t="str">
        <f t="shared" si="2"/>
        <v>NOT DUE</v>
      </c>
      <c r="K22" s="30" t="s">
        <v>4029</v>
      </c>
      <c r="L22" s="19"/>
    </row>
    <row r="23" spans="1:12" ht="25.5" customHeight="1">
      <c r="A23" s="16" t="s">
        <v>1111</v>
      </c>
      <c r="B23" s="30" t="s">
        <v>4032</v>
      </c>
      <c r="C23" s="30" t="s">
        <v>4033</v>
      </c>
      <c r="D23" s="20">
        <v>150</v>
      </c>
      <c r="E23" s="12">
        <v>42549</v>
      </c>
      <c r="F23" s="12">
        <v>44680</v>
      </c>
      <c r="G23" s="26">
        <v>18527</v>
      </c>
      <c r="H23" s="21">
        <f t="shared" si="5"/>
        <v>44686.220833333333</v>
      </c>
      <c r="I23" s="22">
        <f t="shared" si="4"/>
        <v>125.29999999999927</v>
      </c>
      <c r="J23" s="16" t="str">
        <f t="shared" si="2"/>
        <v>NOT DUE</v>
      </c>
      <c r="K23" s="30" t="s">
        <v>4029</v>
      </c>
      <c r="L23" s="19"/>
    </row>
    <row r="24" spans="1:12" ht="25.5" customHeight="1">
      <c r="A24" s="16" t="s">
        <v>1112</v>
      </c>
      <c r="B24" s="30" t="s">
        <v>4034</v>
      </c>
      <c r="C24" s="30" t="s">
        <v>4028</v>
      </c>
      <c r="D24" s="20">
        <v>150</v>
      </c>
      <c r="E24" s="12">
        <v>42549</v>
      </c>
      <c r="F24" s="12">
        <v>44680</v>
      </c>
      <c r="G24" s="26">
        <v>18527</v>
      </c>
      <c r="H24" s="21">
        <f t="shared" si="5"/>
        <v>44686.220833333333</v>
      </c>
      <c r="I24" s="22">
        <f t="shared" si="4"/>
        <v>125.29999999999927</v>
      </c>
      <c r="J24" s="16" t="str">
        <f t="shared" si="2"/>
        <v>NOT DUE</v>
      </c>
      <c r="K24" s="30" t="s">
        <v>4029</v>
      </c>
      <c r="L24" s="19"/>
    </row>
    <row r="25" spans="1:12" ht="25.5" customHeight="1">
      <c r="A25" s="16" t="s">
        <v>1113</v>
      </c>
      <c r="B25" s="30" t="s">
        <v>4035</v>
      </c>
      <c r="C25" s="30" t="s">
        <v>4036</v>
      </c>
      <c r="D25" s="20">
        <v>150</v>
      </c>
      <c r="E25" s="12">
        <v>42549</v>
      </c>
      <c r="F25" s="12">
        <v>44680</v>
      </c>
      <c r="G25" s="26">
        <v>18527</v>
      </c>
      <c r="H25" s="21">
        <f t="shared" si="5"/>
        <v>44686.220833333333</v>
      </c>
      <c r="I25" s="22">
        <f t="shared" si="4"/>
        <v>125.29999999999927</v>
      </c>
      <c r="J25" s="16" t="str">
        <f t="shared" si="2"/>
        <v>NOT DUE</v>
      </c>
      <c r="K25" s="30" t="s">
        <v>4029</v>
      </c>
      <c r="L25" s="19"/>
    </row>
    <row r="26" spans="1:12" ht="21" customHeight="1">
      <c r="A26" s="16" t="s">
        <v>1114</v>
      </c>
      <c r="B26" s="30" t="s">
        <v>4037</v>
      </c>
      <c r="C26" s="30" t="s">
        <v>4038</v>
      </c>
      <c r="D26" s="20">
        <v>150</v>
      </c>
      <c r="E26" s="12">
        <v>42549</v>
      </c>
      <c r="F26" s="12">
        <v>44680</v>
      </c>
      <c r="G26" s="26">
        <v>18527</v>
      </c>
      <c r="H26" s="21">
        <f>IF(I26&lt;=150,$F$5+(I26/24),"error")</f>
        <v>44686.220833333333</v>
      </c>
      <c r="I26" s="22">
        <f t="shared" si="4"/>
        <v>125.29999999999927</v>
      </c>
      <c r="J26" s="16" t="str">
        <f t="shared" si="2"/>
        <v>NOT DUE</v>
      </c>
      <c r="K26" s="30"/>
      <c r="L26" s="19"/>
    </row>
    <row r="27" spans="1:12" ht="26.45" customHeight="1">
      <c r="A27" s="16" t="s">
        <v>1115</v>
      </c>
      <c r="B27" s="30" t="s">
        <v>4039</v>
      </c>
      <c r="C27" s="30" t="s">
        <v>561</v>
      </c>
      <c r="D27" s="20" t="s">
        <v>4</v>
      </c>
      <c r="E27" s="12">
        <v>42549</v>
      </c>
      <c r="F27" s="12">
        <v>44674</v>
      </c>
      <c r="G27" s="72"/>
      <c r="H27" s="14">
        <f t="shared" ref="H27:H39" si="6">EDATE(F27-1,1)</f>
        <v>44703</v>
      </c>
      <c r="I27" s="15">
        <f t="shared" ref="I27:I39" ca="1" si="7">IF(ISBLANK(H27),"",H27-DATE(YEAR(NOW()),MONTH(NOW()),DAY(NOW())))</f>
        <v>22</v>
      </c>
      <c r="J27" s="16" t="str">
        <f ca="1">IF(I27="","",IF(I27&lt;0,"OVERDUE","NOT DUE"))</f>
        <v>NOT DUE</v>
      </c>
      <c r="K27" s="30" t="s">
        <v>4040</v>
      </c>
      <c r="L27" s="19"/>
    </row>
    <row r="28" spans="1:12" ht="25.5" customHeight="1">
      <c r="A28" s="16" t="s">
        <v>1116</v>
      </c>
      <c r="B28" s="30" t="s">
        <v>4041</v>
      </c>
      <c r="C28" s="30" t="s">
        <v>561</v>
      </c>
      <c r="D28" s="20" t="s">
        <v>4</v>
      </c>
      <c r="E28" s="12">
        <v>42549</v>
      </c>
      <c r="F28" s="12">
        <v>44674</v>
      </c>
      <c r="G28" s="72"/>
      <c r="H28" s="14">
        <f t="shared" si="6"/>
        <v>44703</v>
      </c>
      <c r="I28" s="15">
        <f t="shared" ca="1" si="7"/>
        <v>22</v>
      </c>
      <c r="J28" s="16" t="str">
        <f ca="1">IF(I28="","",IF(I28&lt;0,"OVERDUE","NOT DUE"))</f>
        <v>NOT DUE</v>
      </c>
      <c r="K28" s="30" t="s">
        <v>4040</v>
      </c>
      <c r="L28" s="19"/>
    </row>
    <row r="29" spans="1:12" ht="25.5" customHeight="1">
      <c r="A29" s="16" t="s">
        <v>1117</v>
      </c>
      <c r="B29" s="30" t="s">
        <v>4021</v>
      </c>
      <c r="C29" s="30" t="s">
        <v>4042</v>
      </c>
      <c r="D29" s="20" t="s">
        <v>4</v>
      </c>
      <c r="E29" s="12">
        <v>42549</v>
      </c>
      <c r="F29" s="12">
        <v>44680</v>
      </c>
      <c r="G29" s="72"/>
      <c r="H29" s="14">
        <f t="shared" si="6"/>
        <v>44709</v>
      </c>
      <c r="I29" s="15">
        <f t="shared" ca="1" si="7"/>
        <v>28</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44674</v>
      </c>
      <c r="G30" s="72"/>
      <c r="H30" s="14">
        <f t="shared" si="6"/>
        <v>44703</v>
      </c>
      <c r="I30" s="15">
        <f t="shared" ca="1" si="7"/>
        <v>22</v>
      </c>
      <c r="J30" s="16" t="str">
        <f t="shared" ca="1" si="8"/>
        <v>NOT DUE</v>
      </c>
      <c r="K30" s="30" t="s">
        <v>4043</v>
      </c>
      <c r="L30" s="19"/>
    </row>
    <row r="31" spans="1:12" ht="15" customHeight="1">
      <c r="A31" s="16" t="s">
        <v>1119</v>
      </c>
      <c r="B31" s="30" t="s">
        <v>4045</v>
      </c>
      <c r="C31" s="30" t="s">
        <v>4046</v>
      </c>
      <c r="D31" s="20" t="s">
        <v>4</v>
      </c>
      <c r="E31" s="12">
        <v>42549</v>
      </c>
      <c r="F31" s="12">
        <v>44680</v>
      </c>
      <c r="G31" s="72"/>
      <c r="H31" s="14">
        <f t="shared" si="6"/>
        <v>44709</v>
      </c>
      <c r="I31" s="15">
        <f t="shared" ca="1" si="7"/>
        <v>28</v>
      </c>
      <c r="J31" s="16" t="str">
        <f t="shared" ca="1" si="8"/>
        <v>NOT DUE</v>
      </c>
      <c r="K31" s="30" t="s">
        <v>4047</v>
      </c>
      <c r="L31" s="19"/>
    </row>
    <row r="32" spans="1:12" ht="25.5" customHeight="1">
      <c r="A32" s="16" t="s">
        <v>1120</v>
      </c>
      <c r="B32" s="30" t="s">
        <v>4048</v>
      </c>
      <c r="C32" s="30" t="s">
        <v>5348</v>
      </c>
      <c r="D32" s="20" t="s">
        <v>4</v>
      </c>
      <c r="E32" s="12">
        <v>42549</v>
      </c>
      <c r="F32" s="12">
        <v>44665</v>
      </c>
      <c r="G32" s="72"/>
      <c r="H32" s="14">
        <f t="shared" si="6"/>
        <v>44694</v>
      </c>
      <c r="I32" s="15">
        <f t="shared" ca="1" si="7"/>
        <v>13</v>
      </c>
      <c r="J32" s="16" t="str">
        <f t="shared" ca="1" si="8"/>
        <v>NOT DUE</v>
      </c>
      <c r="K32" s="30" t="s">
        <v>4049</v>
      </c>
      <c r="L32" s="19"/>
    </row>
    <row r="33" spans="1:12" ht="25.5" customHeight="1">
      <c r="A33" s="16" t="s">
        <v>1121</v>
      </c>
      <c r="B33" s="30" t="s">
        <v>4048</v>
      </c>
      <c r="C33" s="30" t="s">
        <v>4050</v>
      </c>
      <c r="D33" s="20" t="s">
        <v>4</v>
      </c>
      <c r="E33" s="12">
        <v>42549</v>
      </c>
      <c r="F33" s="12">
        <v>44665</v>
      </c>
      <c r="G33" s="72"/>
      <c r="H33" s="14">
        <f t="shared" si="6"/>
        <v>44694</v>
      </c>
      <c r="I33" s="15">
        <f t="shared" ca="1" si="7"/>
        <v>13</v>
      </c>
      <c r="J33" s="16" t="str">
        <f t="shared" ca="1" si="8"/>
        <v>NOT DUE</v>
      </c>
      <c r="K33" s="30" t="s">
        <v>4049</v>
      </c>
      <c r="L33" s="19"/>
    </row>
    <row r="34" spans="1:12" ht="25.5" customHeight="1">
      <c r="A34" s="16" t="s">
        <v>1122</v>
      </c>
      <c r="B34" s="30" t="s">
        <v>4048</v>
      </c>
      <c r="C34" s="30" t="s">
        <v>4051</v>
      </c>
      <c r="D34" s="20" t="s">
        <v>4</v>
      </c>
      <c r="E34" s="12">
        <v>42549</v>
      </c>
      <c r="F34" s="12">
        <v>44665</v>
      </c>
      <c r="G34" s="72"/>
      <c r="H34" s="14">
        <f t="shared" si="6"/>
        <v>44694</v>
      </c>
      <c r="I34" s="15">
        <f t="shared" ca="1" si="7"/>
        <v>13</v>
      </c>
      <c r="J34" s="16" t="str">
        <f t="shared" ca="1" si="8"/>
        <v>NOT DUE</v>
      </c>
      <c r="K34" s="30" t="s">
        <v>4049</v>
      </c>
      <c r="L34" s="19"/>
    </row>
    <row r="35" spans="1:12" ht="25.5" customHeight="1">
      <c r="A35" s="16" t="s">
        <v>1123</v>
      </c>
      <c r="B35" s="30" t="s">
        <v>4048</v>
      </c>
      <c r="C35" s="30" t="s">
        <v>4052</v>
      </c>
      <c r="D35" s="20" t="s">
        <v>4</v>
      </c>
      <c r="E35" s="12">
        <v>42549</v>
      </c>
      <c r="F35" s="12">
        <v>44665</v>
      </c>
      <c r="G35" s="72"/>
      <c r="H35" s="14">
        <f t="shared" si="6"/>
        <v>44694</v>
      </c>
      <c r="I35" s="15">
        <f t="shared" ca="1" si="7"/>
        <v>13</v>
      </c>
      <c r="J35" s="16" t="str">
        <f t="shared" ca="1" si="8"/>
        <v>NOT DUE</v>
      </c>
      <c r="K35" s="30" t="s">
        <v>4049</v>
      </c>
      <c r="L35" s="19"/>
    </row>
    <row r="36" spans="1:12" ht="25.5" customHeight="1">
      <c r="A36" s="16" t="s">
        <v>1124</v>
      </c>
      <c r="B36" s="30" t="s">
        <v>4048</v>
      </c>
      <c r="C36" s="30" t="s">
        <v>4053</v>
      </c>
      <c r="D36" s="20" t="s">
        <v>4</v>
      </c>
      <c r="E36" s="12">
        <v>42549</v>
      </c>
      <c r="F36" s="12">
        <v>44665</v>
      </c>
      <c r="G36" s="72"/>
      <c r="H36" s="14">
        <f t="shared" si="6"/>
        <v>44694</v>
      </c>
      <c r="I36" s="15">
        <f t="shared" ca="1" si="7"/>
        <v>13</v>
      </c>
      <c r="J36" s="16" t="str">
        <f t="shared" ca="1" si="8"/>
        <v>NOT DUE</v>
      </c>
      <c r="K36" s="30" t="s">
        <v>4049</v>
      </c>
      <c r="L36" s="19"/>
    </row>
    <row r="37" spans="1:12" ht="25.5" customHeight="1">
      <c r="A37" s="16" t="s">
        <v>1125</v>
      </c>
      <c r="B37" s="30" t="s">
        <v>4048</v>
      </c>
      <c r="C37" s="30" t="s">
        <v>4054</v>
      </c>
      <c r="D37" s="20" t="s">
        <v>4</v>
      </c>
      <c r="E37" s="12">
        <v>42549</v>
      </c>
      <c r="F37" s="12">
        <v>44665</v>
      </c>
      <c r="G37" s="72"/>
      <c r="H37" s="14">
        <f t="shared" si="6"/>
        <v>44694</v>
      </c>
      <c r="I37" s="15">
        <f t="shared" ca="1" si="7"/>
        <v>13</v>
      </c>
      <c r="J37" s="16" t="str">
        <f t="shared" ca="1" si="8"/>
        <v>NOT DUE</v>
      </c>
      <c r="K37" s="30" t="s">
        <v>4049</v>
      </c>
      <c r="L37" s="19"/>
    </row>
    <row r="38" spans="1:12" ht="25.5" customHeight="1">
      <c r="A38" s="16" t="s">
        <v>1126</v>
      </c>
      <c r="B38" s="30" t="s">
        <v>4048</v>
      </c>
      <c r="C38" s="30" t="s">
        <v>1089</v>
      </c>
      <c r="D38" s="20" t="s">
        <v>4</v>
      </c>
      <c r="E38" s="12">
        <v>42549</v>
      </c>
      <c r="F38" s="12">
        <v>44665</v>
      </c>
      <c r="G38" s="72"/>
      <c r="H38" s="14">
        <f t="shared" si="6"/>
        <v>44694</v>
      </c>
      <c r="I38" s="15">
        <f t="shared" ca="1" si="7"/>
        <v>13</v>
      </c>
      <c r="J38" s="16" t="str">
        <f t="shared" ca="1" si="8"/>
        <v>NOT DUE</v>
      </c>
      <c r="K38" s="30" t="s">
        <v>4049</v>
      </c>
      <c r="L38" s="19"/>
    </row>
    <row r="39" spans="1:12" ht="25.5" customHeight="1">
      <c r="A39" s="16" t="s">
        <v>1127</v>
      </c>
      <c r="B39" s="30" t="s">
        <v>4048</v>
      </c>
      <c r="C39" s="30" t="s">
        <v>4055</v>
      </c>
      <c r="D39" s="20" t="s">
        <v>4</v>
      </c>
      <c r="E39" s="12">
        <v>42549</v>
      </c>
      <c r="F39" s="12">
        <v>44665</v>
      </c>
      <c r="G39" s="72"/>
      <c r="H39" s="14">
        <f t="shared" si="6"/>
        <v>44694</v>
      </c>
      <c r="I39" s="15">
        <f t="shared" ca="1" si="7"/>
        <v>13</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52</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-24</v>
      </c>
      <c r="J41" s="16" t="str">
        <f ca="1">IF(I41="","",IF(I41&lt;0,"OVERDUE","NOT DUE"))</f>
        <v>OVERDUE</v>
      </c>
      <c r="K41" s="30" t="s">
        <v>4043</v>
      </c>
      <c r="L41" s="19" t="s">
        <v>5457</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-24</v>
      </c>
      <c r="J42" s="16" t="str">
        <f ca="1">IF(I42="","",IF(I42&lt;0,"OVERDUE","NOT DUE"))</f>
        <v>OVERDUE</v>
      </c>
      <c r="K42" s="30" t="s">
        <v>4043</v>
      </c>
      <c r="L42" s="19" t="s">
        <v>5457</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14</v>
      </c>
      <c r="J43" s="16" t="str">
        <f ca="1">IF(I43="","",IF(I43&lt;0,"OVERDUE","NOT DUE"))</f>
        <v>NOT DUE</v>
      </c>
      <c r="K43" s="30" t="s">
        <v>4062</v>
      </c>
      <c r="L43" s="19" t="s">
        <v>5414</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14</v>
      </c>
      <c r="J44" s="16" t="str">
        <f t="shared" ref="J44:J45" ca="1" si="11">IF(I44="","",IF(I44&lt;0,"OVERDUE","NOT DUE"))</f>
        <v>NOT DUE</v>
      </c>
      <c r="K44" s="30" t="s">
        <v>4065</v>
      </c>
      <c r="L44" s="19" t="s">
        <v>5415</v>
      </c>
    </row>
    <row r="45" spans="1:12" ht="24">
      <c r="A45" s="16" t="s">
        <v>1133</v>
      </c>
      <c r="B45" s="30" t="s">
        <v>4066</v>
      </c>
      <c r="C45" s="30" t="s">
        <v>4067</v>
      </c>
      <c r="D45" s="20" t="s">
        <v>4060</v>
      </c>
      <c r="E45" s="12">
        <v>42549</v>
      </c>
      <c r="F45" s="12">
        <v>44607</v>
      </c>
      <c r="G45" s="72"/>
      <c r="H45" s="14">
        <f t="shared" si="9"/>
        <v>44695</v>
      </c>
      <c r="I45" s="15">
        <f t="shared" ca="1" si="10"/>
        <v>14</v>
      </c>
      <c r="J45" s="16" t="str">
        <f t="shared" ca="1" si="11"/>
        <v>NOT DUE</v>
      </c>
      <c r="K45" s="30" t="s">
        <v>4068</v>
      </c>
      <c r="L45" s="19" t="s">
        <v>4571</v>
      </c>
    </row>
    <row r="46" spans="1:12" ht="15" customHeight="1">
      <c r="A46" s="16" t="s">
        <v>1134</v>
      </c>
      <c r="B46" s="30" t="s">
        <v>4069</v>
      </c>
      <c r="C46" s="30" t="s">
        <v>4070</v>
      </c>
      <c r="D46" s="20" t="s">
        <v>4060</v>
      </c>
      <c r="E46" s="12">
        <v>42549</v>
      </c>
      <c r="F46" s="12">
        <v>44568</v>
      </c>
      <c r="G46" s="72"/>
      <c r="H46" s="14">
        <f t="shared" si="9"/>
        <v>44657</v>
      </c>
      <c r="I46" s="15">
        <f t="shared" ca="1" si="10"/>
        <v>-24</v>
      </c>
      <c r="J46" s="16" t="str">
        <f t="shared" ca="1" si="2"/>
        <v>OVERDUE</v>
      </c>
      <c r="K46" s="30" t="s">
        <v>4071</v>
      </c>
      <c r="L46" s="19" t="s">
        <v>5449</v>
      </c>
    </row>
    <row r="47" spans="1:12" ht="38.25" customHeight="1">
      <c r="A47" s="16" t="s">
        <v>1135</v>
      </c>
      <c r="B47" s="30" t="s">
        <v>4069</v>
      </c>
      <c r="C47" s="30" t="s">
        <v>4072</v>
      </c>
      <c r="D47" s="20" t="s">
        <v>4060</v>
      </c>
      <c r="E47" s="12">
        <v>42549</v>
      </c>
      <c r="F47" s="12">
        <v>44568</v>
      </c>
      <c r="G47" s="72"/>
      <c r="H47" s="14">
        <f t="shared" si="9"/>
        <v>44657</v>
      </c>
      <c r="I47" s="15">
        <f t="shared" ca="1" si="10"/>
        <v>-24</v>
      </c>
      <c r="J47" s="16" t="str">
        <f t="shared" ca="1" si="2"/>
        <v>OVERDUE</v>
      </c>
      <c r="K47" s="30" t="s">
        <v>4073</v>
      </c>
      <c r="L47" s="19" t="s">
        <v>5449</v>
      </c>
    </row>
    <row r="48" spans="1:12" ht="26.45" customHeight="1">
      <c r="A48" s="16" t="s">
        <v>1136</v>
      </c>
      <c r="B48" s="30" t="s">
        <v>4074</v>
      </c>
      <c r="C48" s="30" t="s">
        <v>4075</v>
      </c>
      <c r="D48" s="20" t="s">
        <v>4060</v>
      </c>
      <c r="E48" s="12">
        <v>42549</v>
      </c>
      <c r="F48" s="12">
        <v>44607</v>
      </c>
      <c r="G48" s="72"/>
      <c r="H48" s="14">
        <f t="shared" si="9"/>
        <v>44695</v>
      </c>
      <c r="I48" s="15">
        <f t="shared" ca="1" si="10"/>
        <v>14</v>
      </c>
      <c r="J48" s="16" t="str">
        <f t="shared" ca="1" si="2"/>
        <v>NOT DUE</v>
      </c>
      <c r="K48" s="30" t="s">
        <v>4071</v>
      </c>
      <c r="L48" s="19" t="s">
        <v>5413</v>
      </c>
    </row>
    <row r="49" spans="1:12" ht="25.5" customHeight="1">
      <c r="A49" s="16" t="s">
        <v>1137</v>
      </c>
      <c r="B49" s="30" t="s">
        <v>4076</v>
      </c>
      <c r="C49" s="30" t="s">
        <v>4075</v>
      </c>
      <c r="D49" s="20" t="s">
        <v>4060</v>
      </c>
      <c r="E49" s="12">
        <v>42549</v>
      </c>
      <c r="F49" s="12">
        <v>44607</v>
      </c>
      <c r="G49" s="72"/>
      <c r="H49" s="14">
        <f t="shared" si="9"/>
        <v>44695</v>
      </c>
      <c r="I49" s="15">
        <f t="shared" ca="1" si="10"/>
        <v>14</v>
      </c>
      <c r="J49" s="16" t="str">
        <f t="shared" ca="1" si="2"/>
        <v>NOT DUE</v>
      </c>
      <c r="K49" s="30" t="s">
        <v>4071</v>
      </c>
      <c r="L49" s="19" t="s">
        <v>5413</v>
      </c>
    </row>
    <row r="50" spans="1:12" ht="25.5" customHeight="1">
      <c r="A50" s="16" t="s">
        <v>1138</v>
      </c>
      <c r="B50" s="30" t="s">
        <v>4077</v>
      </c>
      <c r="C50" s="30" t="s">
        <v>4075</v>
      </c>
      <c r="D50" s="20" t="s">
        <v>4060</v>
      </c>
      <c r="E50" s="12">
        <v>42549</v>
      </c>
      <c r="F50" s="12">
        <v>44607</v>
      </c>
      <c r="G50" s="72"/>
      <c r="H50" s="14">
        <f t="shared" si="9"/>
        <v>44695</v>
      </c>
      <c r="I50" s="15">
        <f t="shared" ca="1" si="10"/>
        <v>14</v>
      </c>
      <c r="J50" s="16" t="str">
        <f t="shared" ca="1" si="2"/>
        <v>NOT DUE</v>
      </c>
      <c r="K50" s="30" t="s">
        <v>4071</v>
      </c>
      <c r="L50" s="19" t="s">
        <v>5413</v>
      </c>
    </row>
    <row r="51" spans="1:12" ht="26.45" customHeight="1">
      <c r="A51" s="16" t="s">
        <v>1139</v>
      </c>
      <c r="B51" s="30" t="s">
        <v>4078</v>
      </c>
      <c r="C51" s="30" t="s">
        <v>4075</v>
      </c>
      <c r="D51" s="20" t="s">
        <v>4060</v>
      </c>
      <c r="E51" s="12">
        <v>42549</v>
      </c>
      <c r="F51" s="12">
        <v>44607</v>
      </c>
      <c r="G51" s="72"/>
      <c r="H51" s="14">
        <f t="shared" si="9"/>
        <v>44695</v>
      </c>
      <c r="I51" s="15">
        <f t="shared" ca="1" si="10"/>
        <v>14</v>
      </c>
      <c r="J51" s="16" t="str">
        <f t="shared" ca="1" si="2"/>
        <v>NOT DUE</v>
      </c>
      <c r="K51" s="30" t="s">
        <v>4079</v>
      </c>
      <c r="L51" s="19" t="s">
        <v>5413</v>
      </c>
    </row>
    <row r="52" spans="1:12" ht="26.45" customHeight="1">
      <c r="A52" s="16" t="s">
        <v>1140</v>
      </c>
      <c r="B52" s="30" t="s">
        <v>4078</v>
      </c>
      <c r="C52" s="30" t="s">
        <v>4080</v>
      </c>
      <c r="D52" s="20" t="s">
        <v>3</v>
      </c>
      <c r="E52" s="12">
        <v>42549</v>
      </c>
      <c r="F52" s="12">
        <v>44607</v>
      </c>
      <c r="G52" s="72"/>
      <c r="H52" s="14">
        <f>DATE(YEAR(F52),MONTH(F52)+6,DAY(F52)-1)</f>
        <v>44787</v>
      </c>
      <c r="I52" s="15">
        <f t="shared" ca="1" si="10"/>
        <v>106</v>
      </c>
      <c r="J52" s="16" t="str">
        <f t="shared" ca="1" si="2"/>
        <v>NOT DUE</v>
      </c>
      <c r="K52" s="30" t="s">
        <v>4079</v>
      </c>
      <c r="L52" s="19" t="s">
        <v>5406</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32</v>
      </c>
      <c r="J53" s="16" t="str">
        <f ca="1">IF(I53="","",IF(I53&lt;0,"OVERDUE","NOT DUE"))</f>
        <v>NOT DUE</v>
      </c>
      <c r="K53" s="30"/>
      <c r="L53" s="19" t="s">
        <v>5400</v>
      </c>
    </row>
    <row r="54" spans="1:12">
      <c r="A54" s="16" t="s">
        <v>1142</v>
      </c>
      <c r="B54" s="30" t="s">
        <v>1143</v>
      </c>
      <c r="C54" s="30" t="s">
        <v>4082</v>
      </c>
      <c r="D54" s="20" t="s">
        <v>3</v>
      </c>
      <c r="E54" s="12">
        <v>42549</v>
      </c>
      <c r="F54" s="12">
        <v>44607</v>
      </c>
      <c r="G54" s="72"/>
      <c r="H54" s="14">
        <f>DATE(YEAR(F54),MONTH(F54)+6,DAY(F54)-1)</f>
        <v>44787</v>
      </c>
      <c r="I54" s="15">
        <f ca="1">IF(ISBLANK(H54),"",H54-DATE(YEAR(NOW()),MONTH(NOW()),DAY(NOW())))</f>
        <v>106</v>
      </c>
      <c r="J54" s="16" t="str">
        <f ca="1">IF(I54="","",IF(I54&lt;0,"OVERDUE","NOT DUE"))</f>
        <v>NOT DUE</v>
      </c>
      <c r="K54" s="30"/>
      <c r="L54" s="19" t="s">
        <v>5412</v>
      </c>
    </row>
    <row r="55" spans="1:12" ht="26.45" customHeight="1">
      <c r="A55" s="16" t="s">
        <v>4083</v>
      </c>
      <c r="B55" s="30" t="s">
        <v>4084</v>
      </c>
      <c r="C55" s="30" t="s">
        <v>4085</v>
      </c>
      <c r="D55" s="20" t="s">
        <v>4060</v>
      </c>
      <c r="E55" s="12">
        <v>42549</v>
      </c>
      <c r="F55" s="12">
        <v>44669</v>
      </c>
      <c r="G55" s="72"/>
      <c r="H55" s="14">
        <f>DATE(YEAR(F55),MONTH(F55)+3,DAY(F55)-1)</f>
        <v>44759</v>
      </c>
      <c r="I55" s="15">
        <f t="shared" ca="1" si="10"/>
        <v>78</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78</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78</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78</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102</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102</v>
      </c>
      <c r="J60" s="16" t="str">
        <f t="shared" ref="J60:J63" ca="1" si="13">IF(I60="","",IF(I60&lt;0,"OVERDUE","NOT DUE"))</f>
        <v>NOT DUE</v>
      </c>
      <c r="K60" s="30"/>
      <c r="L60" s="19" t="s">
        <v>5380</v>
      </c>
    </row>
    <row r="61" spans="1:12" ht="24">
      <c r="A61" s="16" t="s">
        <v>4101</v>
      </c>
      <c r="B61" s="30" t="s">
        <v>4093</v>
      </c>
      <c r="C61" s="30" t="s">
        <v>4094</v>
      </c>
      <c r="D61" s="20" t="s">
        <v>3</v>
      </c>
      <c r="E61" s="12">
        <v>42549</v>
      </c>
      <c r="F61" s="12">
        <v>44603</v>
      </c>
      <c r="G61" s="72"/>
      <c r="H61" s="14">
        <f>DATE(YEAR(F61),MONTH(F61)+6,DAY(F61)-1)</f>
        <v>44783</v>
      </c>
      <c r="I61" s="15">
        <f t="shared" ca="1" si="12"/>
        <v>102</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102</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102</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286</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286</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360</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202</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467</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567</v>
      </c>
      <c r="J69" s="16" t="str">
        <f t="shared" ca="1" si="2"/>
        <v>NOT DUE</v>
      </c>
      <c r="K69" s="30"/>
      <c r="L69" s="19" t="s">
        <v>5401</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35" t="s">
        <v>5441</v>
      </c>
      <c r="F81" s="435"/>
      <c r="H81" s="435" t="s">
        <v>5440</v>
      </c>
      <c r="I81" s="435"/>
      <c r="J81" s="435"/>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9"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4361.8999999999996</v>
      </c>
    </row>
    <row r="5" spans="1:12" ht="18" customHeight="1">
      <c r="A5" s="378" t="s">
        <v>78</v>
      </c>
      <c r="B5" s="378"/>
      <c r="C5" s="37" t="s">
        <v>3728</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44734.45416666667</v>
      </c>
      <c r="I8" s="22">
        <f t="shared" ref="I8:I30" si="0">D8-($F$4-G8)</f>
        <v>1282.9000000000005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44734.45416666667</v>
      </c>
      <c r="I9" s="22">
        <f t="shared" si="0"/>
        <v>1282.9000000000005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44734.45416666667</v>
      </c>
      <c r="I10" s="22">
        <f t="shared" si="0"/>
        <v>1282.9000000000005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44817.787499999999</v>
      </c>
      <c r="I11" s="22">
        <f t="shared" si="0"/>
        <v>3282.9000000000005</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44817.787499999999</v>
      </c>
      <c r="I12" s="22">
        <f t="shared" si="0"/>
        <v>3282.9000000000005</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44817.787499999999</v>
      </c>
      <c r="I13" s="22">
        <f t="shared" si="0"/>
        <v>3282.9000000000005</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44817.787499999999</v>
      </c>
      <c r="I14" s="22">
        <f t="shared" si="0"/>
        <v>3282.9000000000005</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44817.787499999999</v>
      </c>
      <c r="I15" s="22">
        <f t="shared" si="0"/>
        <v>3282.9000000000005</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44817.787499999999</v>
      </c>
      <c r="I16" s="22">
        <f t="shared" si="0"/>
        <v>3282.9000000000005</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44833.908333333333</v>
      </c>
      <c r="I17" s="22">
        <f t="shared" si="0"/>
        <v>3669.8</v>
      </c>
      <c r="J17" s="16" t="str">
        <f t="shared" si="2"/>
        <v>NOT DUE</v>
      </c>
      <c r="K17" s="30" t="s">
        <v>3827</v>
      </c>
      <c r="L17" s="17"/>
    </row>
    <row r="18" spans="1:12" ht="26.45" customHeight="1">
      <c r="A18" s="16" t="s">
        <v>1441</v>
      </c>
      <c r="B18" s="30" t="s">
        <v>3733</v>
      </c>
      <c r="C18" s="30" t="s">
        <v>3734</v>
      </c>
      <c r="D18" s="41" t="s">
        <v>4</v>
      </c>
      <c r="E18" s="12">
        <v>42549</v>
      </c>
      <c r="F18" s="12">
        <v>44662</v>
      </c>
      <c r="G18" s="72"/>
      <c r="H18" s="14">
        <f>EDATE(F18-1,1)</f>
        <v>44691</v>
      </c>
      <c r="I18" s="15">
        <f t="shared" ref="I18:I24" ca="1" si="4">IF(ISBLANK(H18),"",H18-DATE(YEAR(NOW()),MONTH(NOW()),DAY(NOW())))</f>
        <v>10</v>
      </c>
      <c r="J18" s="16" t="str">
        <f t="shared" ca="1" si="2"/>
        <v>NOT DUE</v>
      </c>
      <c r="K18" s="30" t="s">
        <v>3828</v>
      </c>
      <c r="L18" s="17"/>
    </row>
    <row r="19" spans="1:12">
      <c r="A19" s="16" t="s">
        <v>1442</v>
      </c>
      <c r="B19" s="30" t="s">
        <v>3735</v>
      </c>
      <c r="C19" s="30" t="s">
        <v>3736</v>
      </c>
      <c r="D19" s="41" t="s">
        <v>4</v>
      </c>
      <c r="E19" s="12">
        <v>42549</v>
      </c>
      <c r="F19" s="12">
        <v>44662</v>
      </c>
      <c r="G19" s="72"/>
      <c r="H19" s="14">
        <f>EDATE(F19-1,1)</f>
        <v>44691</v>
      </c>
      <c r="I19" s="15">
        <f t="shared" ca="1" si="4"/>
        <v>10</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44817.787499999999</v>
      </c>
      <c r="I20" s="22">
        <f t="shared" si="0"/>
        <v>3282.9000000000005</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14">
        <f>DATE(YEAR(F21),MONTH(F21)+3,DAY(F21)-1)</f>
        <v>44690</v>
      </c>
      <c r="I21" s="15">
        <f t="shared" ca="1" si="4"/>
        <v>9</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9</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44984.45416666667</v>
      </c>
      <c r="I23" s="22">
        <f t="shared" si="0"/>
        <v>7282.9000000000005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9</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44833.908333333333</v>
      </c>
      <c r="I25" s="22">
        <f t="shared" si="0"/>
        <v>3669.8</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44984.45416666667</v>
      </c>
      <c r="I26" s="22">
        <f t="shared" si="0"/>
        <v>7282.9000000000005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44829.008333333331</v>
      </c>
      <c r="I27" s="22">
        <f t="shared" si="0"/>
        <v>3552.2000000000003</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44829.008333333331</v>
      </c>
      <c r="I28" s="22">
        <f t="shared" si="0"/>
        <v>3552.2000000000003</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44833.908333333333</v>
      </c>
      <c r="I29" s="22">
        <f t="shared" si="0"/>
        <v>3669.8</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44984.45416666667</v>
      </c>
      <c r="I30" s="22">
        <f t="shared" si="0"/>
        <v>7282.9000000000005</v>
      </c>
      <c r="J30" s="16" t="str">
        <f t="shared" si="2"/>
        <v>NOT DUE</v>
      </c>
      <c r="K30" s="30" t="s">
        <v>3836</v>
      </c>
      <c r="L30" s="19"/>
    </row>
    <row r="31" spans="1:12" ht="19.5" customHeight="1">
      <c r="A31" s="16" t="s">
        <v>1454</v>
      </c>
      <c r="B31" s="30" t="s">
        <v>3755</v>
      </c>
      <c r="C31" s="30" t="s">
        <v>1388</v>
      </c>
      <c r="D31" s="41" t="s">
        <v>4</v>
      </c>
      <c r="E31" s="12">
        <v>42549</v>
      </c>
      <c r="F31" s="12">
        <v>44662</v>
      </c>
      <c r="G31" s="72"/>
      <c r="H31" s="14">
        <f t="shared" ref="H31:H36" si="6">EDATE(F31-1,1)</f>
        <v>44691</v>
      </c>
      <c r="I31" s="15">
        <f t="shared" ref="I31:I55" ca="1" si="7">IF(ISBLANK(H31),"",H31-DATE(YEAR(NOW()),MONTH(NOW()),DAY(NOW())))</f>
        <v>10</v>
      </c>
      <c r="J31" s="16" t="str">
        <f t="shared" ca="1" si="2"/>
        <v>NOT DUE</v>
      </c>
      <c r="K31" s="30" t="s">
        <v>3837</v>
      </c>
      <c r="L31" s="17"/>
    </row>
    <row r="32" spans="1:12" ht="19.5" customHeight="1">
      <c r="A32" s="16" t="s">
        <v>1455</v>
      </c>
      <c r="B32" s="30" t="s">
        <v>3756</v>
      </c>
      <c r="C32" s="30" t="s">
        <v>3751</v>
      </c>
      <c r="D32" s="41" t="s">
        <v>4</v>
      </c>
      <c r="E32" s="12">
        <v>42549</v>
      </c>
      <c r="F32" s="12">
        <v>44662</v>
      </c>
      <c r="G32" s="72"/>
      <c r="H32" s="14">
        <f t="shared" si="6"/>
        <v>44691</v>
      </c>
      <c r="I32" s="15">
        <f t="shared" ca="1" si="7"/>
        <v>10</v>
      </c>
      <c r="J32" s="16" t="str">
        <f t="shared" ca="1" si="2"/>
        <v>NOT DUE</v>
      </c>
      <c r="K32" s="30" t="s">
        <v>3838</v>
      </c>
      <c r="L32" s="17"/>
    </row>
    <row r="33" spans="1:12" ht="19.5" customHeight="1">
      <c r="A33" s="16" t="s">
        <v>1456</v>
      </c>
      <c r="B33" s="30" t="s">
        <v>3766</v>
      </c>
      <c r="C33" s="30" t="s">
        <v>3751</v>
      </c>
      <c r="D33" s="41" t="s">
        <v>4</v>
      </c>
      <c r="E33" s="12">
        <v>42549</v>
      </c>
      <c r="F33" s="12">
        <v>44662</v>
      </c>
      <c r="G33" s="72"/>
      <c r="H33" s="14">
        <f t="shared" si="6"/>
        <v>44691</v>
      </c>
      <c r="I33" s="15">
        <f t="shared" ca="1" si="7"/>
        <v>10</v>
      </c>
      <c r="J33" s="16" t="str">
        <f t="shared" ca="1" si="2"/>
        <v>NOT DUE</v>
      </c>
      <c r="K33" s="30" t="s">
        <v>3835</v>
      </c>
      <c r="L33" s="17"/>
    </row>
    <row r="34" spans="1:12" ht="19.5" customHeight="1">
      <c r="A34" s="16" t="s">
        <v>1457</v>
      </c>
      <c r="B34" s="30" t="s">
        <v>3767</v>
      </c>
      <c r="C34" s="30" t="s">
        <v>1387</v>
      </c>
      <c r="D34" s="41" t="s">
        <v>4</v>
      </c>
      <c r="E34" s="12">
        <v>42549</v>
      </c>
      <c r="F34" s="12">
        <v>44662</v>
      </c>
      <c r="G34" s="72"/>
      <c r="H34" s="14">
        <f t="shared" si="6"/>
        <v>44691</v>
      </c>
      <c r="I34" s="15">
        <f t="shared" ca="1" si="7"/>
        <v>10</v>
      </c>
      <c r="J34" s="16" t="str">
        <f t="shared" ca="1" si="2"/>
        <v>NOT DUE</v>
      </c>
      <c r="K34" s="30"/>
      <c r="L34" s="17"/>
    </row>
    <row r="35" spans="1:12" ht="24.75" customHeight="1">
      <c r="A35" s="16" t="s">
        <v>1458</v>
      </c>
      <c r="B35" s="30" t="s">
        <v>3768</v>
      </c>
      <c r="C35" s="30" t="s">
        <v>1387</v>
      </c>
      <c r="D35" s="41" t="s">
        <v>4</v>
      </c>
      <c r="E35" s="12">
        <v>42549</v>
      </c>
      <c r="F35" s="12">
        <v>44662</v>
      </c>
      <c r="G35" s="72"/>
      <c r="H35" s="14">
        <f t="shared" si="6"/>
        <v>44691</v>
      </c>
      <c r="I35" s="15">
        <f t="shared" ca="1" si="7"/>
        <v>10</v>
      </c>
      <c r="J35" s="16" t="str">
        <f t="shared" ca="1" si="2"/>
        <v>NOT DUE</v>
      </c>
      <c r="K35" s="30"/>
      <c r="L35" s="17"/>
    </row>
    <row r="36" spans="1:12" ht="16.5" customHeight="1">
      <c r="A36" s="16" t="s">
        <v>1459</v>
      </c>
      <c r="B36" s="30" t="s">
        <v>3757</v>
      </c>
      <c r="C36" s="30" t="s">
        <v>3765</v>
      </c>
      <c r="D36" s="41" t="s">
        <v>4</v>
      </c>
      <c r="E36" s="12">
        <v>42549</v>
      </c>
      <c r="F36" s="12">
        <v>44662</v>
      </c>
      <c r="G36" s="72"/>
      <c r="H36" s="14">
        <f t="shared" si="6"/>
        <v>44691</v>
      </c>
      <c r="I36" s="15">
        <f t="shared" ca="1" si="7"/>
        <v>10</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9</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3638.1000000000004</v>
      </c>
      <c r="J38" s="16" t="str">
        <f t="shared" si="2"/>
        <v>NOT DUE</v>
      </c>
      <c r="K38" s="30"/>
      <c r="L38" s="19"/>
    </row>
    <row r="39" spans="1:12" ht="38.25" customHeight="1">
      <c r="A39" s="16" t="s">
        <v>1462</v>
      </c>
      <c r="B39" s="30" t="s">
        <v>3760</v>
      </c>
      <c r="C39" s="30" t="s">
        <v>1388</v>
      </c>
      <c r="D39" s="41" t="s">
        <v>4</v>
      </c>
      <c r="E39" s="12">
        <v>42549</v>
      </c>
      <c r="F39" s="12">
        <v>44662</v>
      </c>
      <c r="G39" s="72"/>
      <c r="H39" s="14">
        <f>EDATE(F39-1,1)</f>
        <v>44691</v>
      </c>
      <c r="I39" s="15">
        <f t="shared" ca="1" si="7"/>
        <v>10</v>
      </c>
      <c r="J39" s="16" t="str">
        <f t="shared" ca="1" si="2"/>
        <v>NOT DUE</v>
      </c>
      <c r="K39" s="30"/>
      <c r="L39" s="17"/>
    </row>
    <row r="40" spans="1:12" ht="38.25" customHeight="1">
      <c r="A40" s="16" t="s">
        <v>1463</v>
      </c>
      <c r="B40" s="30" t="s">
        <v>1390</v>
      </c>
      <c r="C40" s="30" t="s">
        <v>1391</v>
      </c>
      <c r="D40" s="41" t="s">
        <v>1</v>
      </c>
      <c r="E40" s="12">
        <v>42549</v>
      </c>
      <c r="F40" s="12">
        <v>44681</v>
      </c>
      <c r="G40" s="72"/>
      <c r="H40" s="14">
        <f>DATE(YEAR(F40),MONTH(F40),DAY(F40)+1)</f>
        <v>44682</v>
      </c>
      <c r="I40" s="15">
        <f t="shared" ca="1" si="7"/>
        <v>1</v>
      </c>
      <c r="J40" s="16" t="str">
        <f t="shared" ca="1" si="2"/>
        <v>NOT DUE</v>
      </c>
      <c r="K40" s="30"/>
      <c r="L40" s="19"/>
    </row>
    <row r="41" spans="1:12" ht="38.25" customHeight="1">
      <c r="A41" s="16" t="s">
        <v>1464</v>
      </c>
      <c r="B41" s="30" t="s">
        <v>1392</v>
      </c>
      <c r="C41" s="30" t="s">
        <v>1393</v>
      </c>
      <c r="D41" s="41" t="s">
        <v>1</v>
      </c>
      <c r="E41" s="12">
        <v>42549</v>
      </c>
      <c r="F41" s="12">
        <v>44681</v>
      </c>
      <c r="G41" s="72"/>
      <c r="H41" s="14">
        <f>DATE(YEAR(F41),MONTH(F41),DAY(F41)+1)</f>
        <v>44682</v>
      </c>
      <c r="I41" s="15">
        <f t="shared" ca="1" si="7"/>
        <v>1</v>
      </c>
      <c r="J41" s="16" t="str">
        <f t="shared" ca="1" si="2"/>
        <v>NOT DUE</v>
      </c>
      <c r="K41" s="30"/>
      <c r="L41" s="19"/>
    </row>
    <row r="42" spans="1:12" ht="33.75" customHeight="1">
      <c r="A42" s="16" t="s">
        <v>1465</v>
      </c>
      <c r="B42" s="30" t="s">
        <v>1394</v>
      </c>
      <c r="C42" s="30" t="s">
        <v>1395</v>
      </c>
      <c r="D42" s="41" t="s">
        <v>1</v>
      </c>
      <c r="E42" s="12">
        <v>42549</v>
      </c>
      <c r="F42" s="12">
        <v>44681</v>
      </c>
      <c r="G42" s="72"/>
      <c r="H42" s="14">
        <f>DATE(YEAR(F42),MONTH(F42),DAY(F42)+1)</f>
        <v>44682</v>
      </c>
      <c r="I42" s="15">
        <f t="shared" ca="1" si="7"/>
        <v>1</v>
      </c>
      <c r="J42" s="16" t="str">
        <f t="shared" ca="1" si="2"/>
        <v>NOT DUE</v>
      </c>
      <c r="K42" s="30"/>
      <c r="L42" s="19"/>
    </row>
    <row r="43" spans="1:12" ht="31.5" customHeight="1">
      <c r="A43" s="16" t="s">
        <v>1466</v>
      </c>
      <c r="B43" s="30" t="s">
        <v>1396</v>
      </c>
      <c r="C43" s="30" t="s">
        <v>1397</v>
      </c>
      <c r="D43" s="41" t="s">
        <v>4</v>
      </c>
      <c r="E43" s="12">
        <v>42549</v>
      </c>
      <c r="F43" s="12">
        <v>44662</v>
      </c>
      <c r="G43" s="72"/>
      <c r="H43" s="14">
        <f>EDATE(F43-1,1)</f>
        <v>44691</v>
      </c>
      <c r="I43" s="15">
        <f t="shared" ca="1" si="7"/>
        <v>10</v>
      </c>
      <c r="J43" s="16" t="str">
        <f t="shared" ca="1" si="2"/>
        <v>NOT DUE</v>
      </c>
      <c r="K43" s="30"/>
      <c r="L43" s="24"/>
    </row>
    <row r="44" spans="1:12" ht="26.45" customHeight="1">
      <c r="A44" s="16" t="s">
        <v>1467</v>
      </c>
      <c r="B44" s="30" t="s">
        <v>1398</v>
      </c>
      <c r="C44" s="30" t="s">
        <v>1399</v>
      </c>
      <c r="D44" s="41" t="s">
        <v>1</v>
      </c>
      <c r="E44" s="12">
        <v>42549</v>
      </c>
      <c r="F44" s="12">
        <v>44681</v>
      </c>
      <c r="G44" s="72"/>
      <c r="H44" s="14">
        <f>DATE(YEAR(F44),MONTH(F44),DAY(F44)+1)</f>
        <v>44682</v>
      </c>
      <c r="I44" s="15">
        <f t="shared" ca="1" si="7"/>
        <v>1</v>
      </c>
      <c r="J44" s="16" t="str">
        <f t="shared" ca="1" si="2"/>
        <v>NOT DUE</v>
      </c>
      <c r="K44" s="30"/>
      <c r="L44" s="19"/>
    </row>
    <row r="45" spans="1:12" ht="26.45" customHeight="1">
      <c r="A45" s="16" t="s">
        <v>1468</v>
      </c>
      <c r="B45" s="30" t="s">
        <v>1400</v>
      </c>
      <c r="C45" s="30" t="s">
        <v>1401</v>
      </c>
      <c r="D45" s="41" t="s">
        <v>1</v>
      </c>
      <c r="E45" s="12">
        <v>42549</v>
      </c>
      <c r="F45" s="12">
        <v>44681</v>
      </c>
      <c r="G45" s="72"/>
      <c r="H45" s="14">
        <f>DATE(YEAR(F45),MONTH(F45),DAY(F45)+1)</f>
        <v>44682</v>
      </c>
      <c r="I45" s="15">
        <f t="shared" ca="1" si="7"/>
        <v>1</v>
      </c>
      <c r="J45" s="16" t="str">
        <f t="shared" ca="1" si="2"/>
        <v>NOT DUE</v>
      </c>
      <c r="K45" s="30"/>
      <c r="L45" s="19"/>
    </row>
    <row r="46" spans="1:12" ht="26.45" customHeight="1">
      <c r="A46" s="16" t="s">
        <v>1469</v>
      </c>
      <c r="B46" s="30" t="s">
        <v>1402</v>
      </c>
      <c r="C46" s="30" t="s">
        <v>1403</v>
      </c>
      <c r="D46" s="41" t="s">
        <v>1</v>
      </c>
      <c r="E46" s="12">
        <v>42549</v>
      </c>
      <c r="F46" s="12">
        <v>44681</v>
      </c>
      <c r="G46" s="72"/>
      <c r="H46" s="14">
        <f>DATE(YEAR(F46),MONTH(F46),DAY(F46)+1)</f>
        <v>44682</v>
      </c>
      <c r="I46" s="15">
        <f t="shared" ca="1" si="7"/>
        <v>1</v>
      </c>
      <c r="J46" s="16" t="str">
        <f t="shared" ca="1" si="2"/>
        <v>NOT DUE</v>
      </c>
      <c r="K46" s="30"/>
      <c r="L46" s="19"/>
    </row>
    <row r="47" spans="1:12" ht="26.45" customHeight="1">
      <c r="A47" s="16" t="s">
        <v>1470</v>
      </c>
      <c r="B47" s="30" t="s">
        <v>1404</v>
      </c>
      <c r="C47" s="30" t="s">
        <v>1391</v>
      </c>
      <c r="D47" s="41" t="s">
        <v>1</v>
      </c>
      <c r="E47" s="12">
        <v>42549</v>
      </c>
      <c r="F47" s="12">
        <v>44681</v>
      </c>
      <c r="G47" s="72"/>
      <c r="H47" s="14">
        <f>DATE(YEAR(F47),MONTH(F47),DAY(F47)+1)</f>
        <v>44682</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101</v>
      </c>
      <c r="J48" s="16" t="str">
        <f t="shared" ca="1" si="2"/>
        <v>NOT DUE</v>
      </c>
      <c r="K48" s="30"/>
      <c r="L48" s="19"/>
    </row>
    <row r="49" spans="1:12" ht="23.25" customHeight="1">
      <c r="A49" s="16" t="s">
        <v>1472</v>
      </c>
      <c r="B49" s="30" t="s">
        <v>1407</v>
      </c>
      <c r="C49" s="30" t="s">
        <v>3751</v>
      </c>
      <c r="D49" s="41" t="s">
        <v>4</v>
      </c>
      <c r="E49" s="12">
        <v>42549</v>
      </c>
      <c r="F49" s="12">
        <v>44662</v>
      </c>
      <c r="G49" s="72"/>
      <c r="H49" s="14">
        <f>EDATE(F49-1,1)</f>
        <v>44691</v>
      </c>
      <c r="I49" s="15">
        <f t="shared" ca="1" si="7"/>
        <v>10</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58</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200</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200</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200</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200</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200</v>
      </c>
      <c r="J55" s="16" t="str">
        <f t="shared" ca="1" si="2"/>
        <v>NOT DUE</v>
      </c>
      <c r="K55" s="30"/>
      <c r="L55" s="19"/>
    </row>
    <row r="59" spans="1:12">
      <c r="B59" t="s">
        <v>4629</v>
      </c>
      <c r="D59" s="47" t="s">
        <v>4630</v>
      </c>
      <c r="E59" t="s">
        <v>5226</v>
      </c>
      <c r="G59" t="s">
        <v>4631</v>
      </c>
    </row>
    <row r="60" spans="1:12">
      <c r="C60" s="367" t="s">
        <v>5443</v>
      </c>
      <c r="E60" s="435" t="s">
        <v>5438</v>
      </c>
      <c r="F60" s="435"/>
      <c r="H60" s="456" t="s">
        <v>5440</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5065</v>
      </c>
    </row>
    <row r="5" spans="1:12" ht="18" customHeight="1">
      <c r="A5" s="378" t="s">
        <v>78</v>
      </c>
      <c r="B5" s="378"/>
      <c r="C5" s="37" t="s">
        <v>3728</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44704.154166666667</v>
      </c>
      <c r="I8" s="22">
        <f t="shared" ref="I8:I30" si="0">D8-($F$4-G8)</f>
        <v>555.69999999999982</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44704.154166666667</v>
      </c>
      <c r="I9" s="22">
        <f t="shared" si="0"/>
        <v>555.69999999999982</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44704.154166666667</v>
      </c>
      <c r="I10" s="22">
        <f t="shared" si="0"/>
        <v>555.69999999999982</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44787.487500000003</v>
      </c>
      <c r="I11" s="22">
        <f t="shared" si="0"/>
        <v>2555.6999999999998</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44787.487500000003</v>
      </c>
      <c r="I12" s="22">
        <f t="shared" si="0"/>
        <v>2555.6999999999998</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44787.487500000003</v>
      </c>
      <c r="I13" s="22">
        <f t="shared" si="0"/>
        <v>2555.6999999999998</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44787.487500000003</v>
      </c>
      <c r="I14" s="22">
        <f t="shared" si="0"/>
        <v>2555.6999999999998</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44787.487500000003</v>
      </c>
      <c r="I15" s="22">
        <f t="shared" si="0"/>
        <v>2555.6999999999998</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44756.833333333336</v>
      </c>
      <c r="I16" s="22">
        <f t="shared" si="0"/>
        <v>1820</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44804.612500000003</v>
      </c>
      <c r="I17" s="22">
        <f t="shared" si="0"/>
        <v>2966.7</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10</v>
      </c>
      <c r="J18" s="16" t="str">
        <f t="shared" ca="1" si="2"/>
        <v>NOT DUE</v>
      </c>
      <c r="K18" s="30" t="s">
        <v>3828</v>
      </c>
      <c r="L18" s="112"/>
    </row>
    <row r="19" spans="1:12" ht="26.45" customHeight="1">
      <c r="A19" s="16" t="s">
        <v>1442</v>
      </c>
      <c r="B19" s="30" t="s">
        <v>3735</v>
      </c>
      <c r="C19" s="30" t="s">
        <v>3736</v>
      </c>
      <c r="D19" s="41" t="s">
        <v>4</v>
      </c>
      <c r="E19" s="12">
        <v>42549</v>
      </c>
      <c r="F19" s="12">
        <v>44662</v>
      </c>
      <c r="G19" s="72"/>
      <c r="H19" s="21">
        <f>EDATE(F19-1,1)</f>
        <v>44691</v>
      </c>
      <c r="I19" s="15">
        <f t="shared" ca="1" si="4"/>
        <v>10</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44787.487500000003</v>
      </c>
      <c r="I20" s="22">
        <f t="shared" si="0"/>
        <v>2555.6999999999998</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21">
        <f>DATE(YEAR(F21),MONTH(F21)+3,DAY(F21)-1)</f>
        <v>44690</v>
      </c>
      <c r="I21" s="15">
        <f t="shared" ca="1" si="4"/>
        <v>9</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9</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44954.154166666667</v>
      </c>
      <c r="I23" s="22">
        <f t="shared" si="0"/>
        <v>6555.7</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9</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44804.612500000003</v>
      </c>
      <c r="I25" s="22">
        <f t="shared" si="0"/>
        <v>2966.7</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44954.166666666664</v>
      </c>
      <c r="I26" s="22">
        <f t="shared" si="0"/>
        <v>6556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44787.487500000003</v>
      </c>
      <c r="I27" s="22">
        <f t="shared" si="0"/>
        <v>2555.6999999999998</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44787.487500000003</v>
      </c>
      <c r="I28" s="22">
        <f t="shared" si="0"/>
        <v>2555.6999999999998</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44804.612500000003</v>
      </c>
      <c r="I29" s="22">
        <f t="shared" si="0"/>
        <v>2966.7</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44954.154166666667</v>
      </c>
      <c r="I30" s="22">
        <f t="shared" si="0"/>
        <v>6555.7</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10</v>
      </c>
      <c r="J31" s="16" t="str">
        <f t="shared" ca="1" si="2"/>
        <v>NOT DUE</v>
      </c>
      <c r="K31" s="30" t="s">
        <v>3837</v>
      </c>
      <c r="L31" s="112"/>
    </row>
    <row r="32" spans="1:12" ht="15" customHeight="1">
      <c r="A32" s="16" t="s">
        <v>1455</v>
      </c>
      <c r="B32" s="30" t="s">
        <v>3756</v>
      </c>
      <c r="C32" s="30" t="s">
        <v>3751</v>
      </c>
      <c r="D32" s="41" t="s">
        <v>4</v>
      </c>
      <c r="E32" s="12">
        <v>42549</v>
      </c>
      <c r="F32" s="12">
        <v>44662</v>
      </c>
      <c r="G32" s="72"/>
      <c r="H32" s="21">
        <f t="shared" si="6"/>
        <v>44691</v>
      </c>
      <c r="I32" s="15">
        <f t="shared" ca="1" si="7"/>
        <v>10</v>
      </c>
      <c r="J32" s="16" t="str">
        <f t="shared" ca="1" si="2"/>
        <v>NOT DUE</v>
      </c>
      <c r="K32" s="30" t="s">
        <v>3838</v>
      </c>
      <c r="L32" s="112"/>
    </row>
    <row r="33" spans="1:12" ht="16.5" customHeight="1">
      <c r="A33" s="16" t="s">
        <v>1456</v>
      </c>
      <c r="B33" s="30" t="s">
        <v>3766</v>
      </c>
      <c r="C33" s="30" t="s">
        <v>3751</v>
      </c>
      <c r="D33" s="41" t="s">
        <v>4</v>
      </c>
      <c r="E33" s="12">
        <v>42549</v>
      </c>
      <c r="F33" s="12">
        <v>44662</v>
      </c>
      <c r="G33" s="72"/>
      <c r="H33" s="21">
        <f t="shared" si="6"/>
        <v>44691</v>
      </c>
      <c r="I33" s="15">
        <f t="shared" ca="1" si="7"/>
        <v>10</v>
      </c>
      <c r="J33" s="16" t="str">
        <f t="shared" ca="1" si="2"/>
        <v>NOT DUE</v>
      </c>
      <c r="K33" s="30" t="s">
        <v>3835</v>
      </c>
      <c r="L33" s="112"/>
    </row>
    <row r="34" spans="1:12" ht="15" customHeight="1">
      <c r="A34" s="16" t="s">
        <v>1457</v>
      </c>
      <c r="B34" s="30" t="s">
        <v>3767</v>
      </c>
      <c r="C34" s="30" t="s">
        <v>1387</v>
      </c>
      <c r="D34" s="41" t="s">
        <v>4</v>
      </c>
      <c r="E34" s="12">
        <v>42549</v>
      </c>
      <c r="F34" s="12">
        <v>44662</v>
      </c>
      <c r="G34" s="72"/>
      <c r="H34" s="21">
        <f t="shared" si="6"/>
        <v>44691</v>
      </c>
      <c r="I34" s="15">
        <f t="shared" ca="1" si="7"/>
        <v>10</v>
      </c>
      <c r="J34" s="16" t="str">
        <f t="shared" ca="1" si="2"/>
        <v>NOT DUE</v>
      </c>
      <c r="K34" s="30"/>
      <c r="L34" s="112"/>
    </row>
    <row r="35" spans="1:12" ht="15" customHeight="1">
      <c r="A35" s="16" t="s">
        <v>1458</v>
      </c>
      <c r="B35" s="30" t="s">
        <v>3768</v>
      </c>
      <c r="C35" s="30" t="s">
        <v>1387</v>
      </c>
      <c r="D35" s="41" t="s">
        <v>4</v>
      </c>
      <c r="E35" s="12">
        <v>42549</v>
      </c>
      <c r="F35" s="12">
        <v>44662</v>
      </c>
      <c r="G35" s="72"/>
      <c r="H35" s="21">
        <f t="shared" si="6"/>
        <v>44691</v>
      </c>
      <c r="I35" s="15">
        <f t="shared" ca="1" si="7"/>
        <v>10</v>
      </c>
      <c r="J35" s="16" t="str">
        <f t="shared" ca="1" si="2"/>
        <v>NOT DUE</v>
      </c>
      <c r="K35" s="30"/>
      <c r="L35" s="112"/>
    </row>
    <row r="36" spans="1:12" ht="16.5" customHeight="1">
      <c r="A36" s="16" t="s">
        <v>1459</v>
      </c>
      <c r="B36" s="30" t="s">
        <v>3757</v>
      </c>
      <c r="C36" s="30" t="s">
        <v>3765</v>
      </c>
      <c r="D36" s="41" t="s">
        <v>4</v>
      </c>
      <c r="E36" s="12">
        <v>42549</v>
      </c>
      <c r="F36" s="12">
        <v>44662</v>
      </c>
      <c r="G36" s="72"/>
      <c r="H36" s="21">
        <f t="shared" si="6"/>
        <v>44691</v>
      </c>
      <c r="I36" s="15">
        <f t="shared" ca="1" si="7"/>
        <v>10</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9</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2935</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10</v>
      </c>
      <c r="J39" s="16" t="str">
        <f t="shared" ca="1" si="2"/>
        <v>NOT DUE</v>
      </c>
      <c r="K39" s="30"/>
      <c r="L39" s="112"/>
    </row>
    <row r="40" spans="1:12" ht="26.45" customHeight="1">
      <c r="A40" s="16" t="s">
        <v>1463</v>
      </c>
      <c r="B40" s="30" t="s">
        <v>1390</v>
      </c>
      <c r="C40" s="30" t="s">
        <v>1391</v>
      </c>
      <c r="D40" s="41" t="s">
        <v>1</v>
      </c>
      <c r="E40" s="12">
        <v>42549</v>
      </c>
      <c r="F40" s="12">
        <v>44681</v>
      </c>
      <c r="G40" s="72"/>
      <c r="H40" s="14">
        <f>DATE(YEAR(F40),MONTH(F40),DAY(F40)+1)</f>
        <v>44682</v>
      </c>
      <c r="I40" s="15">
        <f t="shared" ca="1" si="7"/>
        <v>1</v>
      </c>
      <c r="J40" s="16" t="str">
        <f t="shared" ca="1" si="2"/>
        <v>NOT DUE</v>
      </c>
      <c r="K40" s="30"/>
      <c r="L40" s="19"/>
    </row>
    <row r="41" spans="1:12" ht="26.45" customHeight="1">
      <c r="A41" s="16" t="s">
        <v>1464</v>
      </c>
      <c r="B41" s="30" t="s">
        <v>1392</v>
      </c>
      <c r="C41" s="30" t="s">
        <v>1393</v>
      </c>
      <c r="D41" s="41" t="s">
        <v>1</v>
      </c>
      <c r="E41" s="12">
        <v>42549</v>
      </c>
      <c r="F41" s="12">
        <v>44681</v>
      </c>
      <c r="G41" s="72"/>
      <c r="H41" s="14">
        <f>DATE(YEAR(F41),MONTH(F41),DAY(F41)+1)</f>
        <v>44682</v>
      </c>
      <c r="I41" s="15">
        <f t="shared" ca="1" si="7"/>
        <v>1</v>
      </c>
      <c r="J41" s="16" t="str">
        <f t="shared" ca="1" si="2"/>
        <v>NOT DUE</v>
      </c>
      <c r="K41" s="30"/>
      <c r="L41" s="19"/>
    </row>
    <row r="42" spans="1:12" ht="26.45" customHeight="1">
      <c r="A42" s="16" t="s">
        <v>1465</v>
      </c>
      <c r="B42" s="30" t="s">
        <v>1394</v>
      </c>
      <c r="C42" s="30" t="s">
        <v>1395</v>
      </c>
      <c r="D42" s="41" t="s">
        <v>1</v>
      </c>
      <c r="E42" s="12">
        <v>42549</v>
      </c>
      <c r="F42" s="12">
        <v>44681</v>
      </c>
      <c r="G42" s="72"/>
      <c r="H42" s="14">
        <f>DATE(YEAR(F42),MONTH(F42),DAY(F42)+1)</f>
        <v>44682</v>
      </c>
      <c r="I42" s="15">
        <f t="shared" ca="1" si="7"/>
        <v>1</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10</v>
      </c>
      <c r="J43" s="16" t="str">
        <f t="shared" ca="1" si="2"/>
        <v>NOT DUE</v>
      </c>
      <c r="K43" s="30"/>
      <c r="L43" s="24"/>
    </row>
    <row r="44" spans="1:12" ht="26.45" customHeight="1">
      <c r="A44" s="16" t="s">
        <v>1467</v>
      </c>
      <c r="B44" s="30" t="s">
        <v>1398</v>
      </c>
      <c r="C44" s="30" t="s">
        <v>1399</v>
      </c>
      <c r="D44" s="41" t="s">
        <v>1</v>
      </c>
      <c r="E44" s="12">
        <v>42549</v>
      </c>
      <c r="F44" s="12">
        <v>44681</v>
      </c>
      <c r="G44" s="72"/>
      <c r="H44" s="14">
        <f>DATE(YEAR(F44),MONTH(F44),DAY(F44)+1)</f>
        <v>44682</v>
      </c>
      <c r="I44" s="15">
        <f t="shared" ca="1" si="7"/>
        <v>1</v>
      </c>
      <c r="J44" s="16" t="str">
        <f t="shared" ca="1" si="2"/>
        <v>NOT DUE</v>
      </c>
      <c r="K44" s="30"/>
      <c r="L44" s="19"/>
    </row>
    <row r="45" spans="1:12" ht="15" customHeight="1">
      <c r="A45" s="16" t="s">
        <v>1468</v>
      </c>
      <c r="B45" s="30" t="s">
        <v>1400</v>
      </c>
      <c r="C45" s="30" t="s">
        <v>1401</v>
      </c>
      <c r="D45" s="41" t="s">
        <v>1</v>
      </c>
      <c r="E45" s="12">
        <v>42549</v>
      </c>
      <c r="F45" s="12">
        <v>44681</v>
      </c>
      <c r="G45" s="72"/>
      <c r="H45" s="14">
        <f>DATE(YEAR(F45),MONTH(F45),DAY(F45)+1)</f>
        <v>44682</v>
      </c>
      <c r="I45" s="15">
        <f t="shared" ca="1" si="7"/>
        <v>1</v>
      </c>
      <c r="J45" s="16" t="str">
        <f t="shared" ca="1" si="2"/>
        <v>NOT DUE</v>
      </c>
      <c r="K45" s="30"/>
      <c r="L45" s="19"/>
    </row>
    <row r="46" spans="1:12" ht="26.45" customHeight="1">
      <c r="A46" s="16" t="s">
        <v>1469</v>
      </c>
      <c r="B46" s="30" t="s">
        <v>1402</v>
      </c>
      <c r="C46" s="30" t="s">
        <v>1403</v>
      </c>
      <c r="D46" s="41" t="s">
        <v>1</v>
      </c>
      <c r="E46" s="12">
        <v>42549</v>
      </c>
      <c r="F46" s="12">
        <v>44681</v>
      </c>
      <c r="G46" s="72"/>
      <c r="H46" s="14">
        <f>DATE(YEAR(F46),MONTH(F46),DAY(F46)+1)</f>
        <v>44682</v>
      </c>
      <c r="I46" s="15">
        <f t="shared" ca="1" si="7"/>
        <v>1</v>
      </c>
      <c r="J46" s="16" t="str">
        <f t="shared" ca="1" si="2"/>
        <v>NOT DUE</v>
      </c>
      <c r="K46" s="30"/>
      <c r="L46" s="19"/>
    </row>
    <row r="47" spans="1:12" ht="26.45" customHeight="1">
      <c r="A47" s="16" t="s">
        <v>1470</v>
      </c>
      <c r="B47" s="30" t="s">
        <v>1404</v>
      </c>
      <c r="C47" s="30" t="s">
        <v>1391</v>
      </c>
      <c r="D47" s="41" t="s">
        <v>1</v>
      </c>
      <c r="E47" s="12">
        <v>42549</v>
      </c>
      <c r="F47" s="12">
        <v>44681</v>
      </c>
      <c r="G47" s="72"/>
      <c r="H47" s="14">
        <f>DATE(YEAR(F47),MONTH(F47),DAY(F47)+1)</f>
        <v>44682</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101</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10</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58</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200</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200</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200</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200</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200</v>
      </c>
      <c r="J55" s="16" t="str">
        <f t="shared" ca="1" si="2"/>
        <v>NOT DUE</v>
      </c>
      <c r="K55" s="30"/>
      <c r="L55" s="19"/>
    </row>
    <row r="59" spans="1:12">
      <c r="B59" t="s">
        <v>4629</v>
      </c>
      <c r="D59" s="47" t="s">
        <v>4630</v>
      </c>
      <c r="E59" t="s">
        <v>5227</v>
      </c>
      <c r="G59" t="s">
        <v>4631</v>
      </c>
    </row>
    <row r="60" spans="1:12">
      <c r="C60" s="367" t="s">
        <v>5443</v>
      </c>
      <c r="E60" s="435" t="s">
        <v>5438</v>
      </c>
      <c r="F60" s="435"/>
      <c r="H60" s="456" t="s">
        <v>5440</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90" zoomScaleNormal="90" workbookViewId="0">
      <selection activeCell="L9" sqref="L9"/>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12130</v>
      </c>
    </row>
    <row r="5" spans="1:12" ht="18" customHeight="1">
      <c r="A5" s="378" t="s">
        <v>78</v>
      </c>
      <c r="B5" s="378"/>
      <c r="C5" s="37" t="s">
        <v>3988</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t="str">
        <f>IF(I8&lt;=2000,$F$5+(I8/24),"error")</f>
        <v>error</v>
      </c>
      <c r="I8" s="22">
        <f t="shared" ref="I8:I12" si="0">D8-($F$4-G8)</f>
        <v>31570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t="str">
        <f>IF(I9&lt;=2000,$F$5+(I9/24),"error")</f>
        <v>error</v>
      </c>
      <c r="I9" s="22">
        <f t="shared" si="0"/>
        <v>31570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t="str">
        <f>IF(I10&lt;=4000,$F$5+(I10/24),"error")</f>
        <v>error</v>
      </c>
      <c r="I10" s="22">
        <f>D10-($F$4-G10)</f>
        <v>31580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t="str">
        <f>IF(I11&lt;=2000,$F$5+(I11/24),"error")</f>
        <v>error</v>
      </c>
      <c r="I11" s="22">
        <f t="shared" si="0"/>
        <v>31570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t="str">
        <f>IF(I12&lt;=2000,$F$5+(I12/24),"error")</f>
        <v>error</v>
      </c>
      <c r="I12" s="22">
        <f t="shared" si="0"/>
        <v>31570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855</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727</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727</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124</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361</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361</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827</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827</v>
      </c>
      <c r="J20" s="16" t="str">
        <f t="shared" ca="1" si="1"/>
        <v>NOT DUE</v>
      </c>
      <c r="K20" s="30"/>
      <c r="L20" s="17"/>
    </row>
    <row r="24" spans="1:12">
      <c r="B24" t="s">
        <v>4629</v>
      </c>
      <c r="D24" s="47" t="s">
        <v>4630</v>
      </c>
      <c r="E24" t="s">
        <v>5228</v>
      </c>
      <c r="G24" t="s">
        <v>4631</v>
      </c>
    </row>
    <row r="25" spans="1:12">
      <c r="C25" s="367" t="s">
        <v>5443</v>
      </c>
      <c r="E25" s="75" t="s">
        <v>5438</v>
      </c>
      <c r="F25" s="215"/>
      <c r="H25" s="456" t="s">
        <v>5440</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21786.400000000001</v>
      </c>
    </row>
    <row r="5" spans="1:12" ht="18" customHeight="1">
      <c r="A5" s="378" t="s">
        <v>78</v>
      </c>
      <c r="B5" s="378"/>
      <c r="C5" s="37" t="s">
        <v>3773</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44758.570833333331</v>
      </c>
      <c r="I8" s="22">
        <f t="shared" ref="I8:I71" si="0">D8-($F$4-G8)</f>
        <v>1861.6999999999971</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44758.570833333331</v>
      </c>
      <c r="I9" s="22">
        <f t="shared" si="0"/>
        <v>1861.6999999999971</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44758.570833333331</v>
      </c>
      <c r="I10" s="22">
        <f t="shared" si="0"/>
        <v>1861.6999999999971</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44758.570833333331</v>
      </c>
      <c r="I11" s="22">
        <f t="shared" si="0"/>
        <v>1861.6999999999971</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44758.570833333331</v>
      </c>
      <c r="I12" s="22">
        <f t="shared" si="0"/>
        <v>1861.6999999999971</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44758.570833333331</v>
      </c>
      <c r="I13" s="22">
        <f t="shared" si="0"/>
        <v>1861.6999999999971</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44758.570833333331</v>
      </c>
      <c r="I14" s="22">
        <f t="shared" si="0"/>
        <v>1861.6999999999971</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44758.570833333331</v>
      </c>
      <c r="I15" s="22">
        <f t="shared" si="0"/>
        <v>1861.6999999999971</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44758.570833333331</v>
      </c>
      <c r="I16" s="22">
        <f t="shared" si="0"/>
        <v>1861.6999999999971</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44758.570833333331</v>
      </c>
      <c r="I17" s="22">
        <f t="shared" si="0"/>
        <v>1861.6999999999971</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44758.570833333331</v>
      </c>
      <c r="I18" s="22">
        <f t="shared" si="0"/>
        <v>1861.6999999999971</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44758.570833333331</v>
      </c>
      <c r="I19" s="22">
        <f t="shared" si="0"/>
        <v>1861.6999999999971</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44758.570833333331</v>
      </c>
      <c r="I20" s="22">
        <f t="shared" si="0"/>
        <v>1861.6999999999971</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44758.570833333331</v>
      </c>
      <c r="I21" s="22">
        <f t="shared" si="0"/>
        <v>1861.6999999999971</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44758.570833333331</v>
      </c>
      <c r="I22" s="22">
        <f t="shared" si="0"/>
        <v>1861.6999999999971</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44758.570833333331</v>
      </c>
      <c r="I23" s="22">
        <f t="shared" si="0"/>
        <v>1861.6999999999971</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44758.570833333331</v>
      </c>
      <c r="I24" s="22">
        <f t="shared" si="0"/>
        <v>1861.6999999999971</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44758.570833333331</v>
      </c>
      <c r="I25" s="22">
        <f t="shared" si="0"/>
        <v>1861.6999999999971</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44758.570833333331</v>
      </c>
      <c r="I26" s="22">
        <f t="shared" si="0"/>
        <v>1861.6999999999971</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44758.570833333331</v>
      </c>
      <c r="I27" s="22">
        <f t="shared" si="0"/>
        <v>1861.6999999999971</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44758.570833333331</v>
      </c>
      <c r="I28" s="22">
        <f t="shared" si="0"/>
        <v>1861.6999999999971</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44758.570833333331</v>
      </c>
      <c r="I29" s="22">
        <f t="shared" si="0"/>
        <v>1861.6999999999971</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44758.570833333331</v>
      </c>
      <c r="I30" s="22">
        <f t="shared" si="0"/>
        <v>1861.6999999999971</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44758.570833333331</v>
      </c>
      <c r="I31" s="22">
        <f t="shared" si="0"/>
        <v>1861.6999999999971</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44758.570833333331</v>
      </c>
      <c r="I32" s="22">
        <f t="shared" si="0"/>
        <v>1861.6999999999971</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44758.570833333331</v>
      </c>
      <c r="I33" s="22">
        <f t="shared" si="0"/>
        <v>1861.6999999999971</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44758.570833333331</v>
      </c>
      <c r="I34" s="22">
        <f t="shared" si="0"/>
        <v>1861.6999999999971</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44758.570833333331</v>
      </c>
      <c r="I35" s="22">
        <f t="shared" si="0"/>
        <v>1861.6999999999971</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44758.570833333331</v>
      </c>
      <c r="I36" s="22">
        <f t="shared" si="0"/>
        <v>1861.6999999999971</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44841.92083333333</v>
      </c>
      <c r="I37" s="22">
        <f t="shared" si="0"/>
        <v>3862.0999999999985</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44758.570833333331</v>
      </c>
      <c r="I38" s="22">
        <f t="shared" si="0"/>
        <v>1861.6999999999971</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44796.654166666667</v>
      </c>
      <c r="I39" s="22">
        <f t="shared" si="0"/>
        <v>2775.6999999999971</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44796.654166666667</v>
      </c>
      <c r="I40" s="22">
        <f t="shared" si="0"/>
        <v>2775.6999999999971</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44747.570833333331</v>
      </c>
      <c r="I41" s="22">
        <f t="shared" si="0"/>
        <v>1597.6999999999971</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44758.570833333331</v>
      </c>
      <c r="I42" s="22">
        <f t="shared" si="0"/>
        <v>1861.6999999999971</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44758.570833333331</v>
      </c>
      <c r="I43" s="22">
        <f t="shared" si="0"/>
        <v>1861.6999999999971</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44796.654166666667</v>
      </c>
      <c r="I44" s="22">
        <f t="shared" si="0"/>
        <v>2775.6999999999971</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44796.654166666667</v>
      </c>
      <c r="I45" s="22">
        <f t="shared" si="0"/>
        <v>2775.6999999999971</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44758.570833333331</v>
      </c>
      <c r="I46" s="22">
        <f t="shared" si="0"/>
        <v>1861.6999999999971</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44963.320833333331</v>
      </c>
      <c r="I47" s="22">
        <f t="shared" si="0"/>
        <v>6775.6999999999971</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44796.654166666667</v>
      </c>
      <c r="I48" s="22">
        <f t="shared" si="0"/>
        <v>2775.6999999999971</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44914.237500000003</v>
      </c>
      <c r="I49" s="22">
        <f t="shared" si="0"/>
        <v>5597.6999999999971</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44818.65</v>
      </c>
      <c r="I50" s="22">
        <f t="shared" si="0"/>
        <v>3303.5999999999985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44818.65</v>
      </c>
      <c r="I51" s="22">
        <f t="shared" si="0"/>
        <v>3303.5999999999985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44963.320833333331</v>
      </c>
      <c r="I52" s="22">
        <f t="shared" si="0"/>
        <v>6775.6999999999971</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44819.275000000001</v>
      </c>
      <c r="I53" s="22">
        <f t="shared" si="0"/>
        <v>3318.5999999999985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44819.275000000001</v>
      </c>
      <c r="I54" s="22">
        <f t="shared" si="0"/>
        <v>3318.5999999999985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44967.3125</v>
      </c>
      <c r="I55" s="22">
        <f t="shared" si="0"/>
        <v>6871.5</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44967.3125</v>
      </c>
      <c r="I56" s="22">
        <f t="shared" si="0"/>
        <v>6871.5</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44967.3125</v>
      </c>
      <c r="I57" s="22">
        <f t="shared" si="0"/>
        <v>6871.5</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44967.3125</v>
      </c>
      <c r="I58" s="22">
        <f t="shared" si="0"/>
        <v>6871.5</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44967.3125</v>
      </c>
      <c r="I59" s="22">
        <f t="shared" si="0"/>
        <v>6871.5</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44967.3125</v>
      </c>
      <c r="I60" s="22">
        <f t="shared" si="0"/>
        <v>6871.5</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44967.3125</v>
      </c>
      <c r="I61" s="22">
        <f t="shared" si="0"/>
        <v>6871.5</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44967.3125</v>
      </c>
      <c r="I62" s="22">
        <f t="shared" si="0"/>
        <v>6871.5</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44758.570833333331</v>
      </c>
      <c r="I63" s="22">
        <f t="shared" si="0"/>
        <v>1861.6999999999971</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44758.570833333331</v>
      </c>
      <c r="I64" s="22">
        <f t="shared" si="0"/>
        <v>1861.6999999999971</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44758.570833333331</v>
      </c>
      <c r="I65" s="22">
        <f t="shared" si="0"/>
        <v>1861.6999999999971</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44800.645833333336</v>
      </c>
      <c r="I66" s="22">
        <f t="shared" si="0"/>
        <v>2871.5</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44818.65</v>
      </c>
      <c r="I67" s="22">
        <f t="shared" si="0"/>
        <v>3303.5999999999985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44967.3125</v>
      </c>
      <c r="I68" s="22">
        <f t="shared" si="0"/>
        <v>6871.5</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44967.3125</v>
      </c>
      <c r="I69" s="22">
        <f t="shared" si="0"/>
        <v>6871.5</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45151.98333333333</v>
      </c>
      <c r="I70" s="22">
        <f t="shared" si="0"/>
        <v>11303.599999999999</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45151.98333333333</v>
      </c>
      <c r="I71" s="22">
        <f t="shared" si="0"/>
        <v>11303.599999999999</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44800.645833333336</v>
      </c>
      <c r="I72" s="22">
        <f t="shared" ref="I72:I120" si="10">D72-($F$4-G72)</f>
        <v>2871.5</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44796.654166666667</v>
      </c>
      <c r="I73" s="22">
        <f t="shared" si="10"/>
        <v>2775.6999999999971</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44967.3125</v>
      </c>
      <c r="I74" s="22">
        <f t="shared" si="10"/>
        <v>6871.5</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44967.3125</v>
      </c>
      <c r="I75" s="22">
        <f t="shared" si="10"/>
        <v>6871.5</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44967.3125</v>
      </c>
      <c r="I76" s="22">
        <f t="shared" si="10"/>
        <v>6871.5</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45151.98333333333</v>
      </c>
      <c r="I77" s="22">
        <f t="shared" si="10"/>
        <v>11303.599999999999</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45151.98333333333</v>
      </c>
      <c r="I78" s="22">
        <f t="shared" si="10"/>
        <v>11303.599999999999</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45151.98333333333</v>
      </c>
      <c r="I79" s="22">
        <f t="shared" si="10"/>
        <v>11303.599999999999</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45151.98333333333</v>
      </c>
      <c r="I80" s="22">
        <f t="shared" si="10"/>
        <v>11303.599999999999</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45151.98333333333</v>
      </c>
      <c r="I81" s="22">
        <f t="shared" si="10"/>
        <v>11303.599999999999</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45151.98333333333</v>
      </c>
      <c r="I82" s="22">
        <f t="shared" si="10"/>
        <v>11303.599999999999</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44967.3125</v>
      </c>
      <c r="I83" s="22">
        <f t="shared" si="10"/>
        <v>6871.5</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44818.65</v>
      </c>
      <c r="I84" s="22">
        <f t="shared" si="10"/>
        <v>3303.5999999999985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44818.65</v>
      </c>
      <c r="I85" s="22">
        <f t="shared" si="10"/>
        <v>3303.5999999999985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44818.65</v>
      </c>
      <c r="I86" s="22">
        <f t="shared" si="10"/>
        <v>3303.5999999999985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44818.65</v>
      </c>
      <c r="I87" s="22">
        <f t="shared" si="10"/>
        <v>3303.5999999999985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44818.65</v>
      </c>
      <c r="I88" s="22">
        <f t="shared" si="10"/>
        <v>3303.5999999999985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44818.65</v>
      </c>
      <c r="I89" s="22">
        <f t="shared" si="10"/>
        <v>3303.5999999999985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44818.65</v>
      </c>
      <c r="I90" s="22">
        <f t="shared" si="10"/>
        <v>3303.5999999999985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44818.65</v>
      </c>
      <c r="I91" s="22">
        <f t="shared" si="10"/>
        <v>3303.5999999999985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44818.65</v>
      </c>
      <c r="I92" s="22">
        <f t="shared" si="10"/>
        <v>3303.5999999999985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44818.65</v>
      </c>
      <c r="I93" s="22">
        <f t="shared" si="10"/>
        <v>3303.5999999999985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44818.65</v>
      </c>
      <c r="I94" s="22">
        <f t="shared" si="10"/>
        <v>3303.5999999999985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44818.65</v>
      </c>
      <c r="I95" s="22">
        <f t="shared" si="10"/>
        <v>3303.5999999999985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44818.65</v>
      </c>
      <c r="I96" s="22">
        <f t="shared" si="10"/>
        <v>3303.5999999999985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45151.98333333333</v>
      </c>
      <c r="I97" s="22">
        <f t="shared" si="10"/>
        <v>11303.599999999999</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45151.98333333333</v>
      </c>
      <c r="I98" s="22">
        <f t="shared" si="10"/>
        <v>11303.599999999999</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44818.65</v>
      </c>
      <c r="I99" s="22">
        <f t="shared" si="10"/>
        <v>3303.5999999999985</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45151.98333333333</v>
      </c>
      <c r="I100" s="22">
        <f t="shared" si="10"/>
        <v>11303.599999999999</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44818.65</v>
      </c>
      <c r="I101" s="22">
        <f t="shared" si="10"/>
        <v>3303.5999999999985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44818.775000000001</v>
      </c>
      <c r="I102" s="22">
        <f t="shared" si="10"/>
        <v>3306.5999999999985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44818.65</v>
      </c>
      <c r="I103" s="22">
        <f t="shared" si="10"/>
        <v>3303.5999999999985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44818.65</v>
      </c>
      <c r="I104" s="22">
        <f t="shared" si="10"/>
        <v>3303.5999999999985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44818.65</v>
      </c>
      <c r="I105" s="22">
        <f t="shared" si="10"/>
        <v>3303.5999999999985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44818.65</v>
      </c>
      <c r="I106" s="22">
        <f t="shared" si="10"/>
        <v>3303.5999999999985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44818.65</v>
      </c>
      <c r="I107" s="22">
        <f t="shared" si="10"/>
        <v>3303.5999999999985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45151.98333333333</v>
      </c>
      <c r="I108" s="22">
        <f t="shared" si="10"/>
        <v>11303.599999999999</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44818.65</v>
      </c>
      <c r="I109" s="22">
        <f t="shared" si="10"/>
        <v>3303.5999999999985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44818.65</v>
      </c>
      <c r="I110" s="22">
        <f t="shared" si="10"/>
        <v>3303.5999999999985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44818.65</v>
      </c>
      <c r="I111" s="22">
        <f t="shared" si="10"/>
        <v>3303.5999999999985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44818.65</v>
      </c>
      <c r="I112" s="22">
        <f t="shared" si="10"/>
        <v>3303.5999999999985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44818.65</v>
      </c>
      <c r="I113" s="22">
        <f t="shared" si="10"/>
        <v>3303.5999999999985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44818.65</v>
      </c>
      <c r="I114" s="22">
        <f t="shared" si="10"/>
        <v>3303.5999999999985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44818.65</v>
      </c>
      <c r="I115" s="22">
        <f t="shared" si="10"/>
        <v>3303.5999999999985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44818.65</v>
      </c>
      <c r="I116" s="22">
        <f t="shared" si="10"/>
        <v>3303.5999999999985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44818.65</v>
      </c>
      <c r="I117" s="22">
        <f t="shared" si="10"/>
        <v>3303.5999999999985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44803.762499999997</v>
      </c>
      <c r="I118" s="22">
        <f t="shared" si="10"/>
        <v>2946.2999999999993</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45485.316666666666</v>
      </c>
      <c r="I119" s="22">
        <f t="shared" si="10"/>
        <v>19303.599999999999</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44836.75</v>
      </c>
      <c r="I120" s="22">
        <f t="shared" si="10"/>
        <v>3738</v>
      </c>
      <c r="J120" s="16" t="str">
        <f t="shared" si="11"/>
        <v>NOT DUE</v>
      </c>
      <c r="K120" s="30" t="s">
        <v>1757</v>
      </c>
      <c r="L120" s="39"/>
    </row>
    <row r="124" spans="1:12">
      <c r="B124" t="s">
        <v>4629</v>
      </c>
      <c r="D124" s="47" t="s">
        <v>4630</v>
      </c>
      <c r="E124" t="s">
        <v>5227</v>
      </c>
      <c r="G124" t="s">
        <v>4631</v>
      </c>
    </row>
    <row r="125" spans="1:12">
      <c r="C125" s="367" t="s">
        <v>5443</v>
      </c>
      <c r="E125" s="75" t="s">
        <v>5438</v>
      </c>
      <c r="G125" s="456" t="s">
        <v>5440</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9"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44764.333333333336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44764.333333333336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44764.333333333336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44764.333333333336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44764.333333333336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44764.333333333336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44764.333333333336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44764.333333333336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44764.333333333336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44764.333333333336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44764.333333333336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44764.333333333336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44764.333333333336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44764.333333333336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44764.333333333336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44764.333333333336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44764.333333333336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44764.333333333336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44764.333333333336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44764.333333333336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44764.333333333336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44764.333333333336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44764.333333333336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44764.333333333336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44764.333333333336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44764.333333333336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44764.333333333336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44764.333333333336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44764.333333333336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44847.666666666664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44764.333333333336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44847.666666666664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44847.666666666664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44847.666666666664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44764.333333333336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44764.333333333336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44847.666666666664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44847.666666666664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44764.333333333336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45014.333333333336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44847.666666666664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44837.23333333333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44924.775000000001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44924.775000000001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44837.23333333333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44745.662499999999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44745.662499999999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44837.23333333333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44837.23333333333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44837.23333333333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44837.23333333333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44837.23333333333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44837.23333333333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44837.23333333333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44837.23333333333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44764.333333333336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44764.333333333336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44764.333333333336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44847.666666666664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44837.23333333333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44837.23333333333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44837.23333333333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44745.662499999999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44745.662499999999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44847.666666666664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44847.666666666664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44837.23333333333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44837.23333333333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44837.23333333333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45170.566666666666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45170.566666666666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44745.662499999999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45170.566666666666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45170.566666666666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45170.566666666666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44837.23333333333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44837.23333333333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44837.23333333333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44837.23333333333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44837.23333333333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44837.23333333333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44837.23333333333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44837.23333333333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44837.23333333333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44837.23333333333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44837.23333333333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44837.23333333333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44837.23333333333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44837.23333333333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45170.566666666666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45170.566666666666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44837.23333333333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44745.662499999999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44837.23333333333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44847.666666666664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44837.23333333333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44837.23333333333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44837.23333333333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44898.76666666667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44837.23333333333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44745.662499999999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44837.23333333333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44837.23333333333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44837.23333333333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44837.23333333333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44837.23333333333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44837.23333333333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44837.23333333333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44837.23333333333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44837.23333333333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44847.666666666664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45503.9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44758.10833333333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5443</v>
      </c>
      <c r="D126" s="47" t="s">
        <v>4630</v>
      </c>
      <c r="E126" t="s">
        <v>5227</v>
      </c>
      <c r="H126" s="456" t="s">
        <v>5440</v>
      </c>
      <c r="I126" s="456"/>
      <c r="J126" s="456"/>
    </row>
    <row r="127" spans="1:12">
      <c r="E127" s="75" t="s">
        <v>5438</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5" zoomScale="85" zoomScaleNormal="85" workbookViewId="0">
      <selection activeCell="L2" sqref="L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48114.400000000001</v>
      </c>
    </row>
    <row r="5" spans="1:12" ht="18" customHeight="1">
      <c r="A5" s="378" t="s">
        <v>78</v>
      </c>
      <c r="B5" s="378"/>
      <c r="C5" s="37" t="s">
        <v>3773</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44697.208333333336</v>
      </c>
      <c r="I8" s="22">
        <f t="shared" ref="I8:I71" si="0">D8-($F$4-G8)</f>
        <v>389</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44697.208333333336</v>
      </c>
      <c r="I9" s="22">
        <f t="shared" si="0"/>
        <v>389</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44697.208333333336</v>
      </c>
      <c r="I10" s="22">
        <f t="shared" si="0"/>
        <v>389</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44697.208333333336</v>
      </c>
      <c r="I11" s="22">
        <f t="shared" si="0"/>
        <v>389</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44697.208333333336</v>
      </c>
      <c r="I12" s="22">
        <f t="shared" si="0"/>
        <v>389</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44697.208333333336</v>
      </c>
      <c r="I13" s="22">
        <f t="shared" si="0"/>
        <v>389</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44697.208333333336</v>
      </c>
      <c r="I14" s="22">
        <f t="shared" si="0"/>
        <v>389</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44697.208333333336</v>
      </c>
      <c r="I15" s="22">
        <f t="shared" si="0"/>
        <v>389</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44697.208333333336</v>
      </c>
      <c r="I16" s="22">
        <f t="shared" si="0"/>
        <v>389</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44697.208333333336</v>
      </c>
      <c r="I17" s="22">
        <f t="shared" si="0"/>
        <v>389</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44697.208333333336</v>
      </c>
      <c r="I18" s="22">
        <f t="shared" si="0"/>
        <v>389</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44697.208333333336</v>
      </c>
      <c r="I19" s="22">
        <f t="shared" si="0"/>
        <v>389</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44697.208333333336</v>
      </c>
      <c r="I20" s="22">
        <f t="shared" si="0"/>
        <v>389</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44697.208333333336</v>
      </c>
      <c r="I21" s="22">
        <f t="shared" si="0"/>
        <v>389</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44697.208333333336</v>
      </c>
      <c r="I22" s="22">
        <f t="shared" si="0"/>
        <v>389</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44697.208333333336</v>
      </c>
      <c r="I23" s="22">
        <f t="shared" si="0"/>
        <v>389</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44697.208333333336</v>
      </c>
      <c r="I24" s="22">
        <f t="shared" si="0"/>
        <v>389</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44697.208333333336</v>
      </c>
      <c r="I25" s="22">
        <f t="shared" si="0"/>
        <v>389</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44697.208333333336</v>
      </c>
      <c r="I26" s="22">
        <f t="shared" si="0"/>
        <v>389</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44697.208333333336</v>
      </c>
      <c r="I27" s="22">
        <f t="shared" si="0"/>
        <v>389</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44697.208333333336</v>
      </c>
      <c r="I28" s="22">
        <f t="shared" si="0"/>
        <v>389</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44697.208333333336</v>
      </c>
      <c r="I29" s="22">
        <f t="shared" si="0"/>
        <v>389</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44697.208333333336</v>
      </c>
      <c r="I30" s="22">
        <f t="shared" si="0"/>
        <v>389</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44697.208333333336</v>
      </c>
      <c r="I31" s="22">
        <f t="shared" si="0"/>
        <v>389</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44697.208333333336</v>
      </c>
      <c r="I32" s="22">
        <f t="shared" si="0"/>
        <v>389</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44697.208333333336</v>
      </c>
      <c r="I33" s="22">
        <f t="shared" si="0"/>
        <v>389</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44697.208333333336</v>
      </c>
      <c r="I34" s="22">
        <f t="shared" si="0"/>
        <v>389</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44697.208333333336</v>
      </c>
      <c r="I35" s="22">
        <f t="shared" si="0"/>
        <v>389</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44697.208333333336</v>
      </c>
      <c r="I36" s="22">
        <f t="shared" si="0"/>
        <v>389</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44694.979166666664</v>
      </c>
      <c r="I37" s="22">
        <f t="shared" si="0"/>
        <v>335.5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44697.208333333336</v>
      </c>
      <c r="I38" s="22">
        <f t="shared" si="0"/>
        <v>389</v>
      </c>
      <c r="J38" s="16" t="str">
        <f t="shared" si="2"/>
        <v>NOT DUE</v>
      </c>
      <c r="K38" s="30" t="s">
        <v>3809</v>
      </c>
      <c r="L38" s="17" t="s">
        <v>4753</v>
      </c>
    </row>
    <row r="39" spans="1:12" ht="15" customHeight="1">
      <c r="A39" s="16" t="s">
        <v>3598</v>
      </c>
      <c r="B39" s="30" t="s">
        <v>1526</v>
      </c>
      <c r="C39" s="30" t="s">
        <v>37</v>
      </c>
      <c r="D39" s="41">
        <v>4000</v>
      </c>
      <c r="E39" s="12">
        <v>42549</v>
      </c>
      <c r="F39" s="12">
        <v>44522</v>
      </c>
      <c r="G39" s="26">
        <v>44449.9</v>
      </c>
      <c r="H39" s="21">
        <f>IF(I39&lt;=4000,$F$5+(I39/24),"error")</f>
        <v>44694.979166666664</v>
      </c>
      <c r="I39" s="22">
        <f t="shared" si="0"/>
        <v>335.5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44694.979166666664</v>
      </c>
      <c r="I40" s="22">
        <f t="shared" si="0"/>
        <v>335.5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44694.979166666664</v>
      </c>
      <c r="I41" s="22">
        <f t="shared" si="0"/>
        <v>335.5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44697.208333333336</v>
      </c>
      <c r="I42" s="22">
        <f t="shared" si="0"/>
        <v>389</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44697.208333333336</v>
      </c>
      <c r="I43" s="22">
        <f t="shared" si="0"/>
        <v>389</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44712.479166666664</v>
      </c>
      <c r="I44" s="22">
        <f t="shared" si="0"/>
        <v>755.5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44712.479166666664</v>
      </c>
      <c r="I45" s="22">
        <f t="shared" si="0"/>
        <v>755.5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44697.208333333336</v>
      </c>
      <c r="I46" s="22">
        <f t="shared" si="0"/>
        <v>389</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44722.441666666666</v>
      </c>
      <c r="I47" s="22">
        <f t="shared" si="0"/>
        <v>994.59999999999854</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44694.979166666664</v>
      </c>
      <c r="I48" s="22">
        <f>D48-($F$4-G48)</f>
        <v>335.5</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44879.145833333336</v>
      </c>
      <c r="I49" s="22">
        <f t="shared" si="0"/>
        <v>4755.5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44879.145833333336</v>
      </c>
      <c r="I50" s="22">
        <f t="shared" si="0"/>
        <v>4755.5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44861.645833333336</v>
      </c>
      <c r="I51" s="22">
        <f t="shared" si="0"/>
        <v>4335.5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44861.645833333336</v>
      </c>
      <c r="I52" s="22">
        <f t="shared" si="0"/>
        <v>4335.5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44735.066666666666</v>
      </c>
      <c r="I53" s="22">
        <f t="shared" si="0"/>
        <v>1297.5999999999985</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44735.066666666666</v>
      </c>
      <c r="I54" s="22">
        <f t="shared" si="0"/>
        <v>1297.5999999999985</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44879.145833333336</v>
      </c>
      <c r="I55" s="22">
        <f t="shared" si="0"/>
        <v>4755.5</v>
      </c>
      <c r="J55" s="16" t="str">
        <f t="shared" si="2"/>
        <v>NOT DUE</v>
      </c>
      <c r="K55" s="30"/>
      <c r="L55" s="224"/>
    </row>
    <row r="56" spans="1:12" ht="25.5">
      <c r="A56" s="16" t="s">
        <v>3615</v>
      </c>
      <c r="B56" s="30" t="s">
        <v>1606</v>
      </c>
      <c r="C56" s="30" t="s">
        <v>1607</v>
      </c>
      <c r="D56" s="41">
        <v>8000</v>
      </c>
      <c r="E56" s="12">
        <v>42549</v>
      </c>
      <c r="F56" s="12">
        <v>44540</v>
      </c>
      <c r="G56" s="26">
        <v>44869.9</v>
      </c>
      <c r="H56" s="21">
        <f t="shared" si="7"/>
        <v>44879.145833333336</v>
      </c>
      <c r="I56" s="22">
        <f t="shared" si="0"/>
        <v>4755.5</v>
      </c>
      <c r="J56" s="16" t="str">
        <f t="shared" si="2"/>
        <v>NOT DUE</v>
      </c>
      <c r="K56" s="30"/>
      <c r="L56" s="224"/>
    </row>
    <row r="57" spans="1:12">
      <c r="A57" s="16" t="s">
        <v>3616</v>
      </c>
      <c r="B57" s="30" t="s">
        <v>1608</v>
      </c>
      <c r="C57" s="30" t="s">
        <v>1609</v>
      </c>
      <c r="D57" s="41">
        <v>8000</v>
      </c>
      <c r="E57" s="12">
        <v>42549</v>
      </c>
      <c r="F57" s="12">
        <v>44540</v>
      </c>
      <c r="G57" s="26">
        <v>44869.9</v>
      </c>
      <c r="H57" s="21">
        <f t="shared" si="7"/>
        <v>44879.145833333336</v>
      </c>
      <c r="I57" s="22">
        <f t="shared" si="0"/>
        <v>4755.5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44879.145833333336</v>
      </c>
      <c r="I58" s="22">
        <f t="shared" si="0"/>
        <v>4755.5</v>
      </c>
      <c r="J58" s="16" t="str">
        <f t="shared" si="2"/>
        <v>NOT DUE</v>
      </c>
      <c r="K58" s="30"/>
      <c r="L58" s="224"/>
    </row>
    <row r="59" spans="1:12" ht="25.5">
      <c r="A59" s="16" t="s">
        <v>3618</v>
      </c>
      <c r="B59" s="30" t="s">
        <v>1612</v>
      </c>
      <c r="C59" s="30" t="s">
        <v>1613</v>
      </c>
      <c r="D59" s="41">
        <v>8000</v>
      </c>
      <c r="E59" s="12">
        <v>42549</v>
      </c>
      <c r="F59" s="12">
        <v>44540</v>
      </c>
      <c r="G59" s="26">
        <v>44869.9</v>
      </c>
      <c r="H59" s="21">
        <f t="shared" si="7"/>
        <v>44879.145833333336</v>
      </c>
      <c r="I59" s="22">
        <f t="shared" si="0"/>
        <v>4755.5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44879.145833333336</v>
      </c>
      <c r="I60" s="22">
        <f t="shared" si="0"/>
        <v>4755.5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44879.145833333336</v>
      </c>
      <c r="I61" s="22">
        <f t="shared" si="0"/>
        <v>4755.5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44879.145833333336</v>
      </c>
      <c r="I62" s="22">
        <f t="shared" si="0"/>
        <v>4755.5</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44697.208333333336</v>
      </c>
      <c r="I63" s="22">
        <f t="shared" si="0"/>
        <v>389</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44697.208333333336</v>
      </c>
      <c r="I64" s="22">
        <f t="shared" si="0"/>
        <v>389</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44697.208333333336</v>
      </c>
      <c r="I65" s="22">
        <f t="shared" si="0"/>
        <v>389</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44694.979166666664</v>
      </c>
      <c r="I66" s="22">
        <f t="shared" si="0"/>
        <v>335.5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44879.145833333336</v>
      </c>
      <c r="I67" s="22">
        <f t="shared" si="0"/>
        <v>4755.5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44879.145833333336</v>
      </c>
      <c r="I68" s="22">
        <f t="shared" si="0"/>
        <v>4755.5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44879.145833333336</v>
      </c>
      <c r="I69" s="22">
        <f t="shared" si="0"/>
        <v>4755.5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44916.4</v>
      </c>
      <c r="I70" s="22">
        <f t="shared" si="0"/>
        <v>5649.5999999999985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44916.4</v>
      </c>
      <c r="I71" s="22">
        <f t="shared" si="0"/>
        <v>5649.5999999999985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44712.479166666664</v>
      </c>
      <c r="I72" s="22">
        <f t="shared" ref="I72:I120" si="9">D72-($F$4-G72)</f>
        <v>755.5</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44712.479166666664</v>
      </c>
      <c r="I73" s="22">
        <f t="shared" si="9"/>
        <v>755.5</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44879.145833333336</v>
      </c>
      <c r="I74" s="22">
        <f t="shared" si="9"/>
        <v>4755.5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44879.145833333336</v>
      </c>
      <c r="I75" s="22">
        <f t="shared" si="9"/>
        <v>4755.5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44879.145833333336</v>
      </c>
      <c r="I76" s="22">
        <f t="shared" si="9"/>
        <v>4755.5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44838.73333333333</v>
      </c>
      <c r="I77" s="22">
        <f t="shared" si="9"/>
        <v>3785.5999999999985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44838.73333333333</v>
      </c>
      <c r="I78" s="22">
        <f t="shared" si="9"/>
        <v>3785.5999999999985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44735.066666666666</v>
      </c>
      <c r="I79" s="22">
        <f t="shared" si="9"/>
        <v>1297.5999999999985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44838.73333333333</v>
      </c>
      <c r="I80" s="22">
        <f t="shared" si="9"/>
        <v>3785.5999999999985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44838.73333333333</v>
      </c>
      <c r="I81" s="22">
        <f t="shared" si="9"/>
        <v>3785.5999999999985</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44838.73333333333</v>
      </c>
      <c r="I82" s="22">
        <f t="shared" si="9"/>
        <v>3785.5999999999985</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44879.145833333336</v>
      </c>
      <c r="I83" s="22">
        <f t="shared" si="9"/>
        <v>4755.5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44879.145833333336</v>
      </c>
      <c r="I84" s="22">
        <f t="shared" si="9"/>
        <v>4755.5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44879.145833333336</v>
      </c>
      <c r="I85" s="22">
        <f t="shared" si="9"/>
        <v>4755.5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44879.145833333336</v>
      </c>
      <c r="I86" s="22">
        <f t="shared" si="9"/>
        <v>4755.5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44879.145833333336</v>
      </c>
      <c r="I87" s="22">
        <f t="shared" si="9"/>
        <v>4755.5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44879.145833333336</v>
      </c>
      <c r="I88" s="22">
        <f t="shared" si="9"/>
        <v>4755.5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44879.145833333336</v>
      </c>
      <c r="I89" s="22">
        <f t="shared" si="9"/>
        <v>4755.5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44879.145833333336</v>
      </c>
      <c r="I90" s="22">
        <f t="shared" si="9"/>
        <v>4755.5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44879.145833333336</v>
      </c>
      <c r="I91" s="22">
        <f t="shared" si="9"/>
        <v>4755.5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44879.145833333336</v>
      </c>
      <c r="I92" s="22">
        <f t="shared" si="9"/>
        <v>4755.5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44879.145833333336</v>
      </c>
      <c r="I93" s="22">
        <f t="shared" si="9"/>
        <v>4755.5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44879.145833333336</v>
      </c>
      <c r="I94" s="22">
        <f t="shared" si="9"/>
        <v>4755.5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44879.145833333336</v>
      </c>
      <c r="I95" s="22">
        <f t="shared" si="9"/>
        <v>4755.5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44879.145833333336</v>
      </c>
      <c r="I96" s="22">
        <f t="shared" si="9"/>
        <v>4755.5</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45212.479166666664</v>
      </c>
      <c r="I97" s="22">
        <f t="shared" si="9"/>
        <v>12755.5</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44838.73333333333</v>
      </c>
      <c r="I98" s="22">
        <f t="shared" si="9"/>
        <v>3785.5999999999985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44879.145833333336</v>
      </c>
      <c r="I99" s="22">
        <f t="shared" si="9"/>
        <v>4755.5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44838.73333333333</v>
      </c>
      <c r="I100" s="22">
        <f t="shared" si="9"/>
        <v>3785.5999999999985</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44722.441666666666</v>
      </c>
      <c r="I109" s="255">
        <f t="shared" si="9"/>
        <v>994.59999999999854</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44722.441666666666</v>
      </c>
      <c r="I110" s="22">
        <f t="shared" si="9"/>
        <v>994.59999999999854</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44722.441666666666</v>
      </c>
      <c r="I111" s="22">
        <f t="shared" si="9"/>
        <v>994.59999999999854</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44722.441666666666</v>
      </c>
      <c r="I112" s="22">
        <f t="shared" si="9"/>
        <v>994.59999999999854</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44722.441666666666</v>
      </c>
      <c r="I113" s="22">
        <f t="shared" si="9"/>
        <v>994.59999999999854</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44722.441666666666</v>
      </c>
      <c r="I114" s="22">
        <f t="shared" si="9"/>
        <v>994.59999999999854</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44722.441666666666</v>
      </c>
      <c r="I115" s="22">
        <f t="shared" si="9"/>
        <v>994.59999999999854</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44722.441666666666</v>
      </c>
      <c r="I116" s="22">
        <f t="shared" si="9"/>
        <v>994.59999999999854</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44722.441666666666</v>
      </c>
      <c r="I117" s="22">
        <f t="shared" si="9"/>
        <v>994.59999999999854</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44712.479166666664</v>
      </c>
      <c r="I118" s="22">
        <f t="shared" si="9"/>
        <v>755.5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45545.8125</v>
      </c>
      <c r="I119" s="22">
        <f t="shared" si="9"/>
        <v>20755.5</v>
      </c>
      <c r="J119" s="16" t="str">
        <f t="shared" si="10"/>
        <v>NOT DUE</v>
      </c>
      <c r="K119" s="30"/>
      <c r="L119" s="19" t="s">
        <v>4748</v>
      </c>
    </row>
    <row r="120" spans="1:12" ht="38.25">
      <c r="A120" s="16" t="s">
        <v>3671</v>
      </c>
      <c r="B120" s="30" t="s">
        <v>1744</v>
      </c>
      <c r="C120" s="30" t="s">
        <v>37</v>
      </c>
      <c r="D120" s="41">
        <v>4000</v>
      </c>
      <c r="E120" s="12">
        <v>42549</v>
      </c>
      <c r="F120" s="12">
        <v>44540</v>
      </c>
      <c r="G120" s="26">
        <v>44869.9</v>
      </c>
      <c r="H120" s="21">
        <f>IF(I120&lt;=4000,$F$5+(I120/24),"error")</f>
        <v>44712.479166666664</v>
      </c>
      <c r="I120" s="22">
        <f t="shared" si="9"/>
        <v>755.5</v>
      </c>
      <c r="J120" s="16" t="str">
        <f t="shared" si="10"/>
        <v>NOT DUE</v>
      </c>
      <c r="K120" s="30" t="s">
        <v>1757</v>
      </c>
      <c r="L120" s="19"/>
    </row>
    <row r="125" spans="1:12">
      <c r="B125" t="s">
        <v>4629</v>
      </c>
      <c r="G125" t="s">
        <v>4631</v>
      </c>
    </row>
    <row r="126" spans="1:12">
      <c r="C126" s="367" t="s">
        <v>5443</v>
      </c>
      <c r="D126" s="47" t="s">
        <v>4630</v>
      </c>
      <c r="E126" t="s">
        <v>5227</v>
      </c>
      <c r="H126" s="456" t="s">
        <v>5440</v>
      </c>
      <c r="I126" s="456"/>
      <c r="J126" s="456"/>
    </row>
    <row r="127" spans="1:12">
      <c r="E127" s="75" t="s">
        <v>5438</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44681</v>
      </c>
    </row>
    <row r="4" spans="1:4" ht="19.5" customHeight="1"/>
    <row r="5" spans="1:4" s="38" customFormat="1" ht="21.75" customHeight="1">
      <c r="A5" s="74" t="s">
        <v>2524</v>
      </c>
      <c r="B5" s="159">
        <v>33631.9</v>
      </c>
    </row>
    <row r="6" spans="1:4" s="38" customFormat="1" ht="21.75" customHeight="1">
      <c r="A6" s="74" t="s">
        <v>2523</v>
      </c>
      <c r="B6" s="106">
        <v>22.7</v>
      </c>
    </row>
    <row r="7" spans="1:4" s="38" customFormat="1" ht="21.75" customHeight="1">
      <c r="A7" s="74" t="s">
        <v>2516</v>
      </c>
      <c r="B7" s="106">
        <v>20949.7</v>
      </c>
    </row>
    <row r="8" spans="1:4" s="38" customFormat="1" ht="21.75" customHeight="1">
      <c r="A8" s="74" t="s">
        <v>2517</v>
      </c>
      <c r="B8" s="106">
        <v>19564.5</v>
      </c>
    </row>
    <row r="9" spans="1:4" s="38" customFormat="1" ht="21.75" customHeight="1">
      <c r="A9" s="74" t="s">
        <v>2518</v>
      </c>
      <c r="B9" s="295">
        <v>17502.099999999999</v>
      </c>
    </row>
    <row r="10" spans="1:4" s="38" customFormat="1" ht="21.75" customHeight="1">
      <c r="A10" s="74" t="s">
        <v>2520</v>
      </c>
      <c r="B10" s="106">
        <v>937.9</v>
      </c>
    </row>
    <row r="11" spans="1:4" s="38" customFormat="1" ht="21.75" customHeight="1">
      <c r="A11" s="74" t="s">
        <v>2519</v>
      </c>
      <c r="B11" s="106">
        <v>9658.1</v>
      </c>
    </row>
    <row r="12" spans="1:4" s="38" customFormat="1" ht="21.75" customHeight="1">
      <c r="A12" s="74" t="s">
        <v>2521</v>
      </c>
      <c r="B12" s="106">
        <v>27289.5</v>
      </c>
    </row>
    <row r="13" spans="1:4" s="38" customFormat="1" ht="21.75" customHeight="1">
      <c r="A13" s="74" t="s">
        <v>2522</v>
      </c>
      <c r="B13" s="106">
        <v>1124.4000000000001</v>
      </c>
    </row>
    <row r="14" spans="1:4" s="38" customFormat="1" ht="21.75" customHeight="1">
      <c r="A14" s="74" t="s">
        <v>2525</v>
      </c>
      <c r="B14" s="106">
        <v>1449.1</v>
      </c>
    </row>
    <row r="15" spans="1:4" s="38" customFormat="1" ht="21.75" customHeight="1">
      <c r="A15" s="74" t="s">
        <v>2526</v>
      </c>
      <c r="B15" s="106">
        <v>4361.8999999999996</v>
      </c>
    </row>
    <row r="16" spans="1:4" s="38" customFormat="1" ht="21.75" customHeight="1">
      <c r="A16" s="74" t="s">
        <v>2527</v>
      </c>
      <c r="B16" s="106">
        <v>5065</v>
      </c>
    </row>
    <row r="17" spans="1:2" s="38" customFormat="1" ht="21.75" customHeight="1">
      <c r="A17" s="74" t="s">
        <v>2528</v>
      </c>
      <c r="B17" s="106">
        <v>20882.2</v>
      </c>
    </row>
    <row r="18" spans="1:2" s="38" customFormat="1" ht="21.75" customHeight="1">
      <c r="A18" s="74" t="s">
        <v>2529</v>
      </c>
      <c r="B18" s="106">
        <v>25569.3</v>
      </c>
    </row>
    <row r="19" spans="1:2" s="38" customFormat="1" ht="21.75" customHeight="1">
      <c r="A19" s="74" t="s">
        <v>2530</v>
      </c>
      <c r="B19" s="106">
        <v>48114.400000000001</v>
      </c>
    </row>
    <row r="20" spans="1:2" s="38" customFormat="1" ht="21.75" customHeight="1">
      <c r="A20" s="74" t="s">
        <v>2531</v>
      </c>
      <c r="B20" s="106">
        <v>5266.8</v>
      </c>
    </row>
    <row r="21" spans="1:2" s="38" customFormat="1" ht="21.75" customHeight="1">
      <c r="A21" s="74" t="s">
        <v>2532</v>
      </c>
      <c r="B21" s="106">
        <v>21786.400000000001</v>
      </c>
    </row>
    <row r="22" spans="1:2" s="38" customFormat="1" ht="21.75" customHeight="1">
      <c r="A22" s="74" t="s">
        <v>2533</v>
      </c>
      <c r="B22" s="106">
        <v>25691.1</v>
      </c>
    </row>
    <row r="23" spans="1:2" s="38" customFormat="1" ht="21.75" customHeight="1">
      <c r="A23" s="74" t="s">
        <v>2549</v>
      </c>
      <c r="B23" s="106">
        <v>27138.9</v>
      </c>
    </row>
    <row r="24" spans="1:2" s="38" customFormat="1" ht="21.75" customHeight="1">
      <c r="A24" s="74" t="s">
        <v>2550</v>
      </c>
      <c r="B24" s="106">
        <v>24015.1</v>
      </c>
    </row>
    <row r="25" spans="1:2" s="38" customFormat="1" ht="21.75" customHeight="1">
      <c r="A25" s="74" t="s">
        <v>2534</v>
      </c>
      <c r="B25" s="106">
        <v>27354.400000000001</v>
      </c>
    </row>
    <row r="26" spans="1:2" s="38" customFormat="1" ht="21.75" customHeight="1">
      <c r="A26" s="74" t="s">
        <v>2535</v>
      </c>
      <c r="B26" s="106">
        <v>24274.3</v>
      </c>
    </row>
    <row r="27" spans="1:2" s="38" customFormat="1" ht="21.75" customHeight="1">
      <c r="A27" s="74" t="s">
        <v>2536</v>
      </c>
      <c r="B27" s="106">
        <v>25801.5</v>
      </c>
    </row>
    <row r="28" spans="1:2" s="38" customFormat="1" ht="21.75" customHeight="1">
      <c r="A28" s="74" t="s">
        <v>2537</v>
      </c>
      <c r="B28" s="106">
        <v>24886.1</v>
      </c>
    </row>
    <row r="29" spans="1:2" s="38" customFormat="1" ht="21.75" customHeight="1">
      <c r="A29" s="74" t="s">
        <v>2538</v>
      </c>
      <c r="B29" s="106">
        <v>23891.7</v>
      </c>
    </row>
    <row r="30" spans="1:2" s="38" customFormat="1" ht="21.75" customHeight="1">
      <c r="A30" s="74" t="s">
        <v>2539</v>
      </c>
      <c r="B30" s="106">
        <v>24695.5</v>
      </c>
    </row>
    <row r="31" spans="1:2" s="38" customFormat="1" ht="21.75" customHeight="1">
      <c r="A31" s="74" t="s">
        <v>2540</v>
      </c>
      <c r="B31" s="106">
        <v>21997.7</v>
      </c>
    </row>
    <row r="32" spans="1:2" s="38" customFormat="1" ht="21.75" customHeight="1">
      <c r="A32" s="74" t="s">
        <v>2541</v>
      </c>
      <c r="B32" s="106">
        <v>26501.200000000001</v>
      </c>
    </row>
    <row r="33" spans="1:7" s="38" customFormat="1" ht="21.75" customHeight="1">
      <c r="A33" s="74" t="s">
        <v>2542</v>
      </c>
      <c r="B33" s="106">
        <v>3612.6</v>
      </c>
    </row>
    <row r="34" spans="1:7" ht="21.75" customHeight="1">
      <c r="A34" s="74" t="s">
        <v>2543</v>
      </c>
      <c r="B34" s="107">
        <v>4316.8</v>
      </c>
    </row>
    <row r="35" spans="1:7" ht="21.75" customHeight="1">
      <c r="A35" s="105" t="s">
        <v>2544</v>
      </c>
      <c r="B35" s="107">
        <v>4085.3</v>
      </c>
    </row>
    <row r="36" spans="1:7" ht="21.75" customHeight="1">
      <c r="A36" s="105" t="s">
        <v>2545</v>
      </c>
      <c r="B36" s="107">
        <v>2306.6</v>
      </c>
    </row>
    <row r="37" spans="1:7" ht="21.75" customHeight="1">
      <c r="A37" s="105" t="s">
        <v>2546</v>
      </c>
      <c r="B37" s="107">
        <v>48537.1</v>
      </c>
    </row>
    <row r="38" spans="1:7" ht="21.75" customHeight="1">
      <c r="A38" s="105" t="s">
        <v>2547</v>
      </c>
      <c r="B38" s="107">
        <v>1258.5</v>
      </c>
    </row>
    <row r="39" spans="1:7" ht="21.75" customHeight="1">
      <c r="A39" s="105" t="s">
        <v>2548</v>
      </c>
      <c r="B39" s="107">
        <v>1251</v>
      </c>
    </row>
    <row r="40" spans="1:7" ht="21.75" customHeight="1">
      <c r="A40" s="105" t="s">
        <v>4000</v>
      </c>
      <c r="B40" s="148" t="s">
        <v>3839</v>
      </c>
    </row>
    <row r="41" spans="1:7" ht="21.75" customHeight="1">
      <c r="A41" s="105" t="s">
        <v>4001</v>
      </c>
      <c r="B41" s="148" t="s">
        <v>3839</v>
      </c>
    </row>
    <row r="42" spans="1:7" ht="21.75" customHeight="1">
      <c r="A42" s="105" t="s">
        <v>3726</v>
      </c>
      <c r="B42" s="107">
        <v>18551.7</v>
      </c>
    </row>
    <row r="43" spans="1:7" ht="21.75" customHeight="1">
      <c r="A43" s="105" t="s">
        <v>3961</v>
      </c>
      <c r="B43" s="107">
        <v>12130</v>
      </c>
    </row>
    <row r="47" spans="1:7">
      <c r="B47" s="70" t="s">
        <v>4629</v>
      </c>
      <c r="D47" t="s">
        <v>4630</v>
      </c>
      <c r="G47" t="s">
        <v>4631</v>
      </c>
    </row>
    <row r="48" spans="1:7">
      <c r="A48" s="347"/>
    </row>
    <row r="49" spans="1:11">
      <c r="A49" s="347"/>
    </row>
    <row r="50" spans="1:11">
      <c r="B50" s="373" t="s">
        <v>5338</v>
      </c>
      <c r="C50" s="373"/>
      <c r="D50" s="349"/>
      <c r="E50" s="372" t="s">
        <v>5447</v>
      </c>
      <c r="F50" s="372"/>
      <c r="G50" s="372"/>
      <c r="H50" s="75"/>
      <c r="I50" s="372" t="s">
        <v>5439</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5266.8</v>
      </c>
    </row>
    <row r="5" spans="1:12" ht="18" customHeight="1">
      <c r="A5" s="378" t="s">
        <v>78</v>
      </c>
      <c r="B5" s="378"/>
      <c r="C5" s="37" t="s">
        <v>3773</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44749.675000000003</v>
      </c>
      <c r="I8" s="22">
        <f t="shared" ref="I8:I71" si="0">D8-($F$4-G8)</f>
        <v>1648.1999999999998</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44749.675000000003</v>
      </c>
      <c r="I9" s="22">
        <f t="shared" si="0"/>
        <v>1648.1999999999998</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44749.675000000003</v>
      </c>
      <c r="I10" s="22">
        <f t="shared" si="0"/>
        <v>1648.1999999999998</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44749.675000000003</v>
      </c>
      <c r="I11" s="22">
        <f t="shared" si="0"/>
        <v>1648.1999999999998</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44749.675000000003</v>
      </c>
      <c r="I12" s="22">
        <f t="shared" si="0"/>
        <v>1648.1999999999998</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44749.675000000003</v>
      </c>
      <c r="I13" s="22">
        <f t="shared" si="0"/>
        <v>1648.1999999999998</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44749.675000000003</v>
      </c>
      <c r="I14" s="22">
        <f t="shared" si="0"/>
        <v>1648.1999999999998</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44749.675000000003</v>
      </c>
      <c r="I15" s="22">
        <f t="shared" si="0"/>
        <v>1648.1999999999998</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44749.675000000003</v>
      </c>
      <c r="I16" s="22">
        <f t="shared" si="0"/>
        <v>1648.1999999999998</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44749.675000000003</v>
      </c>
      <c r="I17" s="22">
        <f t="shared" si="0"/>
        <v>1648.1999999999998</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44749.675000000003</v>
      </c>
      <c r="I18" s="22">
        <f t="shared" si="0"/>
        <v>1648.1999999999998</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44749.675000000003</v>
      </c>
      <c r="I19" s="22">
        <f t="shared" si="0"/>
        <v>1648.1999999999998</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44749.675000000003</v>
      </c>
      <c r="I20" s="22">
        <f t="shared" si="0"/>
        <v>1648.1999999999998</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44749.675000000003</v>
      </c>
      <c r="I21" s="22">
        <f t="shared" si="0"/>
        <v>1648.1999999999998</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44749.675000000003</v>
      </c>
      <c r="I22" s="22">
        <f t="shared" si="0"/>
        <v>1648.1999999999998</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44749.675000000003</v>
      </c>
      <c r="I23" s="22">
        <f t="shared" si="0"/>
        <v>1648.1999999999998</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44749.675000000003</v>
      </c>
      <c r="I24" s="22">
        <f t="shared" si="0"/>
        <v>1648.1999999999998</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44749.675000000003</v>
      </c>
      <c r="I25" s="22">
        <f t="shared" si="0"/>
        <v>1648.1999999999998</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44749.675000000003</v>
      </c>
      <c r="I26" s="22">
        <f t="shared" si="0"/>
        <v>1648.1999999999998</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44749.675000000003</v>
      </c>
      <c r="I27" s="22">
        <f t="shared" si="0"/>
        <v>1648.1999999999998</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44749.675000000003</v>
      </c>
      <c r="I28" s="22">
        <f t="shared" si="0"/>
        <v>1648.1999999999998</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44749.675000000003</v>
      </c>
      <c r="I29" s="22">
        <f t="shared" si="0"/>
        <v>1648.1999999999998</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44749.675000000003</v>
      </c>
      <c r="I30" s="22">
        <f t="shared" si="0"/>
        <v>1648.1999999999998</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44749.675000000003</v>
      </c>
      <c r="I31" s="22">
        <f t="shared" si="0"/>
        <v>1648.1999999999998</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44749.675000000003</v>
      </c>
      <c r="I32" s="22">
        <f t="shared" si="0"/>
        <v>1648.1999999999998</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44749.675000000003</v>
      </c>
      <c r="I33" s="22">
        <f t="shared" si="0"/>
        <v>1648.1999999999998</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44749.675000000003</v>
      </c>
      <c r="I34" s="22">
        <f t="shared" si="0"/>
        <v>1648.1999999999998</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44749.675000000003</v>
      </c>
      <c r="I35" s="22">
        <f t="shared" si="0"/>
        <v>1648.1999999999998</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44749.675000000003</v>
      </c>
      <c r="I36" s="22">
        <f t="shared" si="0"/>
        <v>1648.1999999999998</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44713.8</v>
      </c>
      <c r="I37" s="22">
        <f t="shared" si="0"/>
        <v>787.19999999999982</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44749.675000000003</v>
      </c>
      <c r="I38" s="22">
        <f t="shared" si="0"/>
        <v>1648.1999999999998</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44713.8</v>
      </c>
      <c r="I39" s="22">
        <f t="shared" si="0"/>
        <v>787.19999999999982</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44713.8</v>
      </c>
      <c r="I40" s="22">
        <f t="shared" si="0"/>
        <v>787.19999999999982</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44713.8</v>
      </c>
      <c r="I41" s="22">
        <f t="shared" si="0"/>
        <v>787.19999999999982</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44749.675000000003</v>
      </c>
      <c r="I42" s="22">
        <f t="shared" si="0"/>
        <v>1648.1999999999998</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44749.675000000003</v>
      </c>
      <c r="I43" s="22">
        <f t="shared" si="0"/>
        <v>1648.1999999999998</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44713.8</v>
      </c>
      <c r="I44" s="22">
        <f t="shared" si="0"/>
        <v>787.19999999999982</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44713.8</v>
      </c>
      <c r="I45" s="22">
        <f t="shared" si="0"/>
        <v>787.19999999999982</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44749.675000000003</v>
      </c>
      <c r="I46" s="22">
        <f t="shared" si="0"/>
        <v>1648.1999999999998</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44850.633333333331</v>
      </c>
      <c r="I47" s="22">
        <f t="shared" si="0"/>
        <v>4071.2</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44713.8</v>
      </c>
      <c r="I48" s="22">
        <f t="shared" si="0"/>
        <v>787.19999999999982</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44850.633333333331</v>
      </c>
      <c r="I49" s="22">
        <f t="shared" si="0"/>
        <v>4071.2</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44850.633333333331</v>
      </c>
      <c r="I50" s="22">
        <f t="shared" si="0"/>
        <v>4071.2</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44794.883333333331</v>
      </c>
      <c r="I51" s="22">
        <f t="shared" si="0"/>
        <v>2733.2</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44794.883333333331</v>
      </c>
      <c r="I52" s="22">
        <f t="shared" si="0"/>
        <v>2733.2</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45128.216666666667</v>
      </c>
      <c r="I53" s="22">
        <f t="shared" si="0"/>
        <v>10733.2</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45128.216666666667</v>
      </c>
      <c r="I54" s="22">
        <f t="shared" si="0"/>
        <v>10733.2</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44794.883333333331</v>
      </c>
      <c r="I55" s="22">
        <f t="shared" si="0"/>
        <v>2733.2</v>
      </c>
      <c r="J55" s="16" t="str">
        <f t="shared" si="2"/>
        <v>NOT DUE</v>
      </c>
      <c r="K55" s="30"/>
      <c r="L55" s="39"/>
    </row>
    <row r="56" spans="1:12" ht="25.5">
      <c r="A56" s="16" t="s">
        <v>3501</v>
      </c>
      <c r="B56" s="30" t="s">
        <v>1606</v>
      </c>
      <c r="C56" s="30" t="s">
        <v>1607</v>
      </c>
      <c r="D56" s="41">
        <v>8000</v>
      </c>
      <c r="E56" s="12">
        <v>42549</v>
      </c>
      <c r="F56" s="12">
        <v>42549</v>
      </c>
      <c r="G56" s="26">
        <v>0</v>
      </c>
      <c r="H56" s="21">
        <f t="shared" si="8"/>
        <v>44794.883333333331</v>
      </c>
      <c r="I56" s="22">
        <f t="shared" si="0"/>
        <v>2733.2</v>
      </c>
      <c r="J56" s="16" t="str">
        <f t="shared" si="2"/>
        <v>NOT DUE</v>
      </c>
      <c r="K56" s="30"/>
      <c r="L56" s="39"/>
    </row>
    <row r="57" spans="1:12">
      <c r="A57" s="16" t="s">
        <v>3502</v>
      </c>
      <c r="B57" s="30" t="s">
        <v>1608</v>
      </c>
      <c r="C57" s="30" t="s">
        <v>1609</v>
      </c>
      <c r="D57" s="41">
        <v>8000</v>
      </c>
      <c r="E57" s="12">
        <v>42549</v>
      </c>
      <c r="F57" s="12">
        <v>42549</v>
      </c>
      <c r="G57" s="26">
        <v>0</v>
      </c>
      <c r="H57" s="21">
        <f t="shared" si="8"/>
        <v>44794.883333333331</v>
      </c>
      <c r="I57" s="22">
        <f t="shared" si="0"/>
        <v>2733.2</v>
      </c>
      <c r="J57" s="16" t="str">
        <f t="shared" si="2"/>
        <v>NOT DUE</v>
      </c>
      <c r="K57" s="30" t="s">
        <v>3810</v>
      </c>
      <c r="L57" s="39"/>
    </row>
    <row r="58" spans="1:12">
      <c r="A58" s="16" t="s">
        <v>3503</v>
      </c>
      <c r="B58" s="30" t="s">
        <v>1610</v>
      </c>
      <c r="C58" s="30" t="s">
        <v>1611</v>
      </c>
      <c r="D58" s="41">
        <v>8000</v>
      </c>
      <c r="E58" s="12">
        <v>42549</v>
      </c>
      <c r="F58" s="12">
        <v>42549</v>
      </c>
      <c r="G58" s="26">
        <v>0</v>
      </c>
      <c r="H58" s="21">
        <f t="shared" si="8"/>
        <v>44794.883333333331</v>
      </c>
      <c r="I58" s="22">
        <f t="shared" si="0"/>
        <v>2733.2</v>
      </c>
      <c r="J58" s="16" t="str">
        <f t="shared" si="2"/>
        <v>NOT DUE</v>
      </c>
      <c r="K58" s="30"/>
      <c r="L58" s="39"/>
    </row>
    <row r="59" spans="1:12" ht="25.5">
      <c r="A59" s="16" t="s">
        <v>3504</v>
      </c>
      <c r="B59" s="30" t="s">
        <v>1612</v>
      </c>
      <c r="C59" s="30" t="s">
        <v>1613</v>
      </c>
      <c r="D59" s="41">
        <v>8000</v>
      </c>
      <c r="E59" s="12">
        <v>42549</v>
      </c>
      <c r="F59" s="12">
        <v>42549</v>
      </c>
      <c r="G59" s="26">
        <v>0</v>
      </c>
      <c r="H59" s="21">
        <f t="shared" si="8"/>
        <v>44794.883333333331</v>
      </c>
      <c r="I59" s="22">
        <f t="shared" si="0"/>
        <v>2733.2</v>
      </c>
      <c r="J59" s="16" t="str">
        <f t="shared" si="2"/>
        <v>NOT DUE</v>
      </c>
      <c r="K59" s="30" t="s">
        <v>3810</v>
      </c>
      <c r="L59" s="39"/>
    </row>
    <row r="60" spans="1:12">
      <c r="A60" s="16" t="s">
        <v>3505</v>
      </c>
      <c r="B60" s="30" t="s">
        <v>1614</v>
      </c>
      <c r="C60" s="30" t="s">
        <v>1615</v>
      </c>
      <c r="D60" s="41">
        <v>8000</v>
      </c>
      <c r="E60" s="12">
        <v>42549</v>
      </c>
      <c r="F60" s="12">
        <v>42549</v>
      </c>
      <c r="G60" s="26">
        <v>0</v>
      </c>
      <c r="H60" s="21">
        <f t="shared" si="8"/>
        <v>44794.883333333331</v>
      </c>
      <c r="I60" s="22">
        <f t="shared" si="0"/>
        <v>2733.2</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44794.883333333331</v>
      </c>
      <c r="I61" s="22">
        <f t="shared" si="0"/>
        <v>2733.2</v>
      </c>
      <c r="J61" s="16" t="str">
        <f t="shared" si="2"/>
        <v>NOT DUE</v>
      </c>
      <c r="K61" s="30" t="s">
        <v>3810</v>
      </c>
      <c r="L61" s="39"/>
    </row>
    <row r="62" spans="1:12">
      <c r="A62" s="16" t="s">
        <v>3507</v>
      </c>
      <c r="B62" s="30" t="s">
        <v>1618</v>
      </c>
      <c r="C62" s="30" t="s">
        <v>1619</v>
      </c>
      <c r="D62" s="41">
        <v>8000</v>
      </c>
      <c r="E62" s="12">
        <v>42549</v>
      </c>
      <c r="F62" s="12">
        <v>42549</v>
      </c>
      <c r="G62" s="26">
        <v>0</v>
      </c>
      <c r="H62" s="21">
        <f t="shared" si="8"/>
        <v>44794.883333333331</v>
      </c>
      <c r="I62" s="22">
        <f t="shared" si="0"/>
        <v>2733.2</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44749.675000000003</v>
      </c>
      <c r="I63" s="22">
        <f t="shared" si="0"/>
        <v>1648.1999999999998</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44749.675000000003</v>
      </c>
      <c r="I64" s="22">
        <f t="shared" si="0"/>
        <v>1648.1999999999998</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44749.675000000003</v>
      </c>
      <c r="I65" s="22">
        <f t="shared" si="0"/>
        <v>1648.1999999999998</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44713.8</v>
      </c>
      <c r="I66" s="22">
        <f t="shared" si="0"/>
        <v>787.19999999999982</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44794.883333333331</v>
      </c>
      <c r="I67" s="22">
        <f t="shared" si="0"/>
        <v>2733.2</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44794.883333333331</v>
      </c>
      <c r="I68" s="22">
        <f t="shared" si="0"/>
        <v>2733.2</v>
      </c>
      <c r="J68" s="16" t="str">
        <f t="shared" si="2"/>
        <v>NOT DUE</v>
      </c>
      <c r="K68" s="30" t="s">
        <v>3810</v>
      </c>
      <c r="L68" s="39"/>
    </row>
    <row r="69" spans="1:12">
      <c r="A69" s="16" t="s">
        <v>3514</v>
      </c>
      <c r="B69" s="30" t="s">
        <v>1640</v>
      </c>
      <c r="C69" s="30" t="s">
        <v>1641</v>
      </c>
      <c r="D69" s="41">
        <v>8000</v>
      </c>
      <c r="E69" s="12">
        <v>42549</v>
      </c>
      <c r="F69" s="12">
        <v>42549</v>
      </c>
      <c r="G69" s="26">
        <v>0</v>
      </c>
      <c r="H69" s="21">
        <f t="shared" si="9"/>
        <v>44794.883333333331</v>
      </c>
      <c r="I69" s="22">
        <f t="shared" si="0"/>
        <v>2733.2</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45128.216666666667</v>
      </c>
      <c r="I70" s="22">
        <f t="shared" si="0"/>
        <v>10733.2</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45128.216666666667</v>
      </c>
      <c r="I71" s="22">
        <f t="shared" si="0"/>
        <v>10733.2</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44713.8</v>
      </c>
      <c r="I72" s="22">
        <f t="shared" ref="I72:I120" si="10">D72-($F$4-G72)</f>
        <v>787.19999999999982</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44713.8</v>
      </c>
      <c r="I73" s="22">
        <f t="shared" si="10"/>
        <v>787.19999999999982</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44794.883333333331</v>
      </c>
      <c r="I74" s="22">
        <f t="shared" si="10"/>
        <v>2733.2</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44794.883333333331</v>
      </c>
      <c r="I75" s="22">
        <f t="shared" si="10"/>
        <v>2733.2</v>
      </c>
      <c r="J75" s="16" t="str">
        <f t="shared" si="11"/>
        <v>NOT DUE</v>
      </c>
      <c r="K75" s="30" t="s">
        <v>3810</v>
      </c>
      <c r="L75" s="39"/>
    </row>
    <row r="76" spans="1:12">
      <c r="A76" s="16" t="s">
        <v>3521</v>
      </c>
      <c r="B76" s="30" t="s">
        <v>1655</v>
      </c>
      <c r="C76" s="30" t="s">
        <v>1546</v>
      </c>
      <c r="D76" s="41">
        <v>8000</v>
      </c>
      <c r="E76" s="12">
        <v>42549</v>
      </c>
      <c r="F76" s="12">
        <v>42549</v>
      </c>
      <c r="G76" s="26">
        <v>0</v>
      </c>
      <c r="H76" s="21">
        <f t="shared" si="12"/>
        <v>44794.883333333331</v>
      </c>
      <c r="I76" s="22">
        <f t="shared" si="10"/>
        <v>2733.2</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45128.216666666667</v>
      </c>
      <c r="I77" s="22">
        <f t="shared" si="10"/>
        <v>10733.2</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45128.216666666667</v>
      </c>
      <c r="I78" s="22">
        <f t="shared" si="10"/>
        <v>10733.2</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45128.216666666667</v>
      </c>
      <c r="I79" s="22">
        <f t="shared" si="10"/>
        <v>10733.2</v>
      </c>
      <c r="J79" s="16" t="str">
        <f t="shared" si="11"/>
        <v>NOT DUE</v>
      </c>
      <c r="K79" s="30" t="s">
        <v>3811</v>
      </c>
      <c r="L79" s="39"/>
    </row>
    <row r="80" spans="1:12">
      <c r="A80" s="16" t="s">
        <v>3525</v>
      </c>
      <c r="B80" s="30" t="s">
        <v>3817</v>
      </c>
      <c r="C80" s="30" t="s">
        <v>37</v>
      </c>
      <c r="D80" s="41">
        <v>16000</v>
      </c>
      <c r="E80" s="12">
        <v>42549</v>
      </c>
      <c r="F80" s="12">
        <v>42549</v>
      </c>
      <c r="G80" s="26">
        <v>0</v>
      </c>
      <c r="H80" s="21">
        <f t="shared" si="13"/>
        <v>45128.216666666667</v>
      </c>
      <c r="I80" s="22">
        <f t="shared" si="10"/>
        <v>10733.2</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45128.216666666667</v>
      </c>
      <c r="I81" s="22">
        <f t="shared" si="10"/>
        <v>10733.2</v>
      </c>
      <c r="J81" s="16" t="str">
        <f t="shared" si="11"/>
        <v>NOT DUE</v>
      </c>
      <c r="K81" s="30" t="s">
        <v>3810</v>
      </c>
      <c r="L81" s="39"/>
    </row>
    <row r="82" spans="1:12">
      <c r="A82" s="16" t="s">
        <v>3527</v>
      </c>
      <c r="B82" s="30" t="s">
        <v>3815</v>
      </c>
      <c r="C82" s="30" t="s">
        <v>37</v>
      </c>
      <c r="D82" s="41">
        <v>16000</v>
      </c>
      <c r="E82" s="12">
        <v>42549</v>
      </c>
      <c r="F82" s="12">
        <v>42549</v>
      </c>
      <c r="G82" s="26">
        <v>0</v>
      </c>
      <c r="H82" s="21">
        <f t="shared" si="13"/>
        <v>45128.216666666667</v>
      </c>
      <c r="I82" s="22">
        <f t="shared" si="10"/>
        <v>10733.2</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44794.883333333331</v>
      </c>
      <c r="I83" s="22">
        <f t="shared" si="10"/>
        <v>2733.2</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44794.883333333331</v>
      </c>
      <c r="I84" s="22">
        <f t="shared" si="10"/>
        <v>2733.2</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44794.883333333331</v>
      </c>
      <c r="I85" s="22">
        <f t="shared" si="10"/>
        <v>2733.2</v>
      </c>
      <c r="J85" s="16" t="str">
        <f t="shared" si="11"/>
        <v>NOT DUE</v>
      </c>
      <c r="K85" s="30" t="s">
        <v>3812</v>
      </c>
      <c r="L85" s="39"/>
    </row>
    <row r="86" spans="1:12">
      <c r="A86" s="16" t="s">
        <v>3531</v>
      </c>
      <c r="B86" s="30" t="s">
        <v>1672</v>
      </c>
      <c r="C86" s="30" t="s">
        <v>1546</v>
      </c>
      <c r="D86" s="41">
        <v>8000</v>
      </c>
      <c r="E86" s="12">
        <v>42549</v>
      </c>
      <c r="F86" s="12">
        <v>42549</v>
      </c>
      <c r="G86" s="26">
        <v>0</v>
      </c>
      <c r="H86" s="21">
        <f t="shared" si="14"/>
        <v>44794.883333333331</v>
      </c>
      <c r="I86" s="22">
        <f t="shared" si="10"/>
        <v>2733.2</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44794.883333333331</v>
      </c>
      <c r="I87" s="22">
        <f t="shared" si="10"/>
        <v>2733.2</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44794.883333333331</v>
      </c>
      <c r="I88" s="22">
        <f t="shared" si="10"/>
        <v>2733.2</v>
      </c>
      <c r="J88" s="16" t="str">
        <f t="shared" si="11"/>
        <v>NOT DUE</v>
      </c>
      <c r="K88" s="30" t="s">
        <v>3812</v>
      </c>
      <c r="L88" s="39"/>
    </row>
    <row r="89" spans="1:12">
      <c r="A89" s="16" t="s">
        <v>3534</v>
      </c>
      <c r="B89" s="30" t="s">
        <v>1677</v>
      </c>
      <c r="C89" s="30" t="s">
        <v>1546</v>
      </c>
      <c r="D89" s="41">
        <v>8000</v>
      </c>
      <c r="E89" s="12">
        <v>42549</v>
      </c>
      <c r="F89" s="12">
        <v>42549</v>
      </c>
      <c r="G89" s="26">
        <v>0</v>
      </c>
      <c r="H89" s="21">
        <f t="shared" si="14"/>
        <v>44794.883333333331</v>
      </c>
      <c r="I89" s="22">
        <f t="shared" si="10"/>
        <v>2733.2</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44794.883333333331</v>
      </c>
      <c r="I90" s="22">
        <f t="shared" si="10"/>
        <v>2733.2</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44794.883333333331</v>
      </c>
      <c r="I91" s="22">
        <f t="shared" si="10"/>
        <v>2733.2</v>
      </c>
      <c r="J91" s="16" t="str">
        <f t="shared" si="11"/>
        <v>NOT DUE</v>
      </c>
      <c r="K91" s="30" t="s">
        <v>3812</v>
      </c>
      <c r="L91" s="39"/>
    </row>
    <row r="92" spans="1:12">
      <c r="A92" s="16" t="s">
        <v>3537</v>
      </c>
      <c r="B92" s="30" t="s">
        <v>1681</v>
      </c>
      <c r="C92" s="30" t="s">
        <v>1682</v>
      </c>
      <c r="D92" s="41">
        <v>8000</v>
      </c>
      <c r="E92" s="12">
        <v>42549</v>
      </c>
      <c r="F92" s="12">
        <v>42549</v>
      </c>
      <c r="G92" s="26">
        <v>0</v>
      </c>
      <c r="H92" s="21">
        <f t="shared" si="14"/>
        <v>44794.883333333331</v>
      </c>
      <c r="I92" s="22">
        <f t="shared" si="10"/>
        <v>2733.2</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44794.883333333331</v>
      </c>
      <c r="I93" s="22">
        <f t="shared" si="10"/>
        <v>2733.2</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44794.883333333331</v>
      </c>
      <c r="I94" s="22">
        <f t="shared" si="10"/>
        <v>2733.2</v>
      </c>
      <c r="J94" s="16" t="str">
        <f t="shared" si="11"/>
        <v>NOT DUE</v>
      </c>
      <c r="K94" s="30" t="s">
        <v>3812</v>
      </c>
      <c r="L94" s="39"/>
    </row>
    <row r="95" spans="1:12">
      <c r="A95" s="16" t="s">
        <v>3540</v>
      </c>
      <c r="B95" s="30" t="s">
        <v>1685</v>
      </c>
      <c r="C95" s="30" t="s">
        <v>1686</v>
      </c>
      <c r="D95" s="41">
        <v>8000</v>
      </c>
      <c r="E95" s="12">
        <v>42549</v>
      </c>
      <c r="F95" s="12">
        <v>42549</v>
      </c>
      <c r="G95" s="26">
        <v>0</v>
      </c>
      <c r="H95" s="21">
        <f t="shared" si="14"/>
        <v>44794.883333333331</v>
      </c>
      <c r="I95" s="22">
        <f t="shared" si="10"/>
        <v>2733.2</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44794.883333333331</v>
      </c>
      <c r="I96" s="22">
        <f t="shared" si="10"/>
        <v>2733.2</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45128.216666666667</v>
      </c>
      <c r="I97" s="22">
        <f t="shared" si="10"/>
        <v>10733.2</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45128.216666666667</v>
      </c>
      <c r="I98" s="22">
        <f t="shared" si="10"/>
        <v>10733.2</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44794.883333333331</v>
      </c>
      <c r="I99" s="22">
        <f t="shared" si="10"/>
        <v>2733.2</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45128.216666666667</v>
      </c>
      <c r="I100" s="22">
        <f t="shared" si="10"/>
        <v>10733.2</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44794.883333333331</v>
      </c>
      <c r="I101" s="22">
        <f t="shared" si="10"/>
        <v>2733.2</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44713.8</v>
      </c>
      <c r="I102" s="22">
        <f t="shared" si="10"/>
        <v>787.19999999999982</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44794.883333333331</v>
      </c>
      <c r="I103" s="22">
        <f t="shared" si="10"/>
        <v>2733.2</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44794.883333333331</v>
      </c>
      <c r="I104" s="22">
        <f t="shared" si="10"/>
        <v>2733.2</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44794.883333333331</v>
      </c>
      <c r="I105" s="22">
        <f t="shared" si="10"/>
        <v>2733.2</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44794.883333333331</v>
      </c>
      <c r="I106" s="22">
        <f t="shared" si="10"/>
        <v>2733.2</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44794.883333333331</v>
      </c>
      <c r="I107" s="22">
        <f t="shared" si="10"/>
        <v>2733.2</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45128.216666666667</v>
      </c>
      <c r="I108" s="22">
        <f t="shared" si="10"/>
        <v>10733.2</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44794.883333333331</v>
      </c>
      <c r="I109" s="22">
        <f t="shared" si="10"/>
        <v>2733.2</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44794.883333333331</v>
      </c>
      <c r="I110" s="22">
        <f t="shared" si="10"/>
        <v>2733.2</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44794.883333333331</v>
      </c>
      <c r="I111" s="22">
        <f t="shared" si="10"/>
        <v>2733.2</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44794.883333333331</v>
      </c>
      <c r="I112" s="22">
        <f t="shared" si="10"/>
        <v>2733.2</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44794.883333333331</v>
      </c>
      <c r="I113" s="22">
        <f t="shared" si="10"/>
        <v>2733.2</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44794.883333333331</v>
      </c>
      <c r="I114" s="22">
        <f t="shared" si="10"/>
        <v>2733.2</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44794.883333333331</v>
      </c>
      <c r="I115" s="22">
        <f t="shared" si="10"/>
        <v>2733.2</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44794.883333333331</v>
      </c>
      <c r="I116" s="22">
        <f t="shared" si="10"/>
        <v>2733.2</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44794.883333333331</v>
      </c>
      <c r="I117" s="22">
        <f t="shared" si="10"/>
        <v>2733.2</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44683.966666666667</v>
      </c>
      <c r="I118" s="22">
        <f t="shared" si="10"/>
        <v>71.199999999999818</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45461.55</v>
      </c>
      <c r="I119" s="22">
        <f t="shared" si="10"/>
        <v>18733.2</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44683.966666666667</v>
      </c>
      <c r="I120" s="22">
        <f t="shared" si="10"/>
        <v>71.199999999999818</v>
      </c>
      <c r="J120" s="16" t="str">
        <f t="shared" si="11"/>
        <v>NOT DUE</v>
      </c>
      <c r="K120" s="30" t="s">
        <v>1757</v>
      </c>
      <c r="L120" s="39"/>
    </row>
    <row r="124" spans="1:12">
      <c r="B124" t="s">
        <v>4629</v>
      </c>
      <c r="G124" t="s">
        <v>4631</v>
      </c>
    </row>
    <row r="125" spans="1:12">
      <c r="C125" s="367" t="s">
        <v>5443</v>
      </c>
      <c r="H125" s="456" t="s">
        <v>5440</v>
      </c>
      <c r="I125" s="456"/>
      <c r="J125" s="456"/>
    </row>
    <row r="126" spans="1:12">
      <c r="D126" s="47" t="s">
        <v>4630</v>
      </c>
      <c r="E126" t="s">
        <v>5227</v>
      </c>
    </row>
    <row r="127" spans="1:12">
      <c r="E127" s="75" t="s">
        <v>5438</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2" sqref="L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27138.9</v>
      </c>
    </row>
    <row r="5" spans="1:12" ht="18" customHeight="1">
      <c r="A5" s="378" t="s">
        <v>78</v>
      </c>
      <c r="B5" s="378"/>
      <c r="C5" s="37" t="s">
        <v>3777</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44997.337500000001</v>
      </c>
      <c r="I8" s="22">
        <f t="shared" ref="I8" si="0">D8-($F$4-G8)</f>
        <v>7592.0999999999985</v>
      </c>
      <c r="J8" s="16" t="str">
        <f t="shared" ref="J8" si="1">IF(I8="","",IF(I8&lt;0,"OVERDUE","NOT DUE"))</f>
        <v>NOT DUE</v>
      </c>
      <c r="K8" s="30" t="s">
        <v>1896</v>
      </c>
      <c r="L8" s="224" t="s">
        <v>5456</v>
      </c>
    </row>
    <row r="9" spans="1:12">
      <c r="A9" s="16" t="s">
        <v>3425</v>
      </c>
      <c r="B9" s="30" t="s">
        <v>1881</v>
      </c>
      <c r="C9" s="30" t="s">
        <v>1882</v>
      </c>
      <c r="D9" s="41">
        <v>8000</v>
      </c>
      <c r="E9" s="12">
        <v>42549</v>
      </c>
      <c r="F9" s="12">
        <v>44665</v>
      </c>
      <c r="G9" s="26">
        <v>26731</v>
      </c>
      <c r="H9" s="21">
        <f>IF(I9&lt;=8000,$F$5+(I9/24),"error")</f>
        <v>44997.337500000001</v>
      </c>
      <c r="I9" s="22">
        <f t="shared" ref="I9:I18" si="2">D9-($F$4-G9)</f>
        <v>7592.0999999999985</v>
      </c>
      <c r="J9" s="16" t="str">
        <f t="shared" ref="J9:J36" si="3">IF(I9="","",IF(I9&lt;0,"OVERDUE","NOT DUE"))</f>
        <v>NOT DUE</v>
      </c>
      <c r="K9" s="30"/>
      <c r="L9" s="224" t="s">
        <v>5456</v>
      </c>
    </row>
    <row r="10" spans="1:12">
      <c r="A10" s="16" t="s">
        <v>3844</v>
      </c>
      <c r="B10" s="30" t="s">
        <v>1881</v>
      </c>
      <c r="C10" s="30" t="s">
        <v>1883</v>
      </c>
      <c r="D10" s="41">
        <v>20000</v>
      </c>
      <c r="E10" s="12">
        <v>42549</v>
      </c>
      <c r="F10" s="12">
        <v>44021</v>
      </c>
      <c r="G10" s="26">
        <v>18631.8</v>
      </c>
      <c r="H10" s="21">
        <f>IF(I10&lt;=20000,$F$5+(I10/24),"error")</f>
        <v>45159.870833333334</v>
      </c>
      <c r="I10" s="22">
        <f t="shared" si="2"/>
        <v>11492.899999999998</v>
      </c>
      <c r="J10" s="16" t="str">
        <f t="shared" si="3"/>
        <v>NOT DUE</v>
      </c>
      <c r="K10" s="30"/>
      <c r="L10" s="224" t="s">
        <v>5387</v>
      </c>
    </row>
    <row r="11" spans="1:12" ht="26.45" customHeight="1">
      <c r="A11" s="16" t="s">
        <v>3426</v>
      </c>
      <c r="B11" s="30" t="s">
        <v>1884</v>
      </c>
      <c r="C11" s="30" t="s">
        <v>1885</v>
      </c>
      <c r="D11" s="41">
        <v>8000</v>
      </c>
      <c r="E11" s="12">
        <v>42549</v>
      </c>
      <c r="F11" s="12">
        <v>44665</v>
      </c>
      <c r="G11" s="26">
        <v>26731</v>
      </c>
      <c r="H11" s="21">
        <f>IF(I11&lt;=8000,$F$5+(I11/24),"error")</f>
        <v>44997.337500000001</v>
      </c>
      <c r="I11" s="22">
        <f t="shared" si="2"/>
        <v>7592.0999999999985</v>
      </c>
      <c r="J11" s="16" t="str">
        <f t="shared" si="3"/>
        <v>NOT DUE</v>
      </c>
      <c r="K11" s="350" t="s">
        <v>1897</v>
      </c>
      <c r="L11" s="224" t="s">
        <v>5456</v>
      </c>
    </row>
    <row r="12" spans="1:12" ht="25.5">
      <c r="A12" s="16" t="s">
        <v>3427</v>
      </c>
      <c r="B12" s="30" t="s">
        <v>1884</v>
      </c>
      <c r="C12" s="30" t="s">
        <v>1886</v>
      </c>
      <c r="D12" s="41">
        <v>20000</v>
      </c>
      <c r="E12" s="12">
        <v>42549</v>
      </c>
      <c r="F12" s="12">
        <v>44021</v>
      </c>
      <c r="G12" s="26">
        <v>18631.8</v>
      </c>
      <c r="H12" s="21">
        <f>IF(I12&lt;=20000,$F$5+(I12/24),"error")</f>
        <v>45159.870833333334</v>
      </c>
      <c r="I12" s="22">
        <f t="shared" si="2"/>
        <v>11492.899999999998</v>
      </c>
      <c r="J12" s="16" t="str">
        <f t="shared" si="3"/>
        <v>NOT DUE</v>
      </c>
      <c r="K12" s="30"/>
      <c r="L12" s="224" t="s">
        <v>5387</v>
      </c>
    </row>
    <row r="13" spans="1:12" ht="25.5">
      <c r="A13" s="16" t="s">
        <v>3428</v>
      </c>
      <c r="B13" s="30" t="s">
        <v>1887</v>
      </c>
      <c r="C13" s="30" t="s">
        <v>1888</v>
      </c>
      <c r="D13" s="41">
        <v>8000</v>
      </c>
      <c r="E13" s="12">
        <v>42549</v>
      </c>
      <c r="F13" s="12">
        <v>44665</v>
      </c>
      <c r="G13" s="26">
        <v>26731</v>
      </c>
      <c r="H13" s="21">
        <f>IF(I13&lt;=8000,$F$5+(I13/24),"error")</f>
        <v>44997.337500000001</v>
      </c>
      <c r="I13" s="22">
        <f t="shared" si="2"/>
        <v>7592.0999999999985</v>
      </c>
      <c r="J13" s="16" t="str">
        <f t="shared" si="3"/>
        <v>NOT DUE</v>
      </c>
      <c r="K13" s="30"/>
      <c r="L13" s="224" t="s">
        <v>5456</v>
      </c>
    </row>
    <row r="14" spans="1:12">
      <c r="A14" s="16" t="s">
        <v>3429</v>
      </c>
      <c r="B14" s="30" t="s">
        <v>1887</v>
      </c>
      <c r="C14" s="30" t="s">
        <v>1883</v>
      </c>
      <c r="D14" s="41">
        <v>20000</v>
      </c>
      <c r="E14" s="12">
        <v>42549</v>
      </c>
      <c r="F14" s="12">
        <v>44021</v>
      </c>
      <c r="G14" s="26">
        <v>18631.8</v>
      </c>
      <c r="H14" s="21">
        <f>IF(I14&lt;=20000,$F$5+(I14/24),"error")</f>
        <v>45159.870833333334</v>
      </c>
      <c r="I14" s="22">
        <f t="shared" si="2"/>
        <v>11492.899999999998</v>
      </c>
      <c r="J14" s="16" t="str">
        <f t="shared" si="3"/>
        <v>NOT DUE</v>
      </c>
      <c r="K14" s="30"/>
      <c r="L14" s="224" t="s">
        <v>5387</v>
      </c>
    </row>
    <row r="15" spans="1:12" ht="38.450000000000003" customHeight="1">
      <c r="A15" s="16" t="s">
        <v>3430</v>
      </c>
      <c r="B15" s="30" t="s">
        <v>1535</v>
      </c>
      <c r="C15" s="30" t="s">
        <v>1889</v>
      </c>
      <c r="D15" s="41">
        <v>20000</v>
      </c>
      <c r="E15" s="12">
        <v>42549</v>
      </c>
      <c r="F15" s="12">
        <v>44021</v>
      </c>
      <c r="G15" s="26">
        <v>18631.8</v>
      </c>
      <c r="H15" s="21">
        <f>IF(I15&lt;=20000,$F$5+(I15/24),"error")</f>
        <v>45159.870833333334</v>
      </c>
      <c r="I15" s="22">
        <f t="shared" si="2"/>
        <v>11492.899999999998</v>
      </c>
      <c r="J15" s="16" t="str">
        <f t="shared" si="3"/>
        <v>NOT DUE</v>
      </c>
      <c r="K15" s="30" t="s">
        <v>1898</v>
      </c>
      <c r="L15" s="224" t="s">
        <v>5387</v>
      </c>
    </row>
    <row r="16" spans="1:12" ht="26.45" customHeight="1">
      <c r="A16" s="16" t="s">
        <v>3431</v>
      </c>
      <c r="B16" s="30" t="s">
        <v>3845</v>
      </c>
      <c r="C16" s="30" t="s">
        <v>1891</v>
      </c>
      <c r="D16" s="41">
        <v>20000</v>
      </c>
      <c r="E16" s="12">
        <v>42549</v>
      </c>
      <c r="F16" s="12">
        <v>44021</v>
      </c>
      <c r="G16" s="26">
        <v>18631.8</v>
      </c>
      <c r="H16" s="21">
        <f>IF(I16&lt;=20000,$F$5+(I16/24),"error")</f>
        <v>45159.870833333334</v>
      </c>
      <c r="I16" s="22">
        <f t="shared" si="2"/>
        <v>11492.899999999998</v>
      </c>
      <c r="J16" s="16" t="str">
        <f t="shared" si="3"/>
        <v>NOT DUE</v>
      </c>
      <c r="K16" s="30" t="s">
        <v>1899</v>
      </c>
      <c r="L16" s="224" t="s">
        <v>5387</v>
      </c>
    </row>
    <row r="17" spans="1:12" ht="25.5">
      <c r="A17" s="16" t="s">
        <v>3432</v>
      </c>
      <c r="B17" s="30" t="s">
        <v>3840</v>
      </c>
      <c r="C17" s="30" t="s">
        <v>1893</v>
      </c>
      <c r="D17" s="41">
        <v>8000</v>
      </c>
      <c r="E17" s="12">
        <v>42549</v>
      </c>
      <c r="F17" s="12">
        <v>44665</v>
      </c>
      <c r="G17" s="26">
        <v>26731</v>
      </c>
      <c r="H17" s="21">
        <f>IF(I17&lt;=8000,$F$5+(I17/24),"error")</f>
        <v>44997.337500000001</v>
      </c>
      <c r="I17" s="22">
        <f t="shared" si="2"/>
        <v>7592.0999999999985</v>
      </c>
      <c r="J17" s="16" t="str">
        <f t="shared" si="3"/>
        <v>NOT DUE</v>
      </c>
      <c r="K17" s="30"/>
      <c r="L17" s="224" t="s">
        <v>5456</v>
      </c>
    </row>
    <row r="18" spans="1:12" ht="21.75" customHeight="1">
      <c r="A18" s="16" t="s">
        <v>3433</v>
      </c>
      <c r="B18" s="30" t="s">
        <v>3842</v>
      </c>
      <c r="C18" s="30" t="s">
        <v>3843</v>
      </c>
      <c r="D18" s="41">
        <v>8000</v>
      </c>
      <c r="E18" s="12">
        <v>42549</v>
      </c>
      <c r="F18" s="12">
        <v>44665</v>
      </c>
      <c r="G18" s="26">
        <v>26731</v>
      </c>
      <c r="H18" s="21">
        <f>IF(I18&lt;=8000,$F$5+(I18/24),"error")</f>
        <v>44997.337500000001</v>
      </c>
      <c r="I18" s="22">
        <f t="shared" si="2"/>
        <v>7592.0999999999985</v>
      </c>
      <c r="J18" s="16" t="str">
        <f t="shared" si="3"/>
        <v>NOT DUE</v>
      </c>
      <c r="K18" s="30"/>
      <c r="L18" s="224" t="s">
        <v>5456</v>
      </c>
    </row>
    <row r="19" spans="1:12" ht="38.25">
      <c r="A19" s="16" t="s">
        <v>3434</v>
      </c>
      <c r="B19" s="30" t="s">
        <v>1390</v>
      </c>
      <c r="C19" s="30" t="s">
        <v>1391</v>
      </c>
      <c r="D19" s="41" t="s">
        <v>1</v>
      </c>
      <c r="E19" s="12">
        <v>42549</v>
      </c>
      <c r="F19" s="12">
        <v>44681</v>
      </c>
      <c r="G19" s="72"/>
      <c r="H19" s="14">
        <f>DATE(YEAR(F19),MONTH(F19),DAY(F19)+1)</f>
        <v>44682</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44681</v>
      </c>
      <c r="G20" s="72"/>
      <c r="H20" s="14">
        <f>DATE(YEAR(F20),MONTH(F20),DAY(F20)+1)</f>
        <v>44682</v>
      </c>
      <c r="I20" s="15">
        <f t="shared" ca="1" si="4"/>
        <v>1</v>
      </c>
      <c r="J20" s="16" t="str">
        <f t="shared" ca="1" si="3"/>
        <v>NOT DUE</v>
      </c>
      <c r="K20" s="30" t="s">
        <v>1421</v>
      </c>
      <c r="L20" s="19"/>
    </row>
    <row r="21" spans="1:12" ht="38.25">
      <c r="A21" s="16" t="s">
        <v>3436</v>
      </c>
      <c r="B21" s="30" t="s">
        <v>1394</v>
      </c>
      <c r="C21" s="30" t="s">
        <v>1395</v>
      </c>
      <c r="D21" s="41" t="s">
        <v>1</v>
      </c>
      <c r="E21" s="12">
        <v>42549</v>
      </c>
      <c r="F21" s="12">
        <v>44681</v>
      </c>
      <c r="G21" s="72"/>
      <c r="H21" s="14">
        <f>DATE(YEAR(F21),MONTH(F21),DAY(F21)+1)</f>
        <v>44682</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44667</v>
      </c>
      <c r="G22" s="72"/>
      <c r="H22" s="14">
        <f>EDATE(F22-1,1)</f>
        <v>44696</v>
      </c>
      <c r="I22" s="15">
        <f t="shared" ca="1" si="4"/>
        <v>15</v>
      </c>
      <c r="J22" s="16" t="str">
        <f t="shared" ca="1" si="3"/>
        <v>NOT DUE</v>
      </c>
      <c r="K22" s="30" t="s">
        <v>1423</v>
      </c>
      <c r="L22" s="19"/>
    </row>
    <row r="23" spans="1:12" ht="25.5">
      <c r="A23" s="16" t="s">
        <v>3438</v>
      </c>
      <c r="B23" s="30" t="s">
        <v>1398</v>
      </c>
      <c r="C23" s="30" t="s">
        <v>1399</v>
      </c>
      <c r="D23" s="41" t="s">
        <v>1</v>
      </c>
      <c r="E23" s="12">
        <v>42549</v>
      </c>
      <c r="F23" s="12">
        <v>44681</v>
      </c>
      <c r="G23" s="72"/>
      <c r="H23" s="14">
        <f>DATE(YEAR(F23),MONTH(F23),DAY(F23)+1)</f>
        <v>44682</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44681</v>
      </c>
      <c r="G24" s="72"/>
      <c r="H24" s="14">
        <f>DATE(YEAR(F24),MONTH(F24),DAY(F24)+1)</f>
        <v>44682</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44681</v>
      </c>
      <c r="G25" s="72"/>
      <c r="H25" s="14">
        <f>DATE(YEAR(F25),MONTH(F25),DAY(F25)+1)</f>
        <v>44682</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44681</v>
      </c>
      <c r="G26" s="72"/>
      <c r="H26" s="14">
        <f>DATE(YEAR(F26),MONTH(F26),DAY(F26)+1)</f>
        <v>44682</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45158.92083333333</v>
      </c>
      <c r="I27" s="22">
        <f t="shared" ref="I27:I28" si="5">D27-($F$4-G27)</f>
        <v>11470.099999999999</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45158.92083333333</v>
      </c>
      <c r="I28" s="22">
        <f t="shared" si="5"/>
        <v>11470.099999999999</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58</v>
      </c>
      <c r="J29" s="16" t="str">
        <f t="shared" ca="1" si="3"/>
        <v>NOT DUE</v>
      </c>
      <c r="K29" s="30" t="s">
        <v>1426</v>
      </c>
      <c r="L29" s="224" t="s">
        <v>5218</v>
      </c>
    </row>
    <row r="30" spans="1:12" ht="21" customHeight="1">
      <c r="A30" s="16" t="s">
        <v>3445</v>
      </c>
      <c r="B30" s="30" t="s">
        <v>1894</v>
      </c>
      <c r="C30" s="30"/>
      <c r="D30" s="41" t="s">
        <v>1</v>
      </c>
      <c r="E30" s="12">
        <v>42549</v>
      </c>
      <c r="F30" s="12">
        <v>44681</v>
      </c>
      <c r="G30" s="72"/>
      <c r="H30" s="14">
        <f>DATE(YEAR(F30),MONTH(F30),DAY(F30)+1)</f>
        <v>44682</v>
      </c>
      <c r="I30" s="15">
        <f t="shared" ca="1" si="4"/>
        <v>1</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258</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258</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258</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258</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258</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258</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5443</v>
      </c>
      <c r="H41" s="456" t="s">
        <v>5440</v>
      </c>
      <c r="I41" s="456"/>
      <c r="J41" s="456"/>
    </row>
    <row r="42" spans="1:12">
      <c r="D42" s="47" t="s">
        <v>4630</v>
      </c>
      <c r="E42" t="s">
        <v>5227</v>
      </c>
    </row>
    <row r="43" spans="1:12">
      <c r="E43" s="75" t="s">
        <v>5438</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24015.1</v>
      </c>
    </row>
    <row r="5" spans="1:12" ht="18" customHeight="1">
      <c r="A5" s="378" t="s">
        <v>78</v>
      </c>
      <c r="B5" s="378"/>
      <c r="C5" s="37" t="s">
        <v>3777</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44718.60833333333</v>
      </c>
      <c r="I8" s="22">
        <f>D8-($F$4-G8)</f>
        <v>902.60000000000218</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44718.60833333333</v>
      </c>
      <c r="I9" s="22">
        <f t="shared" ref="I9:I18" si="1">D9-($F$4-G9)</f>
        <v>902.60000000000218</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45218.60833333333</v>
      </c>
      <c r="I10" s="22">
        <f t="shared" si="1"/>
        <v>12902.600000000002</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44718.60833333333</v>
      </c>
      <c r="I11" s="22">
        <f t="shared" si="1"/>
        <v>902.60000000000218</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45218.60833333333</v>
      </c>
      <c r="I12" s="22">
        <f t="shared" si="1"/>
        <v>12902.600000000002</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44718.60833333333</v>
      </c>
      <c r="I13" s="22">
        <f t="shared" si="1"/>
        <v>902.60000000000218</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45218.60833333333</v>
      </c>
      <c r="I14" s="22">
        <f t="shared" si="1"/>
        <v>12902.600000000002</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45218.60833333333</v>
      </c>
      <c r="I15" s="22">
        <f t="shared" si="1"/>
        <v>12902.600000000002</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45218.60833333333</v>
      </c>
      <c r="I16" s="22">
        <f t="shared" si="1"/>
        <v>12902.600000000002</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44718.60833333333</v>
      </c>
      <c r="I17" s="22">
        <f t="shared" si="1"/>
        <v>902.60000000000218</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44718.60833333333</v>
      </c>
      <c r="I18" s="22">
        <f t="shared" si="1"/>
        <v>902.60000000000218</v>
      </c>
      <c r="J18" s="16" t="str">
        <f t="shared" si="0"/>
        <v>NOT DUE</v>
      </c>
      <c r="K18" s="30"/>
      <c r="L18" s="224" t="s">
        <v>5218</v>
      </c>
    </row>
    <row r="19" spans="1:12" ht="38.25">
      <c r="A19" s="16" t="s">
        <v>3405</v>
      </c>
      <c r="B19" s="30" t="s">
        <v>1390</v>
      </c>
      <c r="C19" s="30" t="s">
        <v>1391</v>
      </c>
      <c r="D19" s="41" t="s">
        <v>1</v>
      </c>
      <c r="E19" s="12">
        <v>42549</v>
      </c>
      <c r="F19" s="12">
        <v>44681</v>
      </c>
      <c r="G19" s="72"/>
      <c r="H19" s="14">
        <f>DATE(YEAR(F19),MONTH(F19),DAY(F19)+1)</f>
        <v>44682</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44681</v>
      </c>
      <c r="G20" s="72"/>
      <c r="H20" s="14">
        <f>DATE(YEAR(F20),MONTH(F20),DAY(F20)+1)</f>
        <v>44682</v>
      </c>
      <c r="I20" s="15">
        <f t="shared" ca="1" si="2"/>
        <v>1</v>
      </c>
      <c r="J20" s="16" t="str">
        <f t="shared" ca="1" si="0"/>
        <v>NOT DUE</v>
      </c>
      <c r="K20" s="30" t="s">
        <v>1421</v>
      </c>
      <c r="L20" s="19"/>
    </row>
    <row r="21" spans="1:12" ht="38.25">
      <c r="A21" s="16" t="s">
        <v>3407</v>
      </c>
      <c r="B21" s="30" t="s">
        <v>1394</v>
      </c>
      <c r="C21" s="30" t="s">
        <v>1395</v>
      </c>
      <c r="D21" s="41" t="s">
        <v>1</v>
      </c>
      <c r="E21" s="12">
        <v>42549</v>
      </c>
      <c r="F21" s="12">
        <v>44681</v>
      </c>
      <c r="G21" s="72"/>
      <c r="H21" s="14">
        <f>DATE(YEAR(F21),MONTH(F21),DAY(F21)+1)</f>
        <v>44682</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44667</v>
      </c>
      <c r="G22" s="72"/>
      <c r="H22" s="14">
        <f>EDATE(F22-1,1)</f>
        <v>44696</v>
      </c>
      <c r="I22" s="15">
        <f t="shared" ca="1" si="2"/>
        <v>15</v>
      </c>
      <c r="J22" s="16" t="str">
        <f t="shared" ca="1" si="0"/>
        <v>NOT DUE</v>
      </c>
      <c r="K22" s="30" t="s">
        <v>1423</v>
      </c>
      <c r="L22" s="19"/>
    </row>
    <row r="23" spans="1:12" ht="25.5">
      <c r="A23" s="16" t="s">
        <v>3409</v>
      </c>
      <c r="B23" s="30" t="s">
        <v>1398</v>
      </c>
      <c r="C23" s="30" t="s">
        <v>1399</v>
      </c>
      <c r="D23" s="41" t="s">
        <v>1</v>
      </c>
      <c r="E23" s="12">
        <v>42549</v>
      </c>
      <c r="F23" s="12">
        <v>44681</v>
      </c>
      <c r="G23" s="72"/>
      <c r="H23" s="14">
        <f>DATE(YEAR(F23),MONTH(F23),DAY(F23)+1)</f>
        <v>44682</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44681</v>
      </c>
      <c r="G24" s="72"/>
      <c r="H24" s="14">
        <f>DATE(YEAR(F24),MONTH(F24),DAY(F24)+1)</f>
        <v>44682</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44681</v>
      </c>
      <c r="G25" s="72"/>
      <c r="H25" s="14">
        <f>DATE(YEAR(F25),MONTH(F25),DAY(F25)+1)</f>
        <v>44682</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44681</v>
      </c>
      <c r="G26" s="72"/>
      <c r="H26" s="14">
        <f>DATE(YEAR(F26),MONTH(F26),DAY(F26)+1)</f>
        <v>44682</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45160.07916666667</v>
      </c>
      <c r="I27" s="22">
        <f t="shared" ref="I27:I28" si="3">D27-($F$4-G27)</f>
        <v>11497.900000000001</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45160.07916666667</v>
      </c>
      <c r="I28" s="22">
        <f t="shared" si="3"/>
        <v>11497.900000000001</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58</v>
      </c>
      <c r="J29" s="16" t="str">
        <f t="shared" ca="1" si="0"/>
        <v>NOT DUE</v>
      </c>
      <c r="K29" s="30" t="s">
        <v>1426</v>
      </c>
      <c r="L29" s="145"/>
    </row>
    <row r="30" spans="1:12" ht="15" customHeight="1">
      <c r="A30" s="16" t="s">
        <v>3416</v>
      </c>
      <c r="B30" s="30" t="s">
        <v>1894</v>
      </c>
      <c r="C30" s="30"/>
      <c r="D30" s="41" t="s">
        <v>1</v>
      </c>
      <c r="E30" s="12">
        <v>42549</v>
      </c>
      <c r="F30" s="12">
        <v>44681</v>
      </c>
      <c r="G30" s="72"/>
      <c r="H30" s="14">
        <f>DATE(YEAR(F30),MONTH(F30),DAY(F30)+1)</f>
        <v>44682</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258</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258</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258</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258</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258</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258</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5443</v>
      </c>
      <c r="H41" s="456" t="s">
        <v>5440</v>
      </c>
      <c r="I41" s="456"/>
      <c r="J41" s="456"/>
    </row>
    <row r="42" spans="1:12">
      <c r="D42" s="47" t="s">
        <v>4630</v>
      </c>
      <c r="E42" t="s">
        <v>5227</v>
      </c>
    </row>
    <row r="43" spans="1:12">
      <c r="E43" s="75" t="s">
        <v>5438</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L13" sqref="L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27354.400000000001</v>
      </c>
    </row>
    <row r="5" spans="1:12" ht="18" customHeight="1">
      <c r="A5" s="378" t="s">
        <v>78</v>
      </c>
      <c r="B5" s="378"/>
      <c r="C5" s="37" t="s">
        <v>3777</v>
      </c>
      <c r="D5" s="44"/>
      <c r="E5" s="249"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61</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44913.991666666669</v>
      </c>
      <c r="I9" s="22">
        <f>D9-($F$4-G9)</f>
        <v>5591.7999999999993</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44913.991666666669</v>
      </c>
      <c r="I10" s="22">
        <f t="shared" ref="I10:I19" si="2">D10-($F$4-G10)</f>
        <v>5591.7999999999993</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45413.991666666669</v>
      </c>
      <c r="I11" s="22">
        <f t="shared" si="2"/>
        <v>17591.8</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44913.991666666669</v>
      </c>
      <c r="I12" s="22">
        <f t="shared" si="2"/>
        <v>5591.7999999999993</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45413.991666666669</v>
      </c>
      <c r="I13" s="22">
        <f t="shared" si="2"/>
        <v>17591.8</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44913.991666666669</v>
      </c>
      <c r="I14" s="22">
        <f t="shared" si="2"/>
        <v>5591.7999999999993</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45413.991666666669</v>
      </c>
      <c r="I15" s="22">
        <f t="shared" si="2"/>
        <v>17591.8</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44913.991666666669</v>
      </c>
      <c r="I16" s="22">
        <f t="shared" si="2"/>
        <v>5591.7999999999993</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44913.991666666669</v>
      </c>
      <c r="I17" s="22">
        <f t="shared" si="2"/>
        <v>5591.7999999999993</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44913.991666666669</v>
      </c>
      <c r="I18" s="22">
        <f t="shared" si="2"/>
        <v>5591.7999999999993</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44913.991666666669</v>
      </c>
      <c r="I19" s="22">
        <f t="shared" si="2"/>
        <v>5591.7999999999993</v>
      </c>
      <c r="J19" s="16" t="str">
        <f t="shared" si="1"/>
        <v>NOT DUE</v>
      </c>
      <c r="K19" s="30"/>
      <c r="L19" s="145"/>
    </row>
    <row r="20" spans="1:12" ht="38.25">
      <c r="A20" s="16" t="s">
        <v>3342</v>
      </c>
      <c r="B20" s="30" t="s">
        <v>1390</v>
      </c>
      <c r="C20" s="30" t="s">
        <v>1391</v>
      </c>
      <c r="D20" s="41" t="s">
        <v>1</v>
      </c>
      <c r="E20" s="12">
        <v>42549</v>
      </c>
      <c r="F20" s="12">
        <v>44681</v>
      </c>
      <c r="G20" s="72"/>
      <c r="H20" s="14">
        <f>DATE(YEAR(F20),MONTH(F20),DAY(F20)+1)</f>
        <v>44682</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44681</v>
      </c>
      <c r="G21" s="72"/>
      <c r="H21" s="14">
        <f>DATE(YEAR(F21),MONTH(F21),DAY(F21)+1)</f>
        <v>44682</v>
      </c>
      <c r="I21" s="15">
        <f t="shared" ca="1" si="4"/>
        <v>1</v>
      </c>
      <c r="J21" s="16" t="str">
        <f t="shared" ca="1" si="1"/>
        <v>NOT DUE</v>
      </c>
      <c r="K21" s="30" t="s">
        <v>1421</v>
      </c>
      <c r="L21" s="19"/>
    </row>
    <row r="22" spans="1:12" ht="38.25">
      <c r="A22" s="16" t="s">
        <v>3344</v>
      </c>
      <c r="B22" s="30" t="s">
        <v>1394</v>
      </c>
      <c r="C22" s="30" t="s">
        <v>1395</v>
      </c>
      <c r="D22" s="41" t="s">
        <v>1</v>
      </c>
      <c r="E22" s="12">
        <v>42549</v>
      </c>
      <c r="F22" s="12">
        <v>44681</v>
      </c>
      <c r="G22" s="72"/>
      <c r="H22" s="14">
        <f>DATE(YEAR(F22),MONTH(F22),DAY(F22)+1)</f>
        <v>44682</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44667</v>
      </c>
      <c r="G23" s="72"/>
      <c r="H23" s="14">
        <f>EDATE(F23-1,1)</f>
        <v>44696</v>
      </c>
      <c r="I23" s="15">
        <f t="shared" ca="1" si="4"/>
        <v>15</v>
      </c>
      <c r="J23" s="16" t="str">
        <f t="shared" ca="1" si="1"/>
        <v>NOT DUE</v>
      </c>
      <c r="K23" s="30" t="s">
        <v>1423</v>
      </c>
      <c r="L23" s="19"/>
    </row>
    <row r="24" spans="1:12" ht="25.5">
      <c r="A24" s="16" t="s">
        <v>3346</v>
      </c>
      <c r="B24" s="30" t="s">
        <v>1398</v>
      </c>
      <c r="C24" s="30" t="s">
        <v>1399</v>
      </c>
      <c r="D24" s="41" t="s">
        <v>1</v>
      </c>
      <c r="E24" s="12">
        <v>42549</v>
      </c>
      <c r="F24" s="12">
        <v>44681</v>
      </c>
      <c r="G24" s="72"/>
      <c r="H24" s="14">
        <f>DATE(YEAR(F24),MONTH(F24),DAY(F24)+1)</f>
        <v>44682</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44681</v>
      </c>
      <c r="G25" s="72"/>
      <c r="H25" s="14">
        <f>DATE(YEAR(F25),MONTH(F25),DAY(F25)+1)</f>
        <v>44682</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44681</v>
      </c>
      <c r="G26" s="72"/>
      <c r="H26" s="14">
        <f>DATE(YEAR(F26),MONTH(F26),DAY(F26)+1)</f>
        <v>44682</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44681</v>
      </c>
      <c r="G27" s="72"/>
      <c r="H27" s="14">
        <f>DATE(YEAR(F27),MONTH(F27),DAY(F27)+1)</f>
        <v>44682</v>
      </c>
      <c r="I27" s="15">
        <f t="shared" ca="1" si="4"/>
        <v>1</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44</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44</v>
      </c>
      <c r="J29" s="16" t="str">
        <f t="shared" ca="1" si="1"/>
        <v>NOT DUE</v>
      </c>
      <c r="K29" s="30" t="s">
        <v>1425</v>
      </c>
      <c r="L29" s="19"/>
    </row>
    <row r="30" spans="1:12" ht="25.5">
      <c r="A30" s="16" t="s">
        <v>3352</v>
      </c>
      <c r="B30" s="30" t="s">
        <v>1407</v>
      </c>
      <c r="C30" s="30"/>
      <c r="D30" s="41" t="s">
        <v>4</v>
      </c>
      <c r="E30" s="12">
        <v>42549</v>
      </c>
      <c r="F30" s="12">
        <v>44667</v>
      </c>
      <c r="G30" s="72"/>
      <c r="H30" s="14">
        <f>EDATE(F30-1,1)</f>
        <v>44696</v>
      </c>
      <c r="I30" s="15">
        <f t="shared" ca="1" si="4"/>
        <v>15</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45369.008333333331</v>
      </c>
      <c r="I31" s="22">
        <f t="shared" ref="I31:I32" si="5">D31-($F$4-G31)</f>
        <v>16512.199999999997</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45369.008333333331</v>
      </c>
      <c r="I32" s="22">
        <f t="shared" si="5"/>
        <v>16512.199999999997</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58</v>
      </c>
      <c r="J33" s="16" t="str">
        <f t="shared" ca="1" si="1"/>
        <v>NOT DUE</v>
      </c>
      <c r="K33" s="30" t="s">
        <v>1426</v>
      </c>
      <c r="L33" s="145"/>
    </row>
    <row r="34" spans="1:12" ht="15" customHeight="1">
      <c r="A34" s="16" t="s">
        <v>3356</v>
      </c>
      <c r="B34" s="30" t="s">
        <v>1894</v>
      </c>
      <c r="C34" s="30"/>
      <c r="D34" s="41" t="s">
        <v>1</v>
      </c>
      <c r="E34" s="12">
        <v>42549</v>
      </c>
      <c r="F34" s="12">
        <v>44681</v>
      </c>
      <c r="G34" s="72"/>
      <c r="H34" s="14">
        <f>DATE(YEAR(F34),MONTH(F34),DAY(F34)+1)</f>
        <v>44682</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258</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258</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258</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258</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258</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258</v>
      </c>
      <c r="J40" s="16" t="str">
        <f t="shared" ca="1" si="1"/>
        <v>NOT DUE</v>
      </c>
      <c r="K40" s="30" t="s">
        <v>1428</v>
      </c>
      <c r="L40" s="19"/>
    </row>
    <row r="41" spans="1:12" ht="22.5" customHeight="1">
      <c r="A41" s="16" t="s">
        <v>4857</v>
      </c>
      <c r="B41" s="30" t="s">
        <v>3996</v>
      </c>
      <c r="C41" s="30" t="s">
        <v>3997</v>
      </c>
      <c r="D41" s="41" t="s">
        <v>4</v>
      </c>
      <c r="E41" s="12">
        <v>42549</v>
      </c>
      <c r="F41" s="12">
        <v>44669</v>
      </c>
      <c r="G41" s="72"/>
      <c r="H41" s="14">
        <f>EDATE(F41-1,1)</f>
        <v>44698</v>
      </c>
      <c r="I41" s="15">
        <f t="shared" ca="1" si="4"/>
        <v>17</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5443</v>
      </c>
      <c r="H46" s="456" t="s">
        <v>5439</v>
      </c>
      <c r="I46" s="456"/>
      <c r="J46" s="456"/>
    </row>
    <row r="47" spans="1:12">
      <c r="D47" s="47" t="s">
        <v>4630</v>
      </c>
      <c r="E47" t="s">
        <v>5227</v>
      </c>
    </row>
    <row r="48" spans="1:12">
      <c r="E48" s="75" t="s">
        <v>5438</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2" sqref="L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61</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44871.92083333333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44871.92083333333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45371.92083333333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44871.92083333333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45371.92083333333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44871.92083333333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45371.92083333333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44871.92083333333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44871.92083333333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44871.92083333333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44871.92083333333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44681</v>
      </c>
      <c r="G20" s="72"/>
      <c r="H20" s="14">
        <f>DATE(YEAR(F20),MONTH(F20),DAY(F20)+1)</f>
        <v>44682</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44681</v>
      </c>
      <c r="G21" s="72"/>
      <c r="H21" s="14">
        <f>DATE(YEAR(F21),MONTH(F21),DAY(F21)+1)</f>
        <v>44682</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44681</v>
      </c>
      <c r="G22" s="72"/>
      <c r="H22" s="14">
        <f>DATE(YEAR(F22),MONTH(F22),DAY(F22)+1)</f>
        <v>44682</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44667</v>
      </c>
      <c r="G23" s="72"/>
      <c r="H23" s="14">
        <f>EDATE(F23-1,1)</f>
        <v>44696</v>
      </c>
      <c r="I23" s="15">
        <f t="shared" ca="1" si="4"/>
        <v>15</v>
      </c>
      <c r="J23" s="16" t="str">
        <f t="shared" ca="1" si="1"/>
        <v>NOT DUE</v>
      </c>
      <c r="K23" s="30" t="s">
        <v>1423</v>
      </c>
      <c r="L23" s="19"/>
    </row>
    <row r="24" spans="1:12" ht="25.5">
      <c r="A24" s="16" t="s">
        <v>3378</v>
      </c>
      <c r="B24" s="30" t="s">
        <v>1398</v>
      </c>
      <c r="C24" s="30" t="s">
        <v>1399</v>
      </c>
      <c r="D24" s="41" t="s">
        <v>1</v>
      </c>
      <c r="E24" s="12">
        <v>42549</v>
      </c>
      <c r="F24" s="12">
        <v>44681</v>
      </c>
      <c r="G24" s="72"/>
      <c r="H24" s="14">
        <f>DATE(YEAR(F24),MONTH(F24),DAY(F24)+1)</f>
        <v>44682</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44681</v>
      </c>
      <c r="G25" s="72"/>
      <c r="H25" s="14">
        <f>DATE(YEAR(F25),MONTH(F25),DAY(F25)+1)</f>
        <v>44682</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44681</v>
      </c>
      <c r="G26" s="72"/>
      <c r="H26" s="14">
        <f>DATE(YEAR(F26),MONTH(F26),DAY(F26)+1)</f>
        <v>44682</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44681</v>
      </c>
      <c r="G27" s="72"/>
      <c r="H27" s="14">
        <f>DATE(YEAR(F27),MONTH(F27),DAY(F27)+1)</f>
        <v>44682</v>
      </c>
      <c r="I27" s="15">
        <f t="shared" ca="1" si="4"/>
        <v>1</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44</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44</v>
      </c>
      <c r="J29" s="16" t="str">
        <f t="shared" ca="1" si="1"/>
        <v>NOT DUE</v>
      </c>
      <c r="K29" s="30" t="s">
        <v>1425</v>
      </c>
      <c r="L29" s="19"/>
    </row>
    <row r="30" spans="1:12" ht="25.5">
      <c r="A30" s="16" t="s">
        <v>3384</v>
      </c>
      <c r="B30" s="30" t="s">
        <v>1407</v>
      </c>
      <c r="C30" s="30" t="s">
        <v>3751</v>
      </c>
      <c r="D30" s="41" t="s">
        <v>4</v>
      </c>
      <c r="E30" s="12">
        <v>42549</v>
      </c>
      <c r="F30" s="12">
        <v>44667</v>
      </c>
      <c r="G30" s="72"/>
      <c r="H30" s="14">
        <f>EDATE(F30-1,1)</f>
        <v>44696</v>
      </c>
      <c r="I30" s="15">
        <f t="shared" ca="1" si="4"/>
        <v>15</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45448.65</v>
      </c>
      <c r="I31" s="22">
        <f t="shared" ref="I31:I32" si="5">D31-($F$4-G31)</f>
        <v>18423.599999999999</v>
      </c>
      <c r="J31" s="16" t="str">
        <f t="shared" si="1"/>
        <v>NOT DUE</v>
      </c>
      <c r="K31" s="30" t="s">
        <v>3851</v>
      </c>
      <c r="L31" s="145" t="s">
        <v>5388</v>
      </c>
    </row>
    <row r="32" spans="1:12" ht="25.5">
      <c r="A32" s="16" t="s">
        <v>3386</v>
      </c>
      <c r="B32" s="30" t="s">
        <v>3955</v>
      </c>
      <c r="C32" s="30" t="s">
        <v>3888</v>
      </c>
      <c r="D32" s="41">
        <v>20000</v>
      </c>
      <c r="E32" s="12">
        <v>42549</v>
      </c>
      <c r="F32" s="12">
        <v>44412</v>
      </c>
      <c r="G32" s="26">
        <v>24405.599999999999</v>
      </c>
      <c r="H32" s="21">
        <f>IF(I32&lt;=20000,$F$5+(I32/24),"error")</f>
        <v>45448.65</v>
      </c>
      <c r="I32" s="22">
        <f t="shared" si="5"/>
        <v>18423.599999999999</v>
      </c>
      <c r="J32" s="16" t="str">
        <f t="shared" si="1"/>
        <v>NOT DUE</v>
      </c>
      <c r="K32" s="30" t="s">
        <v>3851</v>
      </c>
      <c r="L32" s="145" t="s">
        <v>5388</v>
      </c>
    </row>
    <row r="33" spans="1:12" ht="26.45" customHeight="1">
      <c r="A33" s="16" t="s">
        <v>3387</v>
      </c>
      <c r="B33" s="30" t="s">
        <v>1408</v>
      </c>
      <c r="C33" s="30" t="s">
        <v>1409</v>
      </c>
      <c r="D33" s="41" t="s">
        <v>0</v>
      </c>
      <c r="E33" s="12">
        <v>42549</v>
      </c>
      <c r="F33" s="12">
        <v>44648</v>
      </c>
      <c r="G33" s="72"/>
      <c r="H33" s="14">
        <f>DATE(YEAR(F33),MONTH(F33)+3,DAY(F33)-1)</f>
        <v>44739</v>
      </c>
      <c r="I33" s="15">
        <f t="shared" ca="1" si="4"/>
        <v>58</v>
      </c>
      <c r="J33" s="16" t="str">
        <f t="shared" ca="1" si="1"/>
        <v>NOT DUE</v>
      </c>
      <c r="K33" s="30" t="s">
        <v>1426</v>
      </c>
      <c r="L33" s="145"/>
    </row>
    <row r="34" spans="1:12" ht="15" customHeight="1">
      <c r="A34" s="16" t="s">
        <v>3388</v>
      </c>
      <c r="B34" s="30" t="s">
        <v>1894</v>
      </c>
      <c r="C34" s="30"/>
      <c r="D34" s="41" t="s">
        <v>1</v>
      </c>
      <c r="E34" s="12">
        <v>42549</v>
      </c>
      <c r="F34" s="12">
        <v>44681</v>
      </c>
      <c r="G34" s="72"/>
      <c r="H34" s="14">
        <f>DATE(YEAR(F34),MONTH(F34),DAY(F34)+1)</f>
        <v>44682</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258</v>
      </c>
      <c r="J35" s="16" t="str">
        <f t="shared" ca="1" si="1"/>
        <v>NOT DUE</v>
      </c>
      <c r="K35" s="30" t="s">
        <v>1426</v>
      </c>
      <c r="L35" s="145" t="s">
        <v>5388</v>
      </c>
    </row>
    <row r="36" spans="1:12" ht="25.5">
      <c r="A36" s="16" t="s">
        <v>3390</v>
      </c>
      <c r="B36" s="30" t="s">
        <v>1412</v>
      </c>
      <c r="C36" s="30" t="s">
        <v>1413</v>
      </c>
      <c r="D36" s="41" t="s">
        <v>381</v>
      </c>
      <c r="E36" s="12">
        <v>42549</v>
      </c>
      <c r="F36" s="12">
        <v>44575</v>
      </c>
      <c r="G36" s="72"/>
      <c r="H36" s="14">
        <f t="shared" si="6"/>
        <v>44939</v>
      </c>
      <c r="I36" s="15">
        <f t="shared" ca="1" si="4"/>
        <v>258</v>
      </c>
      <c r="J36" s="16" t="str">
        <f t="shared" ca="1" si="1"/>
        <v>NOT DUE</v>
      </c>
      <c r="K36" s="30" t="s">
        <v>1427</v>
      </c>
      <c r="L36" s="145" t="s">
        <v>5388</v>
      </c>
    </row>
    <row r="37" spans="1:12" ht="25.5">
      <c r="A37" s="16" t="s">
        <v>3391</v>
      </c>
      <c r="B37" s="30" t="s">
        <v>1414</v>
      </c>
      <c r="C37" s="30" t="s">
        <v>1415</v>
      </c>
      <c r="D37" s="41" t="s">
        <v>381</v>
      </c>
      <c r="E37" s="12">
        <v>42549</v>
      </c>
      <c r="F37" s="12">
        <v>44575</v>
      </c>
      <c r="G37" s="72"/>
      <c r="H37" s="14">
        <f t="shared" si="6"/>
        <v>44939</v>
      </c>
      <c r="I37" s="15">
        <f t="shared" ca="1" si="4"/>
        <v>258</v>
      </c>
      <c r="J37" s="16" t="str">
        <f t="shared" ca="1" si="1"/>
        <v>NOT DUE</v>
      </c>
      <c r="K37" s="30" t="s">
        <v>1427</v>
      </c>
      <c r="L37" s="145" t="s">
        <v>5388</v>
      </c>
    </row>
    <row r="38" spans="1:12" ht="25.5">
      <c r="A38" s="16" t="s">
        <v>3392</v>
      </c>
      <c r="B38" s="30" t="s">
        <v>1416</v>
      </c>
      <c r="C38" s="30" t="s">
        <v>1417</v>
      </c>
      <c r="D38" s="41" t="s">
        <v>381</v>
      </c>
      <c r="E38" s="12">
        <v>42549</v>
      </c>
      <c r="F38" s="12">
        <v>44575</v>
      </c>
      <c r="G38" s="72"/>
      <c r="H38" s="14">
        <f t="shared" si="6"/>
        <v>44939</v>
      </c>
      <c r="I38" s="15">
        <f t="shared" ca="1" si="4"/>
        <v>258</v>
      </c>
      <c r="J38" s="16" t="str">
        <f t="shared" ca="1" si="1"/>
        <v>NOT DUE</v>
      </c>
      <c r="K38" s="30" t="s">
        <v>1427</v>
      </c>
      <c r="L38" s="145" t="s">
        <v>5388</v>
      </c>
    </row>
    <row r="39" spans="1:12" ht="25.5">
      <c r="A39" s="16" t="s">
        <v>3854</v>
      </c>
      <c r="B39" s="30" t="s">
        <v>1418</v>
      </c>
      <c r="C39" s="30" t="s">
        <v>1419</v>
      </c>
      <c r="D39" s="41" t="s">
        <v>381</v>
      </c>
      <c r="E39" s="12">
        <v>42549</v>
      </c>
      <c r="F39" s="12">
        <v>44575</v>
      </c>
      <c r="G39" s="72"/>
      <c r="H39" s="14">
        <f t="shared" si="6"/>
        <v>44939</v>
      </c>
      <c r="I39" s="15">
        <f t="shared" ca="1" si="4"/>
        <v>258</v>
      </c>
      <c r="J39" s="16" t="str">
        <f t="shared" ca="1" si="1"/>
        <v>NOT DUE</v>
      </c>
      <c r="K39" s="30" t="s">
        <v>1428</v>
      </c>
      <c r="L39" s="145" t="s">
        <v>5388</v>
      </c>
    </row>
    <row r="40" spans="1:12" ht="15" customHeight="1">
      <c r="A40" s="16" t="s">
        <v>3855</v>
      </c>
      <c r="B40" s="30" t="s">
        <v>1429</v>
      </c>
      <c r="C40" s="30" t="s">
        <v>1430</v>
      </c>
      <c r="D40" s="41" t="s">
        <v>381</v>
      </c>
      <c r="E40" s="12">
        <v>42549</v>
      </c>
      <c r="F40" s="12">
        <v>44575</v>
      </c>
      <c r="G40" s="72"/>
      <c r="H40" s="14">
        <f t="shared" si="6"/>
        <v>44939</v>
      </c>
      <c r="I40" s="15">
        <f t="shared" ca="1" si="4"/>
        <v>258</v>
      </c>
      <c r="J40" s="16" t="str">
        <f t="shared" ca="1" si="1"/>
        <v>NOT DUE</v>
      </c>
      <c r="K40" s="30" t="s">
        <v>1428</v>
      </c>
      <c r="L40" s="145" t="s">
        <v>5388</v>
      </c>
    </row>
    <row r="41" spans="1:12" ht="21.75" customHeight="1">
      <c r="A41" s="16" t="s">
        <v>4856</v>
      </c>
      <c r="B41" s="30" t="s">
        <v>3996</v>
      </c>
      <c r="C41" s="30" t="s">
        <v>3997</v>
      </c>
      <c r="D41" s="41" t="s">
        <v>4</v>
      </c>
      <c r="E41" s="12">
        <v>42549</v>
      </c>
      <c r="F41" s="12">
        <v>44669</v>
      </c>
      <c r="G41" s="72"/>
      <c r="H41" s="14">
        <f>EDATE(F41-1,1)</f>
        <v>44698</v>
      </c>
      <c r="I41" s="15">
        <f t="shared" ca="1" si="4"/>
        <v>17</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5444</v>
      </c>
      <c r="H46" s="456" t="s">
        <v>5439</v>
      </c>
      <c r="I46" s="456"/>
      <c r="J46" s="456"/>
    </row>
    <row r="47" spans="1:12">
      <c r="D47" s="47" t="s">
        <v>4630</v>
      </c>
      <c r="E47" t="s">
        <v>5227</v>
      </c>
    </row>
    <row r="48" spans="1:12">
      <c r="E48" s="75" t="s">
        <v>5438</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3612.6</v>
      </c>
    </row>
    <row r="5" spans="1:12" ht="18" customHeight="1">
      <c r="A5" s="378" t="s">
        <v>78</v>
      </c>
      <c r="B5" s="378"/>
      <c r="C5" s="37" t="s">
        <v>3777</v>
      </c>
      <c r="D5" s="44"/>
      <c r="E5" s="25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44863.808333333334</v>
      </c>
      <c r="I8" s="22">
        <f>D8-($F$4-G8)</f>
        <v>4387.3999999999996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53</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44863.808333333334</v>
      </c>
      <c r="I10" s="22">
        <f t="shared" ref="I10:I19" si="2">D10-($F$4-G10)</f>
        <v>4387.3999999999996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45363.808333333334</v>
      </c>
      <c r="I11" s="22">
        <f t="shared" si="2"/>
        <v>16387.400000000001</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44863.808333333334</v>
      </c>
      <c r="I12" s="22">
        <f t="shared" si="2"/>
        <v>4387.3999999999996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45363.808333333334</v>
      </c>
      <c r="I13" s="22">
        <f t="shared" si="2"/>
        <v>16387.400000000001</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45363.808333333334</v>
      </c>
      <c r="I14" s="22">
        <f t="shared" si="2"/>
        <v>16387.400000000001</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45363.808333333334</v>
      </c>
      <c r="I15" s="22">
        <f t="shared" si="2"/>
        <v>16387.400000000001</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45363.808333333334</v>
      </c>
      <c r="I16" s="22">
        <f t="shared" si="2"/>
        <v>16387.400000000001</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45363.808333333334</v>
      </c>
      <c r="I17" s="22">
        <f t="shared" si="2"/>
        <v>16387.400000000001</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44939.504166666666</v>
      </c>
      <c r="I18" s="22">
        <f t="shared" si="2"/>
        <v>6204.1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44863.808333333334</v>
      </c>
      <c r="I19" s="22">
        <f t="shared" si="2"/>
        <v>4387.3999999999996</v>
      </c>
      <c r="J19" s="16" t="str">
        <f t="shared" si="0"/>
        <v>NOT DUE</v>
      </c>
      <c r="K19" s="30"/>
      <c r="L19" s="19"/>
    </row>
    <row r="20" spans="1:12" ht="38.25">
      <c r="A20" s="16" t="s">
        <v>3281</v>
      </c>
      <c r="B20" s="30" t="s">
        <v>1390</v>
      </c>
      <c r="C20" s="30" t="s">
        <v>1391</v>
      </c>
      <c r="D20" s="41" t="s">
        <v>1</v>
      </c>
      <c r="E20" s="12">
        <v>42549</v>
      </c>
      <c r="F20" s="12">
        <v>44681</v>
      </c>
      <c r="G20" s="72"/>
      <c r="H20" s="14">
        <f>DATE(YEAR(F20),MONTH(F20),DAY(F20)+1)</f>
        <v>44682</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44681</v>
      </c>
      <c r="G21" s="72"/>
      <c r="H21" s="14">
        <f>DATE(YEAR(F21),MONTH(F21),DAY(F21)+1)</f>
        <v>44682</v>
      </c>
      <c r="I21" s="15">
        <f t="shared" ca="1" si="4"/>
        <v>1</v>
      </c>
      <c r="J21" s="16" t="str">
        <f t="shared" ca="1" si="0"/>
        <v>NOT DUE</v>
      </c>
      <c r="K21" s="30" t="s">
        <v>1421</v>
      </c>
      <c r="L21" s="19"/>
    </row>
    <row r="22" spans="1:12" ht="38.25">
      <c r="A22" s="16" t="s">
        <v>3283</v>
      </c>
      <c r="B22" s="30" t="s">
        <v>1394</v>
      </c>
      <c r="C22" s="30" t="s">
        <v>1395</v>
      </c>
      <c r="D22" s="41" t="s">
        <v>1</v>
      </c>
      <c r="E22" s="12">
        <v>42549</v>
      </c>
      <c r="F22" s="12">
        <v>44681</v>
      </c>
      <c r="G22" s="72"/>
      <c r="H22" s="14">
        <f>DATE(YEAR(F22),MONTH(F22),DAY(F22)+1)</f>
        <v>44682</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44667</v>
      </c>
      <c r="G23" s="72"/>
      <c r="H23" s="14">
        <f>EDATE(F23-1,1)</f>
        <v>44696</v>
      </c>
      <c r="I23" s="15">
        <f t="shared" ca="1" si="4"/>
        <v>15</v>
      </c>
      <c r="J23" s="16" t="str">
        <f t="shared" ca="1" si="0"/>
        <v>NOT DUE</v>
      </c>
      <c r="K23" s="30" t="s">
        <v>1423</v>
      </c>
      <c r="L23" s="19"/>
    </row>
    <row r="24" spans="1:12" ht="25.5">
      <c r="A24" s="16" t="s">
        <v>3285</v>
      </c>
      <c r="B24" s="30" t="s">
        <v>1398</v>
      </c>
      <c r="C24" s="30" t="s">
        <v>1399</v>
      </c>
      <c r="D24" s="41" t="s">
        <v>1</v>
      </c>
      <c r="E24" s="12">
        <v>42549</v>
      </c>
      <c r="F24" s="12">
        <v>44681</v>
      </c>
      <c r="G24" s="72"/>
      <c r="H24" s="14">
        <f>DATE(YEAR(F24),MONTH(F24),DAY(F24)+1)</f>
        <v>44682</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44681</v>
      </c>
      <c r="G25" s="72"/>
      <c r="H25" s="14">
        <f>DATE(YEAR(F25),MONTH(F25),DAY(F25)+1)</f>
        <v>44682</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44681</v>
      </c>
      <c r="G26" s="72"/>
      <c r="H26" s="14">
        <f>DATE(YEAR(F26),MONTH(F26),DAY(F26)+1)</f>
        <v>44682</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44681</v>
      </c>
      <c r="G27" s="72"/>
      <c r="H27" s="14">
        <f>DATE(YEAR(F27),MONTH(F27),DAY(F27)+1)</f>
        <v>44682</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45363.808333333334</v>
      </c>
      <c r="I28" s="22">
        <f t="shared" ref="I28:I29" si="5">D28-($F$4-G28)</f>
        <v>16387.400000000001</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45363.808333333334</v>
      </c>
      <c r="I29" s="22">
        <f t="shared" si="5"/>
        <v>16387.400000000001</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58</v>
      </c>
      <c r="J30" s="16" t="str">
        <f t="shared" ca="1" si="0"/>
        <v>NOT DUE</v>
      </c>
      <c r="K30" s="30" t="s">
        <v>1426</v>
      </c>
      <c r="L30" s="145"/>
    </row>
    <row r="31" spans="1:12" ht="15" customHeight="1">
      <c r="A31" s="16" t="s">
        <v>3292</v>
      </c>
      <c r="B31" s="30" t="s">
        <v>1894</v>
      </c>
      <c r="C31" s="30"/>
      <c r="D31" s="41" t="s">
        <v>1</v>
      </c>
      <c r="E31" s="12">
        <v>42549</v>
      </c>
      <c r="F31" s="12">
        <v>44681</v>
      </c>
      <c r="G31" s="72"/>
      <c r="H31" s="14">
        <f>DATE(YEAR(F31),MONTH(F31),DAY(F31)+1)</f>
        <v>44682</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258</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258</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258</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258</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258</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258</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5443</v>
      </c>
      <c r="D43" s="47" t="s">
        <v>4630</v>
      </c>
      <c r="E43" t="s">
        <v>5227</v>
      </c>
      <c r="H43" s="456" t="s">
        <v>5440</v>
      </c>
      <c r="I43" s="456"/>
      <c r="J43" s="456"/>
    </row>
    <row r="44" spans="1:12">
      <c r="E44" s="75" t="s">
        <v>5438</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4316.8</v>
      </c>
    </row>
    <row r="5" spans="1:12" ht="18" customHeight="1">
      <c r="A5" s="378" t="s">
        <v>78</v>
      </c>
      <c r="B5" s="378"/>
      <c r="C5" s="37" t="s">
        <v>3777</v>
      </c>
      <c r="D5" s="44"/>
      <c r="E5" s="25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44834.466666666667</v>
      </c>
      <c r="I8" s="22">
        <f>D8-($F$4-G8)</f>
        <v>3683.2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53</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44834.466666666667</v>
      </c>
      <c r="I10" s="22">
        <f t="shared" ref="I10:I19" si="2">D10-($F$4-G10)</f>
        <v>3683.2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45334.466666666667</v>
      </c>
      <c r="I11" s="22">
        <f t="shared" si="2"/>
        <v>15683.2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44834.466666666667</v>
      </c>
      <c r="I12" s="22">
        <f t="shared" si="2"/>
        <v>3683.2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45334.466666666667</v>
      </c>
      <c r="I13" s="22">
        <f t="shared" si="2"/>
        <v>15683.2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45334.466666666667</v>
      </c>
      <c r="I14" s="22">
        <f t="shared" si="2"/>
        <v>15683.2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45334.466666666667</v>
      </c>
      <c r="I15" s="22">
        <f t="shared" si="2"/>
        <v>15683.2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45334.466666666667</v>
      </c>
      <c r="I16" s="22">
        <f t="shared" si="2"/>
        <v>15683.2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45334.466666666667</v>
      </c>
      <c r="I17" s="22">
        <f t="shared" si="2"/>
        <v>15683.2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44834.466666666667</v>
      </c>
      <c r="I18" s="22">
        <f t="shared" si="2"/>
        <v>3683.2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44834.466666666667</v>
      </c>
      <c r="I19" s="22">
        <f t="shared" si="2"/>
        <v>3683.2</v>
      </c>
      <c r="J19" s="16" t="str">
        <f t="shared" si="0"/>
        <v>NOT DUE</v>
      </c>
      <c r="K19" s="30"/>
      <c r="L19" s="19"/>
    </row>
    <row r="20" spans="1:12" ht="38.25">
      <c r="A20" s="16" t="s">
        <v>3311</v>
      </c>
      <c r="B20" s="30" t="s">
        <v>1390</v>
      </c>
      <c r="C20" s="30" t="s">
        <v>1391</v>
      </c>
      <c r="D20" s="41" t="s">
        <v>1</v>
      </c>
      <c r="E20" s="12">
        <v>42549</v>
      </c>
      <c r="F20" s="12">
        <v>44681</v>
      </c>
      <c r="G20" s="72"/>
      <c r="H20" s="14">
        <f>DATE(YEAR(F20),MONTH(F20),DAY(F20)+1)</f>
        <v>44682</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44681</v>
      </c>
      <c r="G21" s="72"/>
      <c r="H21" s="14">
        <f>DATE(YEAR(F21),MONTH(F21),DAY(F21)+1)</f>
        <v>44682</v>
      </c>
      <c r="I21" s="15">
        <f t="shared" ca="1" si="4"/>
        <v>1</v>
      </c>
      <c r="J21" s="16" t="str">
        <f t="shared" ca="1" si="0"/>
        <v>NOT DUE</v>
      </c>
      <c r="K21" s="30" t="s">
        <v>1421</v>
      </c>
      <c r="L21" s="19"/>
    </row>
    <row r="22" spans="1:12" ht="38.25">
      <c r="A22" s="16" t="s">
        <v>3313</v>
      </c>
      <c r="B22" s="30" t="s">
        <v>1394</v>
      </c>
      <c r="C22" s="30" t="s">
        <v>1395</v>
      </c>
      <c r="D22" s="41" t="s">
        <v>1</v>
      </c>
      <c r="E22" s="12">
        <v>42549</v>
      </c>
      <c r="F22" s="12">
        <v>44681</v>
      </c>
      <c r="G22" s="72"/>
      <c r="H22" s="14">
        <f>DATE(YEAR(F22),MONTH(F22),DAY(F22)+1)</f>
        <v>44682</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44667</v>
      </c>
      <c r="G23" s="72"/>
      <c r="H23" s="14">
        <f>EDATE(F23-1,1)</f>
        <v>44696</v>
      </c>
      <c r="I23" s="15">
        <f t="shared" ca="1" si="4"/>
        <v>15</v>
      </c>
      <c r="J23" s="16" t="str">
        <f t="shared" ca="1" si="0"/>
        <v>NOT DUE</v>
      </c>
      <c r="K23" s="30" t="s">
        <v>1423</v>
      </c>
      <c r="L23" s="19"/>
    </row>
    <row r="24" spans="1:12" ht="25.5">
      <c r="A24" s="16" t="s">
        <v>3315</v>
      </c>
      <c r="B24" s="30" t="s">
        <v>1398</v>
      </c>
      <c r="C24" s="30" t="s">
        <v>1399</v>
      </c>
      <c r="D24" s="41" t="s">
        <v>1</v>
      </c>
      <c r="E24" s="12">
        <v>42549</v>
      </c>
      <c r="F24" s="12">
        <v>44681</v>
      </c>
      <c r="G24" s="72"/>
      <c r="H24" s="14">
        <f>DATE(YEAR(F24),MONTH(F24),DAY(F24)+1)</f>
        <v>44682</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44681</v>
      </c>
      <c r="G25" s="72"/>
      <c r="H25" s="14">
        <f>DATE(YEAR(F25),MONTH(F25),DAY(F25)+1)</f>
        <v>44682</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44681</v>
      </c>
      <c r="G26" s="72"/>
      <c r="H26" s="14">
        <f>DATE(YEAR(F26),MONTH(F26),DAY(F26)+1)</f>
        <v>44682</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44681</v>
      </c>
      <c r="G27" s="72"/>
      <c r="H27" s="14">
        <f>DATE(YEAR(F27),MONTH(F27),DAY(F27)+1)</f>
        <v>44682</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45334.466666666667</v>
      </c>
      <c r="I28" s="22">
        <f t="shared" ref="I28:I29" si="5">D28-($F$4-G28)</f>
        <v>15683.2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45334.466666666667</v>
      </c>
      <c r="I29" s="22">
        <f t="shared" si="5"/>
        <v>15683.2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58</v>
      </c>
      <c r="J30" s="16" t="str">
        <f t="shared" ca="1" si="0"/>
        <v>NOT DUE</v>
      </c>
      <c r="K30" s="30" t="s">
        <v>1426</v>
      </c>
      <c r="L30" s="145"/>
    </row>
    <row r="31" spans="1:12" ht="15" customHeight="1">
      <c r="A31" s="16" t="s">
        <v>3322</v>
      </c>
      <c r="B31" s="30" t="s">
        <v>1894</v>
      </c>
      <c r="C31" s="30"/>
      <c r="D31" s="41" t="s">
        <v>1</v>
      </c>
      <c r="E31" s="12">
        <v>42549</v>
      </c>
      <c r="F31" s="12">
        <v>44681</v>
      </c>
      <c r="G31" s="72"/>
      <c r="H31" s="14">
        <f>DATE(YEAR(F31),MONTH(F31),DAY(F31)+1)</f>
        <v>44682</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258</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258</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258</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258</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258</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258</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5443</v>
      </c>
      <c r="H42" s="456" t="s">
        <v>5440</v>
      </c>
      <c r="I42" s="456"/>
      <c r="J42" s="456"/>
    </row>
    <row r="43" spans="1:12">
      <c r="D43" s="47" t="s">
        <v>4630</v>
      </c>
      <c r="E43" t="s">
        <v>5227</v>
      </c>
    </row>
    <row r="44" spans="1:12">
      <c r="E44" s="75" t="s">
        <v>5438</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1124.4000000000001</v>
      </c>
    </row>
    <row r="5" spans="1:12" ht="18" customHeight="1">
      <c r="A5" s="378" t="s">
        <v>78</v>
      </c>
      <c r="B5" s="378"/>
      <c r="C5" s="37" t="s">
        <v>3777</v>
      </c>
      <c r="D5" s="44"/>
      <c r="E5" s="25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11</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44967.48333333333</v>
      </c>
      <c r="I9" s="22">
        <f>D9-($F$4-G9)</f>
        <v>6875.6</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53</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44967.48333333333</v>
      </c>
      <c r="I11" s="22">
        <f t="shared" ref="I11:I18" si="3">D11-($F$4-G11)</f>
        <v>6875.6</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45467.48333333333</v>
      </c>
      <c r="I12" s="22">
        <f t="shared" si="3"/>
        <v>18875.599999999999</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44967.48333333333</v>
      </c>
      <c r="I13" s="22">
        <f t="shared" si="3"/>
        <v>6875.6</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45467.48333333333</v>
      </c>
      <c r="I14" s="22">
        <f t="shared" si="3"/>
        <v>18875.599999999999</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44967.48333333333</v>
      </c>
      <c r="I15" s="22">
        <f t="shared" si="3"/>
        <v>6875.6</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44967.48333333333</v>
      </c>
      <c r="I16" s="22">
        <f t="shared" si="3"/>
        <v>6875.6</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44967.48333333333</v>
      </c>
      <c r="I17" s="22">
        <f t="shared" si="3"/>
        <v>6875.6</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44967.48333333333</v>
      </c>
      <c r="I18" s="22">
        <f t="shared" si="3"/>
        <v>6875.6</v>
      </c>
      <c r="J18" s="16" t="str">
        <f t="shared" si="1"/>
        <v>NOT DUE</v>
      </c>
      <c r="K18" s="30"/>
      <c r="L18" s="19"/>
    </row>
    <row r="19" spans="1:12" ht="38.25">
      <c r="A19" s="16" t="s">
        <v>3215</v>
      </c>
      <c r="B19" s="30" t="s">
        <v>1390</v>
      </c>
      <c r="C19" s="30" t="s">
        <v>1391</v>
      </c>
      <c r="D19" s="41" t="s">
        <v>1</v>
      </c>
      <c r="E19" s="12">
        <v>42547</v>
      </c>
      <c r="F19" s="12">
        <v>44681</v>
      </c>
      <c r="G19" s="72"/>
      <c r="H19" s="14">
        <f>DATE(YEAR(F19),MONTH(F19),DAY(F19)+1)</f>
        <v>44682</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44681</v>
      </c>
      <c r="G20" s="72"/>
      <c r="H20" s="14">
        <f>DATE(YEAR(F20),MONTH(F20),DAY(F20)+1)</f>
        <v>44682</v>
      </c>
      <c r="I20" s="15">
        <f t="shared" ca="1" si="5"/>
        <v>1</v>
      </c>
      <c r="J20" s="16" t="str">
        <f t="shared" ca="1" si="1"/>
        <v>NOT DUE</v>
      </c>
      <c r="K20" s="30" t="s">
        <v>1421</v>
      </c>
      <c r="L20" s="19"/>
    </row>
    <row r="21" spans="1:12" ht="38.25">
      <c r="A21" s="16" t="s">
        <v>3217</v>
      </c>
      <c r="B21" s="30" t="s">
        <v>1394</v>
      </c>
      <c r="C21" s="30" t="s">
        <v>1395</v>
      </c>
      <c r="D21" s="41" t="s">
        <v>1</v>
      </c>
      <c r="E21" s="12">
        <v>42547</v>
      </c>
      <c r="F21" s="12">
        <v>44681</v>
      </c>
      <c r="G21" s="72"/>
      <c r="H21" s="14">
        <f>DATE(YEAR(F21),MONTH(F21),DAY(F21)+1)</f>
        <v>44682</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44667</v>
      </c>
      <c r="G22" s="72"/>
      <c r="H22" s="14">
        <f>EDATE(F22-1,1)</f>
        <v>44696</v>
      </c>
      <c r="I22" s="15">
        <f t="shared" ca="1" si="5"/>
        <v>15</v>
      </c>
      <c r="J22" s="16" t="str">
        <f t="shared" ca="1" si="1"/>
        <v>NOT DUE</v>
      </c>
      <c r="K22" s="30" t="s">
        <v>1423</v>
      </c>
      <c r="L22" s="19"/>
    </row>
    <row r="23" spans="1:12" ht="25.5">
      <c r="A23" s="16" t="s">
        <v>3219</v>
      </c>
      <c r="B23" s="30" t="s">
        <v>1398</v>
      </c>
      <c r="C23" s="30" t="s">
        <v>1399</v>
      </c>
      <c r="D23" s="41" t="s">
        <v>1</v>
      </c>
      <c r="E23" s="12">
        <v>42547</v>
      </c>
      <c r="F23" s="12">
        <v>44681</v>
      </c>
      <c r="G23" s="72"/>
      <c r="H23" s="14">
        <f>DATE(YEAR(F23),MONTH(F23),DAY(F23)+1)</f>
        <v>44682</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44681</v>
      </c>
      <c r="G24" s="72"/>
      <c r="H24" s="14">
        <f>DATE(YEAR(F24),MONTH(F24),DAY(F24)+1)</f>
        <v>44682</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44681</v>
      </c>
      <c r="G25" s="72"/>
      <c r="H25" s="14">
        <f>DATE(YEAR(F25),MONTH(F25),DAY(F25)+1)</f>
        <v>44682</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44681</v>
      </c>
      <c r="G26" s="72"/>
      <c r="H26" s="14">
        <f>DATE(YEAR(F26),MONTH(F26),DAY(F26)+1)</f>
        <v>44682</v>
      </c>
      <c r="I26" s="15">
        <f t="shared" ca="1" si="5"/>
        <v>1</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44</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44</v>
      </c>
      <c r="J28" s="16" t="str">
        <f t="shared" ca="1" si="1"/>
        <v>NOT DUE</v>
      </c>
      <c r="K28" s="30" t="s">
        <v>1425</v>
      </c>
      <c r="L28" s="237"/>
    </row>
    <row r="29" spans="1:12" ht="25.5">
      <c r="A29" s="16" t="s">
        <v>3225</v>
      </c>
      <c r="B29" s="30" t="s">
        <v>1407</v>
      </c>
      <c r="C29" s="30"/>
      <c r="D29" s="41" t="s">
        <v>4</v>
      </c>
      <c r="E29" s="12">
        <v>42547</v>
      </c>
      <c r="F29" s="12">
        <v>44667</v>
      </c>
      <c r="G29" s="72"/>
      <c r="H29" s="14">
        <f>EDATE(F29-1,1)</f>
        <v>44696</v>
      </c>
      <c r="I29" s="15">
        <f t="shared" ca="1" si="5"/>
        <v>15</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45502.816666666666</v>
      </c>
      <c r="I30" s="22">
        <f t="shared" ref="I30:I31" si="6">D30-($F$4-G30)</f>
        <v>19723.599999999999</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45502.816666666666</v>
      </c>
      <c r="I31" s="22">
        <f t="shared" si="6"/>
        <v>19723.599999999999</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58</v>
      </c>
      <c r="J32" s="16" t="str">
        <f t="shared" ca="1" si="1"/>
        <v>NOT DUE</v>
      </c>
      <c r="K32" s="30" t="s">
        <v>1426</v>
      </c>
      <c r="L32" s="237"/>
    </row>
    <row r="33" spans="1:12" ht="15" customHeight="1">
      <c r="A33" s="16" t="s">
        <v>3229</v>
      </c>
      <c r="B33" s="30" t="s">
        <v>1894</v>
      </c>
      <c r="C33" s="30"/>
      <c r="D33" s="41" t="s">
        <v>1</v>
      </c>
      <c r="E33" s="12">
        <v>42547</v>
      </c>
      <c r="F33" s="12">
        <v>44674</v>
      </c>
      <c r="G33" s="72"/>
      <c r="H33" s="14">
        <f>DATE(YEAR(F33),MONTH(F33),DAY(F33)+1)</f>
        <v>44675</v>
      </c>
      <c r="I33" s="15">
        <f t="shared" ca="1" si="5"/>
        <v>-6</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258</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258</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258</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258</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258</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258</v>
      </c>
      <c r="J39" s="16" t="str">
        <f t="shared" ca="1" si="1"/>
        <v>NOT DUE</v>
      </c>
      <c r="K39" s="30" t="s">
        <v>1428</v>
      </c>
      <c r="L39" s="19"/>
    </row>
    <row r="40" spans="1:12" ht="24" customHeight="1">
      <c r="A40" s="16" t="s">
        <v>4854</v>
      </c>
      <c r="B40" s="30" t="s">
        <v>3996</v>
      </c>
      <c r="C40" s="30" t="s">
        <v>3997</v>
      </c>
      <c r="D40" s="41" t="s">
        <v>4</v>
      </c>
      <c r="E40" s="12">
        <v>42547</v>
      </c>
      <c r="F40" s="12">
        <v>44669</v>
      </c>
      <c r="G40" s="72"/>
      <c r="H40" s="14">
        <f>EDATE(F40-1,1)</f>
        <v>44698</v>
      </c>
      <c r="I40" s="15">
        <f t="shared" ca="1" si="5"/>
        <v>17</v>
      </c>
      <c r="J40" s="16" t="str">
        <f t="shared" ca="1" si="1"/>
        <v>NOT DUE</v>
      </c>
      <c r="K40" s="30"/>
      <c r="L40" s="237" t="s">
        <v>5458</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5443</v>
      </c>
      <c r="E46" s="75" t="s">
        <v>5438</v>
      </c>
      <c r="H46" s="456" t="s">
        <v>5440</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L32" sqref="L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1449.1</v>
      </c>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11</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44953.95416666667</v>
      </c>
      <c r="I9" s="22">
        <f>D9-($F$4-G9)</f>
        <v>6550.9</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53</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44953.95416666667</v>
      </c>
      <c r="I11" s="22">
        <f t="shared" ref="I11:I18" si="3">D11-($F$4-G11)</f>
        <v>6550.9</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45453.95416666667</v>
      </c>
      <c r="I12" s="22">
        <f t="shared" si="3"/>
        <v>18550.900000000001</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44953.95416666667</v>
      </c>
      <c r="I13" s="22">
        <f t="shared" si="3"/>
        <v>6550.9</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45453.95416666667</v>
      </c>
      <c r="I14" s="22">
        <f t="shared" si="3"/>
        <v>18550.900000000001</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44953.95416666667</v>
      </c>
      <c r="I15" s="22">
        <f t="shared" si="3"/>
        <v>6550.9</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44953.95416666667</v>
      </c>
      <c r="I16" s="22">
        <f t="shared" si="3"/>
        <v>6550.9</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44953.95416666667</v>
      </c>
      <c r="I17" s="22">
        <f t="shared" si="3"/>
        <v>6550.9</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44953.95416666667</v>
      </c>
      <c r="I18" s="22">
        <f t="shared" si="3"/>
        <v>6550.9</v>
      </c>
      <c r="J18" s="16" t="str">
        <f t="shared" si="1"/>
        <v>NOT DUE</v>
      </c>
      <c r="K18" s="30"/>
      <c r="L18" s="19"/>
    </row>
    <row r="19" spans="1:12" ht="38.25">
      <c r="A19" s="16" t="s">
        <v>3247</v>
      </c>
      <c r="B19" s="30" t="s">
        <v>1390</v>
      </c>
      <c r="C19" s="30" t="s">
        <v>1391</v>
      </c>
      <c r="D19" s="41" t="s">
        <v>1</v>
      </c>
      <c r="E19" s="12">
        <v>42549</v>
      </c>
      <c r="F19" s="12">
        <v>44681</v>
      </c>
      <c r="G19" s="72"/>
      <c r="H19" s="14">
        <f>DATE(YEAR(F19),MONTH(F19),DAY(F19)+1)</f>
        <v>44682</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44681</v>
      </c>
      <c r="G20" s="72"/>
      <c r="H20" s="14">
        <f>DATE(YEAR(F20),MONTH(F20),DAY(F20)+1)</f>
        <v>44682</v>
      </c>
      <c r="I20" s="15">
        <f t="shared" ca="1" si="5"/>
        <v>1</v>
      </c>
      <c r="J20" s="16" t="str">
        <f t="shared" ca="1" si="1"/>
        <v>NOT DUE</v>
      </c>
      <c r="K20" s="30" t="s">
        <v>1421</v>
      </c>
      <c r="L20" s="19"/>
    </row>
    <row r="21" spans="1:12" ht="38.25">
      <c r="A21" s="16" t="s">
        <v>3249</v>
      </c>
      <c r="B21" s="30" t="s">
        <v>1394</v>
      </c>
      <c r="C21" s="30" t="s">
        <v>1395</v>
      </c>
      <c r="D21" s="41" t="s">
        <v>1</v>
      </c>
      <c r="E21" s="12">
        <v>42549</v>
      </c>
      <c r="F21" s="12">
        <v>44681</v>
      </c>
      <c r="G21" s="72"/>
      <c r="H21" s="14">
        <f>DATE(YEAR(F21),MONTH(F21),DAY(F21)+1)</f>
        <v>44682</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44667</v>
      </c>
      <c r="G22" s="72"/>
      <c r="H22" s="14">
        <f>EDATE(F22-1,1)</f>
        <v>44696</v>
      </c>
      <c r="I22" s="15">
        <f t="shared" ca="1" si="5"/>
        <v>15</v>
      </c>
      <c r="J22" s="16" t="str">
        <f t="shared" ca="1" si="1"/>
        <v>NOT DUE</v>
      </c>
      <c r="K22" s="30" t="s">
        <v>1423</v>
      </c>
      <c r="L22" s="237"/>
    </row>
    <row r="23" spans="1:12" ht="25.5">
      <c r="A23" s="16" t="s">
        <v>3251</v>
      </c>
      <c r="B23" s="30" t="s">
        <v>1398</v>
      </c>
      <c r="C23" s="30" t="s">
        <v>1399</v>
      </c>
      <c r="D23" s="41" t="s">
        <v>1</v>
      </c>
      <c r="E23" s="12">
        <v>42549</v>
      </c>
      <c r="F23" s="12">
        <v>44681</v>
      </c>
      <c r="G23" s="72"/>
      <c r="H23" s="14">
        <f>DATE(YEAR(F23),MONTH(F23),DAY(F23)+1)</f>
        <v>44682</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44681</v>
      </c>
      <c r="G24" s="72"/>
      <c r="H24" s="14">
        <f>DATE(YEAR(F24),MONTH(F24),DAY(F24)+1)</f>
        <v>44682</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44681</v>
      </c>
      <c r="G25" s="72"/>
      <c r="H25" s="14">
        <f>DATE(YEAR(F25),MONTH(F25),DAY(F25)+1)</f>
        <v>44682</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44681</v>
      </c>
      <c r="G26" s="72"/>
      <c r="H26" s="14">
        <f>DATE(YEAR(F26),MONTH(F26),DAY(F26)+1)</f>
        <v>44682</v>
      </c>
      <c r="I26" s="15">
        <f t="shared" ca="1" si="5"/>
        <v>1</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44</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44</v>
      </c>
      <c r="J28" s="16" t="str">
        <f t="shared" ca="1" si="1"/>
        <v>NOT DUE</v>
      </c>
      <c r="K28" s="30" t="s">
        <v>1425</v>
      </c>
      <c r="L28" s="237"/>
    </row>
    <row r="29" spans="1:12" ht="25.5">
      <c r="A29" s="16" t="s">
        <v>3257</v>
      </c>
      <c r="B29" s="30" t="s">
        <v>1407</v>
      </c>
      <c r="C29" s="30"/>
      <c r="D29" s="41" t="s">
        <v>4</v>
      </c>
      <c r="E29" s="12">
        <v>42549</v>
      </c>
      <c r="F29" s="12">
        <v>44667</v>
      </c>
      <c r="G29" s="72"/>
      <c r="H29" s="14">
        <f>EDATE(F29-1,1)</f>
        <v>44696</v>
      </c>
      <c r="I29" s="15">
        <f t="shared" ca="1" si="5"/>
        <v>15</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45499.787499999999</v>
      </c>
      <c r="I30" s="22">
        <f t="shared" ref="I30:I31" si="6">D30-($F$4-G30)</f>
        <v>19650.900000000001</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45499.787499999999</v>
      </c>
      <c r="I31" s="22">
        <f t="shared" si="6"/>
        <v>19650.900000000001</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58</v>
      </c>
      <c r="J32" s="16" t="str">
        <f t="shared" ca="1" si="1"/>
        <v>NOT DUE</v>
      </c>
      <c r="K32" s="30" t="s">
        <v>1426</v>
      </c>
      <c r="L32" s="237"/>
    </row>
    <row r="33" spans="1:12" ht="15" customHeight="1">
      <c r="A33" s="16" t="s">
        <v>3261</v>
      </c>
      <c r="B33" s="30" t="s">
        <v>1894</v>
      </c>
      <c r="C33" s="30"/>
      <c r="D33" s="41" t="s">
        <v>1</v>
      </c>
      <c r="E33" s="12">
        <v>42549</v>
      </c>
      <c r="F33" s="12">
        <v>44681</v>
      </c>
      <c r="G33" s="72"/>
      <c r="H33" s="14">
        <f>DATE(YEAR(F33),MONTH(F33),DAY(F33)+1)</f>
        <v>44682</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258</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258</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258</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258</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258</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258</v>
      </c>
      <c r="J39" s="16" t="str">
        <f t="shared" ca="1" si="1"/>
        <v>NOT DUE</v>
      </c>
      <c r="K39" s="30" t="s">
        <v>1428</v>
      </c>
      <c r="L39" s="19"/>
    </row>
    <row r="40" spans="1:12" ht="27" customHeight="1">
      <c r="A40" s="16" t="s">
        <v>4855</v>
      </c>
      <c r="B40" s="30" t="s">
        <v>3996</v>
      </c>
      <c r="C40" s="30" t="s">
        <v>3997</v>
      </c>
      <c r="D40" s="41" t="s">
        <v>4</v>
      </c>
      <c r="E40" s="12">
        <v>42549</v>
      </c>
      <c r="F40" s="12">
        <v>44669</v>
      </c>
      <c r="G40" s="72"/>
      <c r="H40" s="14">
        <f>EDATE(F40-1,1)</f>
        <v>44698</v>
      </c>
      <c r="I40" s="15">
        <f t="shared" ca="1" si="5"/>
        <v>17</v>
      </c>
      <c r="J40" s="16" t="str">
        <f t="shared" ca="1" si="1"/>
        <v>NOT DUE</v>
      </c>
      <c r="K40" s="30"/>
      <c r="L40" s="237" t="s">
        <v>5458</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5443</v>
      </c>
      <c r="E46" s="75" t="s">
        <v>5438</v>
      </c>
      <c r="H46" s="456" t="s">
        <v>5440</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4085.3</v>
      </c>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44984.70416666667</v>
      </c>
      <c r="I8" s="22">
        <f>D8-($F$4-G8)</f>
        <v>7288.9</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53</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44984.70416666667</v>
      </c>
      <c r="I10" s="22">
        <f t="shared" ref="I10:I17" si="2">D10-($F$4-G10)</f>
        <v>7288.9</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45484.70416666667</v>
      </c>
      <c r="I11" s="22">
        <f t="shared" si="2"/>
        <v>19288.900000000001</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44984.70416666667</v>
      </c>
      <c r="I12" s="22">
        <f t="shared" si="2"/>
        <v>7288.9</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45484.70416666667</v>
      </c>
      <c r="I13" s="22">
        <f t="shared" si="2"/>
        <v>19288.900000000001</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44984.70416666667</v>
      </c>
      <c r="I14" s="22">
        <f t="shared" si="2"/>
        <v>7288.9</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44984.70416666667</v>
      </c>
      <c r="I15" s="22">
        <f t="shared" si="2"/>
        <v>7288.9</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44984.70416666667</v>
      </c>
      <c r="I16" s="22">
        <f t="shared" si="2"/>
        <v>7288.9</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44984.70416666667</v>
      </c>
      <c r="I17" s="22">
        <f t="shared" si="2"/>
        <v>7288.9</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44984.70416666667</v>
      </c>
      <c r="I18" s="22">
        <f>D18-($F$4-G18)</f>
        <v>7288.9</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44984.70416666667</v>
      </c>
      <c r="I19" s="22">
        <f>D19-($F$4-G19)</f>
        <v>7288.9</v>
      </c>
      <c r="J19" s="16" t="str">
        <f t="shared" si="0"/>
        <v>NOT DUE</v>
      </c>
      <c r="K19" s="30"/>
      <c r="L19" s="19"/>
    </row>
    <row r="20" spans="1:12" ht="38.25">
      <c r="A20" s="16" t="s">
        <v>3153</v>
      </c>
      <c r="B20" s="30" t="s">
        <v>1390</v>
      </c>
      <c r="C20" s="30" t="s">
        <v>1391</v>
      </c>
      <c r="D20" s="41" t="s">
        <v>1</v>
      </c>
      <c r="E20" s="12">
        <v>42549</v>
      </c>
      <c r="F20" s="12">
        <v>44681</v>
      </c>
      <c r="G20" s="72"/>
      <c r="H20" s="14">
        <f>DATE(YEAR(F20),MONTH(F20),DAY(F20)+1)</f>
        <v>44682</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44681</v>
      </c>
      <c r="G21" s="72"/>
      <c r="H21" s="14">
        <f>DATE(YEAR(F21),MONTH(F21),DAY(F21)+1)</f>
        <v>44682</v>
      </c>
      <c r="I21" s="15">
        <f t="shared" ca="1" si="4"/>
        <v>1</v>
      </c>
      <c r="J21" s="16" t="str">
        <f t="shared" ca="1" si="0"/>
        <v>NOT DUE</v>
      </c>
      <c r="K21" s="30" t="s">
        <v>1421</v>
      </c>
      <c r="L21" s="19"/>
    </row>
    <row r="22" spans="1:12" ht="38.25">
      <c r="A22" s="16" t="s">
        <v>3155</v>
      </c>
      <c r="B22" s="30" t="s">
        <v>1394</v>
      </c>
      <c r="C22" s="30" t="s">
        <v>1395</v>
      </c>
      <c r="D22" s="41" t="s">
        <v>1</v>
      </c>
      <c r="E22" s="12">
        <v>42549</v>
      </c>
      <c r="F22" s="12">
        <v>44681</v>
      </c>
      <c r="G22" s="72"/>
      <c r="H22" s="14">
        <f>DATE(YEAR(F22),MONTH(F22),DAY(F22)+1)</f>
        <v>44682</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44667</v>
      </c>
      <c r="G23" s="72"/>
      <c r="H23" s="14">
        <f>EDATE(F23-1,1)</f>
        <v>44696</v>
      </c>
      <c r="I23" s="15">
        <f t="shared" ca="1" si="4"/>
        <v>15</v>
      </c>
      <c r="J23" s="16" t="str">
        <f t="shared" ca="1" si="0"/>
        <v>NOT DUE</v>
      </c>
      <c r="K23" s="30" t="s">
        <v>1423</v>
      </c>
      <c r="L23" s="237"/>
    </row>
    <row r="24" spans="1:12" ht="25.5">
      <c r="A24" s="16" t="s">
        <v>3157</v>
      </c>
      <c r="B24" s="30" t="s">
        <v>1398</v>
      </c>
      <c r="C24" s="30" t="s">
        <v>1399</v>
      </c>
      <c r="D24" s="41" t="s">
        <v>1</v>
      </c>
      <c r="E24" s="12">
        <v>42549</v>
      </c>
      <c r="F24" s="12">
        <v>44681</v>
      </c>
      <c r="G24" s="72"/>
      <c r="H24" s="14">
        <f>DATE(YEAR(F24),MONTH(F24),DAY(F24)+1)</f>
        <v>44682</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44681</v>
      </c>
      <c r="G25" s="72"/>
      <c r="H25" s="14">
        <f>DATE(YEAR(F25),MONTH(F25),DAY(F25)+1)</f>
        <v>44682</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44681</v>
      </c>
      <c r="G26" s="72"/>
      <c r="H26" s="14">
        <f>DATE(YEAR(F26),MONTH(F26),DAY(F26)+1)</f>
        <v>44682</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44681</v>
      </c>
      <c r="G27" s="72"/>
      <c r="H27" s="14">
        <f>DATE(YEAR(F27),MONTH(F27),DAY(F27)+1)</f>
        <v>44682</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45486.270833333336</v>
      </c>
      <c r="I28" s="22">
        <f t="shared" ref="I28:I29" si="5">D28-($F$4-G28)</f>
        <v>19326.5</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45486.270833333336</v>
      </c>
      <c r="I29" s="22">
        <f t="shared" si="5"/>
        <v>19326.5</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58</v>
      </c>
      <c r="J30" s="16" t="str">
        <f t="shared" ca="1" si="0"/>
        <v>NOT DUE</v>
      </c>
      <c r="K30" s="30" t="s">
        <v>1426</v>
      </c>
      <c r="L30" s="237"/>
    </row>
    <row r="31" spans="1:12" ht="15" customHeight="1">
      <c r="A31" s="16" t="s">
        <v>3164</v>
      </c>
      <c r="B31" s="30" t="s">
        <v>1894</v>
      </c>
      <c r="C31" s="30"/>
      <c r="D31" s="41" t="s">
        <v>1</v>
      </c>
      <c r="E31" s="12">
        <v>42549</v>
      </c>
      <c r="F31" s="12">
        <v>44681</v>
      </c>
      <c r="G31" s="72"/>
      <c r="H31" s="14">
        <f>DATE(YEAR(F31),MONTH(F31),DAY(F31)+1)</f>
        <v>44682</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258</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258</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258</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258</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258</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258</v>
      </c>
      <c r="J37" s="16" t="str">
        <f t="shared" ca="1" si="0"/>
        <v>NOT DUE</v>
      </c>
      <c r="K37" s="30" t="s">
        <v>1428</v>
      </c>
      <c r="L37" s="19"/>
    </row>
    <row r="38" spans="1:12" ht="24.75" customHeight="1">
      <c r="A38" s="16" t="s">
        <v>3171</v>
      </c>
      <c r="B38" s="30" t="s">
        <v>3996</v>
      </c>
      <c r="C38" s="30" t="s">
        <v>3997</v>
      </c>
      <c r="D38" s="41" t="s">
        <v>4</v>
      </c>
      <c r="E38" s="12">
        <v>42549</v>
      </c>
      <c r="F38" s="12">
        <v>44669</v>
      </c>
      <c r="G38" s="72"/>
      <c r="H38" s="14">
        <f>EDATE(F38-1,1)</f>
        <v>44698</v>
      </c>
      <c r="I38" s="15">
        <f t="shared" ca="1" si="4"/>
        <v>17</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5443</v>
      </c>
      <c r="E43" s="75" t="s">
        <v>5438</v>
      </c>
      <c r="H43" s="456" t="s">
        <v>5439</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90" zoomScaleNormal="90" workbookViewId="0">
      <selection activeCell="A2" sqref="A2:B2"/>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33631.9</v>
      </c>
      <c r="N4" s="43" t="s">
        <v>3724</v>
      </c>
      <c r="O4" s="43" t="s">
        <v>3808</v>
      </c>
      <c r="P4" s="43">
        <v>9731183</v>
      </c>
    </row>
    <row r="5" spans="1:16" ht="18" customHeight="1">
      <c r="A5" s="378" t="s">
        <v>78</v>
      </c>
      <c r="B5" s="378"/>
      <c r="C5" s="37" t="s">
        <v>3807</v>
      </c>
      <c r="D5" s="23"/>
      <c r="E5" s="23" t="str">
        <f>'Running Hours'!$C3</f>
        <v>Date updated:</v>
      </c>
      <c r="F5" s="147">
        <f>'Running Hours'!$D3</f>
        <v>44681</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45014.754166666666</v>
      </c>
      <c r="I8" s="22">
        <f t="shared" ref="I8:I19" si="0">D8-($F$4-G8)</f>
        <v>8010.0999999999985</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44987.462500000001</v>
      </c>
      <c r="I9" s="22">
        <f t="shared" si="0"/>
        <v>7355.0999999999985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45014.754166666666</v>
      </c>
      <c r="I10" s="22">
        <f t="shared" si="0"/>
        <v>8010.0999999999985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45014.754166666666</v>
      </c>
      <c r="I11" s="22">
        <f t="shared" si="0"/>
        <v>8010.0999999999985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45014.754166666666</v>
      </c>
      <c r="I12" s="22">
        <f t="shared" si="0"/>
        <v>8010.0999999999985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45014.754166666666</v>
      </c>
      <c r="I13" s="22">
        <f t="shared" si="0"/>
        <v>8010.0999999999985</v>
      </c>
      <c r="J13" s="16" t="str">
        <f t="shared" si="1"/>
        <v>NOT DUE</v>
      </c>
      <c r="K13" s="17"/>
      <c r="L13" s="296" t="s">
        <v>5215</v>
      </c>
    </row>
    <row r="14" spans="1:16" ht="24">
      <c r="A14" s="16" t="s">
        <v>80</v>
      </c>
      <c r="B14" s="29" t="s">
        <v>87</v>
      </c>
      <c r="C14" s="29" t="s">
        <v>111</v>
      </c>
      <c r="D14" s="20">
        <v>8000</v>
      </c>
      <c r="E14" s="12">
        <v>42549</v>
      </c>
      <c r="F14" s="229">
        <v>44316</v>
      </c>
      <c r="G14" s="230">
        <v>28591</v>
      </c>
      <c r="H14" s="21">
        <f>IF(I14&lt;=8000,$F$5+(I14/24),"error")</f>
        <v>44804.29583333333</v>
      </c>
      <c r="I14" s="22">
        <f t="shared" si="0"/>
        <v>2959.0999999999985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44888.712500000001</v>
      </c>
      <c r="I15" s="22">
        <f t="shared" si="0"/>
        <v>4985.0999999999985</v>
      </c>
      <c r="J15" s="16" t="str">
        <f t="shared" si="1"/>
        <v>NOT DUE</v>
      </c>
      <c r="K15" s="17"/>
      <c r="L15" s="19" t="s">
        <v>3802</v>
      </c>
    </row>
    <row r="16" spans="1:16" ht="24">
      <c r="A16" s="16" t="s">
        <v>82</v>
      </c>
      <c r="B16" s="29" t="s">
        <v>89</v>
      </c>
      <c r="C16" s="29" t="s">
        <v>111</v>
      </c>
      <c r="D16" s="20">
        <v>8000</v>
      </c>
      <c r="E16" s="12">
        <v>42549</v>
      </c>
      <c r="F16" s="229">
        <v>44316</v>
      </c>
      <c r="G16" s="230">
        <v>28591</v>
      </c>
      <c r="H16" s="21">
        <f t="shared" si="3"/>
        <v>44804.29583333333</v>
      </c>
      <c r="I16" s="22">
        <f t="shared" si="0"/>
        <v>2959.0999999999985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44888.712500000001</v>
      </c>
      <c r="I17" s="22">
        <f t="shared" si="0"/>
        <v>4985.0999999999985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44732.42083333333</v>
      </c>
      <c r="I18" s="22">
        <f t="shared" si="0"/>
        <v>1234.0999999999985</v>
      </c>
      <c r="J18" s="16" t="str">
        <f t="shared" si="1"/>
        <v>NOT DUE</v>
      </c>
      <c r="K18" s="17"/>
      <c r="L18" s="19" t="s">
        <v>3802</v>
      </c>
    </row>
    <row r="19" spans="1:12" ht="24">
      <c r="A19" s="16" t="s">
        <v>85</v>
      </c>
      <c r="B19" s="29" t="s">
        <v>92</v>
      </c>
      <c r="C19" s="29" t="s">
        <v>111</v>
      </c>
      <c r="D19" s="20">
        <v>8000</v>
      </c>
      <c r="E19" s="12">
        <v>42549</v>
      </c>
      <c r="F19" s="229">
        <v>44130</v>
      </c>
      <c r="G19" s="230">
        <v>25683</v>
      </c>
      <c r="H19" s="21">
        <f t="shared" si="3"/>
        <v>44683.129166666666</v>
      </c>
      <c r="I19" s="22">
        <f t="shared" si="0"/>
        <v>51.099999999998545</v>
      </c>
      <c r="J19" s="16" t="str">
        <f t="shared" si="1"/>
        <v>NOT DUE</v>
      </c>
      <c r="K19" s="17"/>
      <c r="L19" s="19" t="s">
        <v>3802</v>
      </c>
    </row>
    <row r="20" spans="1:12" ht="26.45" customHeight="1">
      <c r="A20" s="16" t="s">
        <v>93</v>
      </c>
      <c r="B20" s="29" t="s">
        <v>99</v>
      </c>
      <c r="C20" s="30" t="s">
        <v>112</v>
      </c>
      <c r="D20" s="11" t="s">
        <v>4</v>
      </c>
      <c r="E20" s="12">
        <v>42549</v>
      </c>
      <c r="F20" s="12">
        <v>44662</v>
      </c>
      <c r="G20" s="72"/>
      <c r="H20" s="14">
        <f t="shared" ref="H20:H25" si="4">EDATE(F20-1,1)</f>
        <v>44691</v>
      </c>
      <c r="I20" s="15">
        <f t="shared" ref="I20:I25" ca="1" si="5">IF(ISBLANK(H20),"",H20-DATE(YEAR(NOW()),MONTH(NOW()),DAY(NOW())))</f>
        <v>10</v>
      </c>
      <c r="J20" s="16" t="str">
        <f t="shared" ca="1" si="1"/>
        <v>NOT DUE</v>
      </c>
      <c r="K20" s="32" t="s">
        <v>150</v>
      </c>
      <c r="L20" s="224" t="s">
        <v>5378</v>
      </c>
    </row>
    <row r="21" spans="1:12" ht="26.45" customHeight="1">
      <c r="A21" s="16" t="s">
        <v>94</v>
      </c>
      <c r="B21" s="29" t="s">
        <v>100</v>
      </c>
      <c r="C21" s="30" t="s">
        <v>112</v>
      </c>
      <c r="D21" s="11" t="s">
        <v>4</v>
      </c>
      <c r="E21" s="12">
        <v>42549</v>
      </c>
      <c r="F21" s="12">
        <v>44662</v>
      </c>
      <c r="G21" s="72"/>
      <c r="H21" s="14">
        <f t="shared" si="4"/>
        <v>44691</v>
      </c>
      <c r="I21" s="15">
        <f t="shared" ca="1" si="5"/>
        <v>10</v>
      </c>
      <c r="J21" s="16" t="str">
        <f t="shared" ca="1" si="1"/>
        <v>NOT DUE</v>
      </c>
      <c r="K21" s="32" t="s">
        <v>150</v>
      </c>
      <c r="L21" s="224" t="s">
        <v>5378</v>
      </c>
    </row>
    <row r="22" spans="1:12" ht="26.45" customHeight="1">
      <c r="A22" s="16" t="s">
        <v>95</v>
      </c>
      <c r="B22" s="29" t="s">
        <v>101</v>
      </c>
      <c r="C22" s="30" t="s">
        <v>112</v>
      </c>
      <c r="D22" s="11" t="s">
        <v>4</v>
      </c>
      <c r="E22" s="12">
        <v>42549</v>
      </c>
      <c r="F22" s="12">
        <v>44662</v>
      </c>
      <c r="G22" s="72"/>
      <c r="H22" s="14">
        <f t="shared" si="4"/>
        <v>44691</v>
      </c>
      <c r="I22" s="15">
        <f t="shared" ca="1" si="5"/>
        <v>10</v>
      </c>
      <c r="J22" s="16" t="str">
        <f t="shared" ca="1" si="1"/>
        <v>NOT DUE</v>
      </c>
      <c r="K22" s="32" t="s">
        <v>150</v>
      </c>
      <c r="L22" s="224" t="s">
        <v>5378</v>
      </c>
    </row>
    <row r="23" spans="1:12" ht="26.45" customHeight="1">
      <c r="A23" s="16" t="s">
        <v>96</v>
      </c>
      <c r="B23" s="29" t="s">
        <v>102</v>
      </c>
      <c r="C23" s="30" t="s">
        <v>112</v>
      </c>
      <c r="D23" s="11" t="s">
        <v>4</v>
      </c>
      <c r="E23" s="12">
        <v>42549</v>
      </c>
      <c r="F23" s="12">
        <v>44662</v>
      </c>
      <c r="G23" s="72"/>
      <c r="H23" s="14">
        <f t="shared" si="4"/>
        <v>44691</v>
      </c>
      <c r="I23" s="15">
        <f t="shared" ca="1" si="5"/>
        <v>10</v>
      </c>
      <c r="J23" s="16" t="str">
        <f t="shared" ca="1" si="1"/>
        <v>NOT DUE</v>
      </c>
      <c r="K23" s="32" t="s">
        <v>150</v>
      </c>
      <c r="L23" s="224" t="s">
        <v>5378</v>
      </c>
    </row>
    <row r="24" spans="1:12" ht="26.45" customHeight="1">
      <c r="A24" s="16" t="s">
        <v>97</v>
      </c>
      <c r="B24" s="29" t="s">
        <v>103</v>
      </c>
      <c r="C24" s="30" t="s">
        <v>112</v>
      </c>
      <c r="D24" s="11" t="s">
        <v>4</v>
      </c>
      <c r="E24" s="12">
        <v>42549</v>
      </c>
      <c r="F24" s="12">
        <v>44662</v>
      </c>
      <c r="G24" s="72"/>
      <c r="H24" s="14">
        <f t="shared" si="4"/>
        <v>44691</v>
      </c>
      <c r="I24" s="15">
        <f t="shared" ca="1" si="5"/>
        <v>10</v>
      </c>
      <c r="J24" s="16" t="str">
        <f t="shared" ca="1" si="1"/>
        <v>NOT DUE</v>
      </c>
      <c r="K24" s="32" t="s">
        <v>150</v>
      </c>
      <c r="L24" s="224" t="s">
        <v>5378</v>
      </c>
    </row>
    <row r="25" spans="1:12" ht="26.45" customHeight="1">
      <c r="A25" s="16" t="s">
        <v>98</v>
      </c>
      <c r="B25" s="29" t="s">
        <v>104</v>
      </c>
      <c r="C25" s="30" t="s">
        <v>112</v>
      </c>
      <c r="D25" s="11" t="s">
        <v>4</v>
      </c>
      <c r="E25" s="12">
        <v>42549</v>
      </c>
      <c r="F25" s="12">
        <v>44662</v>
      </c>
      <c r="G25" s="72"/>
      <c r="H25" s="14">
        <f t="shared" si="4"/>
        <v>44691</v>
      </c>
      <c r="I25" s="15">
        <f t="shared" ca="1" si="5"/>
        <v>10</v>
      </c>
      <c r="J25" s="16" t="str">
        <f t="shared" ca="1" si="1"/>
        <v>NOT DUE</v>
      </c>
      <c r="K25" s="32" t="s">
        <v>150</v>
      </c>
      <c r="L25" s="224" t="s">
        <v>5378</v>
      </c>
    </row>
    <row r="26" spans="1:12" ht="18.75" customHeight="1">
      <c r="A26" s="16" t="s">
        <v>105</v>
      </c>
      <c r="B26" s="29" t="s">
        <v>113</v>
      </c>
      <c r="C26" s="29" t="s">
        <v>111</v>
      </c>
      <c r="D26" s="20">
        <v>12000</v>
      </c>
      <c r="E26" s="12">
        <v>42549</v>
      </c>
      <c r="F26" s="12">
        <v>44415</v>
      </c>
      <c r="G26" s="26">
        <v>29642</v>
      </c>
      <c r="H26" s="21">
        <f>IF(I26&lt;=12000,$F$5+(I26/24),"error")</f>
        <v>45014.754166666666</v>
      </c>
      <c r="I26" s="22">
        <f t="shared" ref="I26:I44" si="6">D26-($F$4-G26)</f>
        <v>8010.0999999999985</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44987.462500000001</v>
      </c>
      <c r="I27" s="22">
        <f t="shared" si="6"/>
        <v>7355.0999999999985</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45014.754166666666</v>
      </c>
      <c r="I28" s="22">
        <f t="shared" si="6"/>
        <v>8010.0999999999985</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45014.754166666666</v>
      </c>
      <c r="I29" s="22">
        <f t="shared" si="6"/>
        <v>8010.0999999999985</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45014.754166666666</v>
      </c>
      <c r="I30" s="22">
        <f t="shared" si="6"/>
        <v>8010.0999999999985</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45014.754166666666</v>
      </c>
      <c r="I31" s="22">
        <f t="shared" si="6"/>
        <v>8010.0999999999985</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45349.79583333333</v>
      </c>
      <c r="I32" s="22">
        <f t="shared" si="6"/>
        <v>16051.099999999999</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45487.462500000001</v>
      </c>
      <c r="I33" s="22">
        <f t="shared" si="6"/>
        <v>19355.099999999999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45349.79583333333</v>
      </c>
      <c r="I34" s="22">
        <f t="shared" si="6"/>
        <v>16051.099999999999</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45514.754166666666</v>
      </c>
      <c r="I35" s="22">
        <f t="shared" si="6"/>
        <v>20010.099999999999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45514.754166666666</v>
      </c>
      <c r="I36" s="22">
        <f t="shared" si="6"/>
        <v>20010.099999999999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45413.92083333333</v>
      </c>
      <c r="I37" s="22">
        <f t="shared" si="6"/>
        <v>17590.099999999999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45014.754166666666</v>
      </c>
      <c r="I38" s="22">
        <f t="shared" si="6"/>
        <v>8010.0999999999985</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44913.629166666666</v>
      </c>
      <c r="I39" s="22">
        <f t="shared" si="6"/>
        <v>5583.0999999999985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45014.754166666666</v>
      </c>
      <c r="I40" s="22">
        <f t="shared" si="6"/>
        <v>8010.0999999999985</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45014.754166666666</v>
      </c>
      <c r="I41" s="22">
        <f t="shared" si="6"/>
        <v>8010.0999999999985</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45014.754166666666</v>
      </c>
      <c r="I42" s="22">
        <f t="shared" si="6"/>
        <v>8010.0999999999985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45014.754166666666</v>
      </c>
      <c r="I43" s="22">
        <f t="shared" si="6"/>
        <v>8010.0999999999985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46014.754166666666</v>
      </c>
      <c r="I44" s="22">
        <f t="shared" si="6"/>
        <v>32010.1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45987.462500000001</v>
      </c>
      <c r="I45" s="22">
        <f t="shared" ref="I45:I49" si="12">D45-($F$4-G45)</f>
        <v>31355.1</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46014.754166666666</v>
      </c>
      <c r="I46" s="22">
        <f t="shared" si="12"/>
        <v>32010.1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46014.754166666666</v>
      </c>
      <c r="I47" s="22">
        <f t="shared" si="12"/>
        <v>32010.1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46014.754166666666</v>
      </c>
      <c r="I48" s="22">
        <f t="shared" si="12"/>
        <v>32010.1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46014.754166666666</v>
      </c>
      <c r="I49" s="22">
        <f t="shared" si="12"/>
        <v>32010.1</v>
      </c>
      <c r="J49" s="16" t="str">
        <f t="shared" si="9"/>
        <v>NOT DUE</v>
      </c>
      <c r="K49" s="19"/>
      <c r="L49" s="19"/>
    </row>
    <row r="50" spans="1:12" ht="25.5">
      <c r="A50" s="16" t="s">
        <v>157</v>
      </c>
      <c r="B50" s="29" t="s">
        <v>151</v>
      </c>
      <c r="C50" s="30" t="s">
        <v>112</v>
      </c>
      <c r="D50" s="11" t="s">
        <v>4</v>
      </c>
      <c r="E50" s="12">
        <v>43432</v>
      </c>
      <c r="F50" s="12">
        <v>44662</v>
      </c>
      <c r="G50" s="72"/>
      <c r="H50" s="14">
        <f t="shared" ref="H50:H55" si="13">EDATE(F50-1,1)</f>
        <v>44691</v>
      </c>
      <c r="I50" s="15">
        <f t="shared" ref="I50:I55" ca="1" si="14">IF(ISBLANK(H50),"",H50-DATE(YEAR(NOW()),MONTH(NOW()),DAY(NOW())))</f>
        <v>10</v>
      </c>
      <c r="J50" s="16" t="str">
        <f t="shared" ca="1" si="9"/>
        <v>NOT DUE</v>
      </c>
      <c r="K50" s="19"/>
      <c r="L50" s="19" t="s">
        <v>4833</v>
      </c>
    </row>
    <row r="51" spans="1:12" ht="25.5">
      <c r="A51" s="16" t="s">
        <v>158</v>
      </c>
      <c r="B51" s="29" t="s">
        <v>152</v>
      </c>
      <c r="C51" s="30" t="s">
        <v>112</v>
      </c>
      <c r="D51" s="11" t="s">
        <v>4</v>
      </c>
      <c r="E51" s="12">
        <v>43432</v>
      </c>
      <c r="F51" s="12">
        <v>44662</v>
      </c>
      <c r="G51" s="72"/>
      <c r="H51" s="14">
        <f t="shared" si="13"/>
        <v>44691</v>
      </c>
      <c r="I51" s="15">
        <f t="shared" ca="1" si="14"/>
        <v>10</v>
      </c>
      <c r="J51" s="16" t="str">
        <f t="shared" ca="1" si="9"/>
        <v>NOT DUE</v>
      </c>
      <c r="K51" s="19"/>
      <c r="L51" s="19" t="s">
        <v>4833</v>
      </c>
    </row>
    <row r="52" spans="1:12" ht="25.5">
      <c r="A52" s="16" t="s">
        <v>159</v>
      </c>
      <c r="B52" s="29" t="s">
        <v>153</v>
      </c>
      <c r="C52" s="30" t="s">
        <v>112</v>
      </c>
      <c r="D52" s="11" t="s">
        <v>4</v>
      </c>
      <c r="E52" s="12">
        <v>43432</v>
      </c>
      <c r="F52" s="12">
        <v>44662</v>
      </c>
      <c r="G52" s="72"/>
      <c r="H52" s="14">
        <f t="shared" si="13"/>
        <v>44691</v>
      </c>
      <c r="I52" s="15">
        <f t="shared" ca="1" si="14"/>
        <v>10</v>
      </c>
      <c r="J52" s="16" t="str">
        <f t="shared" ca="1" si="9"/>
        <v>NOT DUE</v>
      </c>
      <c r="K52" s="19"/>
      <c r="L52" s="19" t="s">
        <v>4833</v>
      </c>
    </row>
    <row r="53" spans="1:12" ht="25.5">
      <c r="A53" s="16" t="s">
        <v>160</v>
      </c>
      <c r="B53" s="29" t="s">
        <v>154</v>
      </c>
      <c r="C53" s="30" t="s">
        <v>112</v>
      </c>
      <c r="D53" s="11" t="s">
        <v>4</v>
      </c>
      <c r="E53" s="12">
        <v>43432</v>
      </c>
      <c r="F53" s="12">
        <v>44662</v>
      </c>
      <c r="G53" s="72"/>
      <c r="H53" s="14">
        <f t="shared" si="13"/>
        <v>44691</v>
      </c>
      <c r="I53" s="15">
        <f t="shared" ca="1" si="14"/>
        <v>10</v>
      </c>
      <c r="J53" s="16" t="str">
        <f t="shared" ca="1" si="9"/>
        <v>NOT DUE</v>
      </c>
      <c r="K53" s="19"/>
      <c r="L53" s="19" t="s">
        <v>4833</v>
      </c>
    </row>
    <row r="54" spans="1:12" ht="25.5">
      <c r="A54" s="16" t="s">
        <v>161</v>
      </c>
      <c r="B54" s="29" t="s">
        <v>155</v>
      </c>
      <c r="C54" s="30" t="s">
        <v>112</v>
      </c>
      <c r="D54" s="11" t="s">
        <v>4</v>
      </c>
      <c r="E54" s="12">
        <v>43432</v>
      </c>
      <c r="F54" s="12">
        <v>44662</v>
      </c>
      <c r="G54" s="72"/>
      <c r="H54" s="14">
        <f t="shared" si="13"/>
        <v>44691</v>
      </c>
      <c r="I54" s="15">
        <f t="shared" ca="1" si="14"/>
        <v>10</v>
      </c>
      <c r="J54" s="16" t="str">
        <f t="shared" ca="1" si="9"/>
        <v>NOT DUE</v>
      </c>
      <c r="K54" s="19"/>
      <c r="L54" s="19" t="s">
        <v>4833</v>
      </c>
    </row>
    <row r="55" spans="1:12" ht="25.5">
      <c r="A55" s="16" t="s">
        <v>162</v>
      </c>
      <c r="B55" s="29" t="s">
        <v>156</v>
      </c>
      <c r="C55" s="30" t="s">
        <v>112</v>
      </c>
      <c r="D55" s="11" t="s">
        <v>4</v>
      </c>
      <c r="E55" s="12">
        <v>43432</v>
      </c>
      <c r="F55" s="12">
        <v>44662</v>
      </c>
      <c r="G55" s="72"/>
      <c r="H55" s="14">
        <f t="shared" si="13"/>
        <v>44691</v>
      </c>
      <c r="I55" s="15">
        <f t="shared" ca="1" si="14"/>
        <v>10</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45014.754166666666</v>
      </c>
      <c r="I56" s="22">
        <f t="shared" ref="I56:I87" si="15">D56-($F$4-G56)</f>
        <v>8010.0999999999985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44987.462500000001</v>
      </c>
      <c r="I57" s="22">
        <f t="shared" si="15"/>
        <v>7355.0999999999985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45014.754166666666</v>
      </c>
      <c r="I58" s="22">
        <f t="shared" si="15"/>
        <v>8010.0999999999985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45014.754166666666</v>
      </c>
      <c r="I59" s="22">
        <f t="shared" si="15"/>
        <v>8010.0999999999985</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45014.754166666666</v>
      </c>
      <c r="I60" s="22">
        <f t="shared" si="15"/>
        <v>8010.0999999999985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45014.754166666666</v>
      </c>
      <c r="I61" s="22">
        <f t="shared" si="15"/>
        <v>8010.0999999999985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45514.754166666666</v>
      </c>
      <c r="I62" s="22">
        <f t="shared" si="15"/>
        <v>20010.099999999999</v>
      </c>
      <c r="J62" s="16" t="str">
        <f t="shared" si="9"/>
        <v>NOT DUE</v>
      </c>
      <c r="K62" s="19"/>
      <c r="L62" s="19" t="s">
        <v>5373</v>
      </c>
    </row>
    <row r="63" spans="1:12" ht="25.5">
      <c r="A63" s="16" t="s">
        <v>171</v>
      </c>
      <c r="B63" s="30" t="s">
        <v>178</v>
      </c>
      <c r="C63" s="30" t="s">
        <v>189</v>
      </c>
      <c r="D63" s="20">
        <v>24000</v>
      </c>
      <c r="E63" s="12">
        <v>42549</v>
      </c>
      <c r="F63" s="12">
        <v>44362</v>
      </c>
      <c r="G63" s="26">
        <v>28987</v>
      </c>
      <c r="H63" s="21">
        <f t="shared" ref="H63:H67" si="17">IF(I63&lt;=24000,$F$5+(I63/24),"error")</f>
        <v>45487.462500000001</v>
      </c>
      <c r="I63" s="22">
        <f t="shared" si="15"/>
        <v>19355.099999999999</v>
      </c>
      <c r="J63" s="16" t="str">
        <f t="shared" si="9"/>
        <v>NOT DUE</v>
      </c>
      <c r="K63" s="19"/>
      <c r="L63" s="19" t="s">
        <v>5373</v>
      </c>
    </row>
    <row r="64" spans="1:12" ht="25.5">
      <c r="A64" s="16" t="s">
        <v>172</v>
      </c>
      <c r="B64" s="30" t="s">
        <v>179</v>
      </c>
      <c r="C64" s="30" t="s">
        <v>189</v>
      </c>
      <c r="D64" s="20">
        <v>24000</v>
      </c>
      <c r="E64" s="12">
        <v>42549</v>
      </c>
      <c r="F64" s="12">
        <v>44411</v>
      </c>
      <c r="G64" s="26">
        <v>29642</v>
      </c>
      <c r="H64" s="21">
        <f t="shared" si="17"/>
        <v>45514.754166666666</v>
      </c>
      <c r="I64" s="22">
        <f t="shared" si="15"/>
        <v>20010.099999999999</v>
      </c>
      <c r="J64" s="16" t="str">
        <f t="shared" si="9"/>
        <v>NOT DUE</v>
      </c>
      <c r="K64" s="19"/>
      <c r="L64" s="19" t="s">
        <v>5373</v>
      </c>
    </row>
    <row r="65" spans="1:12" ht="25.5">
      <c r="A65" s="16" t="s">
        <v>173</v>
      </c>
      <c r="B65" s="30" t="s">
        <v>180</v>
      </c>
      <c r="C65" s="30" t="s">
        <v>189</v>
      </c>
      <c r="D65" s="20">
        <v>24000</v>
      </c>
      <c r="E65" s="12">
        <v>42549</v>
      </c>
      <c r="F65" s="12">
        <v>44420</v>
      </c>
      <c r="G65" s="26">
        <v>29642</v>
      </c>
      <c r="H65" s="21">
        <f t="shared" si="17"/>
        <v>45514.754166666666</v>
      </c>
      <c r="I65" s="22">
        <f t="shared" si="15"/>
        <v>20010.099999999999</v>
      </c>
      <c r="J65" s="16" t="str">
        <f t="shared" si="9"/>
        <v>NOT DUE</v>
      </c>
      <c r="K65" s="19"/>
      <c r="L65" s="19" t="s">
        <v>5373</v>
      </c>
    </row>
    <row r="66" spans="1:12" ht="25.5">
      <c r="A66" s="16" t="s">
        <v>174</v>
      </c>
      <c r="B66" s="30" t="s">
        <v>181</v>
      </c>
      <c r="C66" s="30" t="s">
        <v>189</v>
      </c>
      <c r="D66" s="20">
        <v>24000</v>
      </c>
      <c r="E66" s="12">
        <v>42549</v>
      </c>
      <c r="F66" s="12">
        <v>44420</v>
      </c>
      <c r="G66" s="26">
        <v>29642</v>
      </c>
      <c r="H66" s="21">
        <f t="shared" si="17"/>
        <v>45514.754166666666</v>
      </c>
      <c r="I66" s="22">
        <f t="shared" si="15"/>
        <v>20010.099999999999</v>
      </c>
      <c r="J66" s="16" t="str">
        <f t="shared" si="9"/>
        <v>NOT DUE</v>
      </c>
      <c r="K66" s="19"/>
      <c r="L66" s="19" t="s">
        <v>5373</v>
      </c>
    </row>
    <row r="67" spans="1:12" ht="25.5">
      <c r="A67" s="16" t="s">
        <v>175</v>
      </c>
      <c r="B67" s="30" t="s">
        <v>182</v>
      </c>
      <c r="C67" s="30" t="s">
        <v>189</v>
      </c>
      <c r="D67" s="20">
        <v>24000</v>
      </c>
      <c r="E67" s="12">
        <v>42549</v>
      </c>
      <c r="F67" s="12">
        <v>44415</v>
      </c>
      <c r="G67" s="26">
        <v>29642</v>
      </c>
      <c r="H67" s="21">
        <f t="shared" si="17"/>
        <v>45514.754166666666</v>
      </c>
      <c r="I67" s="22">
        <f t="shared" si="15"/>
        <v>20010.099999999999</v>
      </c>
      <c r="J67" s="16" t="str">
        <f t="shared" si="9"/>
        <v>NOT DUE</v>
      </c>
      <c r="K67" s="19"/>
      <c r="L67" s="19" t="s">
        <v>5373</v>
      </c>
    </row>
    <row r="68" spans="1:12" ht="23.25" customHeight="1">
      <c r="A68" s="16" t="s">
        <v>183</v>
      </c>
      <c r="B68" s="29" t="s">
        <v>190</v>
      </c>
      <c r="C68" s="28" t="s">
        <v>192</v>
      </c>
      <c r="D68" s="20">
        <v>4000</v>
      </c>
      <c r="E68" s="12">
        <v>42549</v>
      </c>
      <c r="F68" s="12">
        <v>44785</v>
      </c>
      <c r="G68" s="26">
        <v>29642</v>
      </c>
      <c r="H68" s="21">
        <f>IF(I68&lt;=4000,$F$5+(I68/24),"error")</f>
        <v>44681.42083333333</v>
      </c>
      <c r="I68" s="22">
        <f t="shared" si="15"/>
        <v>10.099999999998545</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45804.29583333333</v>
      </c>
      <c r="I69" s="22">
        <f t="shared" si="15"/>
        <v>26959.1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45804.29583333333</v>
      </c>
      <c r="I70" s="22">
        <f t="shared" si="15"/>
        <v>26959.1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45804.29583333333</v>
      </c>
      <c r="I71" s="22">
        <f t="shared" si="15"/>
        <v>26959.1</v>
      </c>
      <c r="J71" s="16" t="str">
        <f t="shared" si="9"/>
        <v>NOT DUE</v>
      </c>
      <c r="K71" s="19"/>
      <c r="L71" s="19"/>
    </row>
    <row r="72" spans="1:12" ht="25.5">
      <c r="A72" s="16" t="s">
        <v>187</v>
      </c>
      <c r="B72" s="30" t="s">
        <v>2489</v>
      </c>
      <c r="C72" s="30" t="s">
        <v>206</v>
      </c>
      <c r="D72" s="20">
        <v>32000</v>
      </c>
      <c r="E72" s="12">
        <v>42549</v>
      </c>
      <c r="F72" s="12">
        <v>44315</v>
      </c>
      <c r="G72" s="26">
        <v>28591</v>
      </c>
      <c r="H72" s="21">
        <f t="shared" si="18"/>
        <v>45804.29583333333</v>
      </c>
      <c r="I72" s="22">
        <f t="shared" si="15"/>
        <v>26959.1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45804.29583333333</v>
      </c>
      <c r="I73" s="22">
        <f t="shared" si="15"/>
        <v>26959.1</v>
      </c>
      <c r="J73" s="16" t="str">
        <f t="shared" si="19"/>
        <v>NOT DUE</v>
      </c>
      <c r="K73" s="19"/>
      <c r="L73" s="19"/>
    </row>
    <row r="74" spans="1:12" ht="25.5">
      <c r="A74" s="16" t="s">
        <v>191</v>
      </c>
      <c r="B74" s="30" t="s">
        <v>2491</v>
      </c>
      <c r="C74" s="30" t="s">
        <v>206</v>
      </c>
      <c r="D74" s="20">
        <v>32000</v>
      </c>
      <c r="E74" s="12">
        <v>42549</v>
      </c>
      <c r="F74" s="12">
        <v>44316</v>
      </c>
      <c r="G74" s="26">
        <v>28591</v>
      </c>
      <c r="H74" s="21">
        <f t="shared" si="18"/>
        <v>45804.29583333333</v>
      </c>
      <c r="I74" s="22">
        <f t="shared" si="15"/>
        <v>26959.1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45804.29583333333</v>
      </c>
      <c r="I75" s="22">
        <f t="shared" si="15"/>
        <v>26959.1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45804.29583333333</v>
      </c>
      <c r="I76" s="22">
        <f t="shared" si="15"/>
        <v>26959.1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45804.29583333333</v>
      </c>
      <c r="I77" s="22">
        <f t="shared" si="15"/>
        <v>26959.1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45804.29583333333</v>
      </c>
      <c r="I78" s="22">
        <f t="shared" si="15"/>
        <v>26959.1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45804.29583333333</v>
      </c>
      <c r="I79" s="22">
        <f t="shared" si="15"/>
        <v>26959.1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45804.29583333333</v>
      </c>
      <c r="I80" s="22">
        <f t="shared" si="15"/>
        <v>26959.1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44804.29583333333</v>
      </c>
      <c r="I81" s="22">
        <f t="shared" si="15"/>
        <v>2959.0999999999985</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44804.29583333333</v>
      </c>
      <c r="I82" s="22">
        <f t="shared" si="15"/>
        <v>2959.0999999999985</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44804.29583333333</v>
      </c>
      <c r="I83" s="22">
        <f t="shared" si="15"/>
        <v>2959.0999999999985</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44804.29583333333</v>
      </c>
      <c r="I84" s="22">
        <f t="shared" si="15"/>
        <v>2959.0999999999985</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44804.29583333333</v>
      </c>
      <c r="I85" s="22">
        <f t="shared" si="15"/>
        <v>2959.0999999999985</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44804.29583333333</v>
      </c>
      <c r="I86" s="22">
        <f t="shared" si="15"/>
        <v>2959.0999999999985</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45848.087500000001</v>
      </c>
      <c r="I87" s="22">
        <f t="shared" si="15"/>
        <v>28010.1</v>
      </c>
      <c r="J87" s="16" t="str">
        <f t="shared" si="19"/>
        <v>NOT DUE</v>
      </c>
      <c r="K87" s="31" t="s">
        <v>213</v>
      </c>
      <c r="L87" s="19" t="s">
        <v>5374</v>
      </c>
    </row>
    <row r="88" spans="1:12" ht="21.75" customHeight="1">
      <c r="A88" s="16" t="s">
        <v>221</v>
      </c>
      <c r="B88" s="29" t="s">
        <v>215</v>
      </c>
      <c r="C88" s="30" t="s">
        <v>86</v>
      </c>
      <c r="D88" s="20">
        <v>32000</v>
      </c>
      <c r="E88" s="12">
        <v>42549</v>
      </c>
      <c r="F88" s="12">
        <v>44418</v>
      </c>
      <c r="G88" s="26">
        <v>29642</v>
      </c>
      <c r="H88" s="21">
        <f t="shared" ref="H88:H91" si="21">IF(I88&lt;=32000,$F$5+(I88/24),"error")</f>
        <v>45848.087500000001</v>
      </c>
      <c r="I88" s="22">
        <f t="shared" ref="I88:I110" si="22">D88-($F$4-G88)</f>
        <v>28010.1</v>
      </c>
      <c r="J88" s="16" t="str">
        <f t="shared" si="19"/>
        <v>NOT DUE</v>
      </c>
      <c r="K88" s="31" t="s">
        <v>213</v>
      </c>
      <c r="L88" s="19" t="s">
        <v>5374</v>
      </c>
    </row>
    <row r="89" spans="1:12" ht="21.75" customHeight="1">
      <c r="A89" s="16" t="s">
        <v>222</v>
      </c>
      <c r="B89" s="29" t="s">
        <v>216</v>
      </c>
      <c r="C89" s="30" t="s">
        <v>86</v>
      </c>
      <c r="D89" s="20">
        <v>32000</v>
      </c>
      <c r="E89" s="12">
        <v>42549</v>
      </c>
      <c r="F89" s="12">
        <v>44418</v>
      </c>
      <c r="G89" s="26">
        <v>29642</v>
      </c>
      <c r="H89" s="21">
        <f t="shared" si="21"/>
        <v>45848.087500000001</v>
      </c>
      <c r="I89" s="22">
        <f t="shared" si="22"/>
        <v>28010.1</v>
      </c>
      <c r="J89" s="16" t="str">
        <f t="shared" si="19"/>
        <v>NOT DUE</v>
      </c>
      <c r="K89" s="31" t="s">
        <v>213</v>
      </c>
      <c r="L89" s="19" t="s">
        <v>5374</v>
      </c>
    </row>
    <row r="90" spans="1:12" ht="21.75" customHeight="1">
      <c r="A90" s="16" t="s">
        <v>223</v>
      </c>
      <c r="B90" s="29" t="s">
        <v>217</v>
      </c>
      <c r="C90" s="30" t="s">
        <v>86</v>
      </c>
      <c r="D90" s="20">
        <v>32000</v>
      </c>
      <c r="E90" s="12">
        <v>42549</v>
      </c>
      <c r="F90" s="12">
        <v>44418</v>
      </c>
      <c r="G90" s="26">
        <v>29642</v>
      </c>
      <c r="H90" s="21">
        <f>IF(I90&lt;=32000,$F$5+(I90/24),"error")</f>
        <v>45848.087500000001</v>
      </c>
      <c r="I90" s="22">
        <f t="shared" si="22"/>
        <v>28010.1</v>
      </c>
      <c r="J90" s="16" t="str">
        <f t="shared" si="19"/>
        <v>NOT DUE</v>
      </c>
      <c r="K90" s="31" t="s">
        <v>213</v>
      </c>
      <c r="L90" s="19" t="s">
        <v>5374</v>
      </c>
    </row>
    <row r="91" spans="1:12" ht="21.75" customHeight="1">
      <c r="A91" s="16" t="s">
        <v>224</v>
      </c>
      <c r="B91" s="29" t="s">
        <v>218</v>
      </c>
      <c r="C91" s="30" t="s">
        <v>86</v>
      </c>
      <c r="D91" s="20">
        <v>32000</v>
      </c>
      <c r="E91" s="12">
        <v>42549</v>
      </c>
      <c r="F91" s="12">
        <v>44418</v>
      </c>
      <c r="G91" s="26">
        <v>29642</v>
      </c>
      <c r="H91" s="21">
        <f t="shared" si="21"/>
        <v>45848.087500000001</v>
      </c>
      <c r="I91" s="22">
        <f t="shared" si="22"/>
        <v>28010.1</v>
      </c>
      <c r="J91" s="16" t="str">
        <f t="shared" si="19"/>
        <v>NOT DUE</v>
      </c>
      <c r="K91" s="31" t="s">
        <v>213</v>
      </c>
      <c r="L91" s="19" t="s">
        <v>5374</v>
      </c>
    </row>
    <row r="92" spans="1:12" ht="21.75" customHeight="1">
      <c r="A92" s="16" t="s">
        <v>225</v>
      </c>
      <c r="B92" s="29" t="s">
        <v>219</v>
      </c>
      <c r="C92" s="30" t="s">
        <v>86</v>
      </c>
      <c r="D92" s="20">
        <v>32000</v>
      </c>
      <c r="E92" s="12">
        <v>42549</v>
      </c>
      <c r="F92" s="12">
        <v>44418</v>
      </c>
      <c r="G92" s="26">
        <v>29642</v>
      </c>
      <c r="H92" s="21">
        <f>IF(I92&lt;=32000,$F$5+(I92/24),"error")</f>
        <v>45848.087500000001</v>
      </c>
      <c r="I92" s="22">
        <f t="shared" si="22"/>
        <v>28010.1</v>
      </c>
      <c r="J92" s="16" t="str">
        <f t="shared" si="19"/>
        <v>NOT DUE</v>
      </c>
      <c r="K92" s="31" t="s">
        <v>213</v>
      </c>
      <c r="L92" s="19" t="s">
        <v>5374</v>
      </c>
    </row>
    <row r="93" spans="1:12" ht="38.25" customHeight="1">
      <c r="A93" s="16" t="s">
        <v>226</v>
      </c>
      <c r="B93" s="30" t="s">
        <v>233</v>
      </c>
      <c r="C93" s="27" t="s">
        <v>232</v>
      </c>
      <c r="D93" s="20">
        <v>8000</v>
      </c>
      <c r="E93" s="12">
        <v>42549</v>
      </c>
      <c r="F93" s="12">
        <v>44208</v>
      </c>
      <c r="G93" s="26">
        <v>26866</v>
      </c>
      <c r="H93" s="21">
        <f>IF(I93&lt;=8000,$F$5+(I93/24),"error")</f>
        <v>44732.42083333333</v>
      </c>
      <c r="I93" s="22">
        <f t="shared" si="22"/>
        <v>1234.0999999999985</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44732.42083333333</v>
      </c>
      <c r="I94" s="22">
        <f t="shared" si="22"/>
        <v>1234.0999999999985</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44732.42083333333</v>
      </c>
      <c r="I95" s="22">
        <f t="shared" si="22"/>
        <v>1234.0999999999985</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44732.42083333333</v>
      </c>
      <c r="I96" s="22">
        <f t="shared" si="22"/>
        <v>1234.0999999999985</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44732.42083333333</v>
      </c>
      <c r="I97" s="22">
        <f t="shared" si="22"/>
        <v>1234.0999999999985</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44732.42083333333</v>
      </c>
      <c r="I98" s="22">
        <f t="shared" si="22"/>
        <v>1234.0999999999985</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44804.29583333333</v>
      </c>
      <c r="I99" s="22">
        <f t="shared" si="22"/>
        <v>2959.0999999999985</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44804.29583333333</v>
      </c>
      <c r="I100" s="22">
        <f t="shared" si="22"/>
        <v>2959.0999999999985</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44804.29583333333</v>
      </c>
      <c r="I101" s="22">
        <f t="shared" si="22"/>
        <v>2959.0999999999985</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44804.29583333333</v>
      </c>
      <c r="I102" s="22">
        <f t="shared" si="22"/>
        <v>2959.0999999999985</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44804.29583333333</v>
      </c>
      <c r="I103" s="22">
        <f t="shared" si="22"/>
        <v>2959.0999999999985</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44804.29583333333</v>
      </c>
      <c r="I104" s="22">
        <f t="shared" si="22"/>
        <v>2959.0999999999985</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45406.254166666666</v>
      </c>
      <c r="I105" s="22">
        <f t="shared" si="22"/>
        <v>17406.099999999999</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45406.254166666666</v>
      </c>
      <c r="I106" s="22">
        <f t="shared" si="22"/>
        <v>17406.099999999999</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45804.29583333333</v>
      </c>
      <c r="I107" s="22">
        <f t="shared" si="22"/>
        <v>26959.1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45804.29583333333</v>
      </c>
      <c r="I108" s="22">
        <f t="shared" si="22"/>
        <v>26959.1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45804.29583333333</v>
      </c>
      <c r="I109" s="22">
        <f t="shared" si="22"/>
        <v>26959.1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45804.29583333333</v>
      </c>
      <c r="I110" s="22">
        <f t="shared" si="22"/>
        <v>26959.1</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45804.29583333333</v>
      </c>
      <c r="I111" s="22">
        <f t="shared" ref="I111:I116" si="27">D111-($F$4-G111)</f>
        <v>26959.1</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45804.29583333333</v>
      </c>
      <c r="I112" s="22">
        <f t="shared" si="27"/>
        <v>26959.1</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45804.29583333333</v>
      </c>
      <c r="I113" s="22">
        <f t="shared" si="27"/>
        <v>26959.1</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45804.29583333333</v>
      </c>
      <c r="I114" s="22">
        <f t="shared" si="27"/>
        <v>26959.1</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45804.29583333333</v>
      </c>
      <c r="I115" s="22">
        <f t="shared" si="27"/>
        <v>26959.1</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45804.29583333333</v>
      </c>
      <c r="I116" s="22">
        <f t="shared" si="27"/>
        <v>26959.1</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44804.29583333333</v>
      </c>
      <c r="I117" s="22">
        <f t="shared" ref="I117:I130" si="28">D117-($F$4-G117)</f>
        <v>2959.0999999999985</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44804.29583333333</v>
      </c>
      <c r="I118" s="22">
        <f t="shared" si="28"/>
        <v>2959.0999999999985</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44804.29583333333</v>
      </c>
      <c r="I119" s="22">
        <f t="shared" si="28"/>
        <v>2959.0999999999985</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44804.29583333333</v>
      </c>
      <c r="I120" s="22">
        <f t="shared" si="28"/>
        <v>2959.0999999999985</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44804.29583333333</v>
      </c>
      <c r="I121" s="22">
        <f t="shared" si="28"/>
        <v>2959.0999999999985</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44804.29583333333</v>
      </c>
      <c r="I122" s="22">
        <f t="shared" si="28"/>
        <v>2959.0999999999985</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44804.29583333333</v>
      </c>
      <c r="I123" s="22">
        <f t="shared" si="28"/>
        <v>2959.0999999999985</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44804.29583333333</v>
      </c>
      <c r="I124" s="22">
        <f t="shared" si="28"/>
        <v>2959.0999999999985</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45804.29583333333</v>
      </c>
      <c r="I125" s="22">
        <f t="shared" si="28"/>
        <v>26959.1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45804.29583333333</v>
      </c>
      <c r="I126" s="22">
        <f t="shared" si="28"/>
        <v>26959.1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45804.29583333333</v>
      </c>
      <c r="I127" s="22">
        <f t="shared" si="28"/>
        <v>26959.1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45804.29583333333</v>
      </c>
      <c r="I128" s="22">
        <f t="shared" si="28"/>
        <v>26959.1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45804.29583333333</v>
      </c>
      <c r="I129" s="22">
        <f t="shared" si="28"/>
        <v>26959.1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45804.29583333333</v>
      </c>
      <c r="I130" s="22">
        <f t="shared" si="28"/>
        <v>26959.1</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45804.29583333333</v>
      </c>
      <c r="I131" s="22">
        <f t="shared" ref="I131:I132" si="31">D131-($F$4-G131)</f>
        <v>26959.1</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45804.29583333333</v>
      </c>
      <c r="I132" s="22">
        <f t="shared" si="31"/>
        <v>26959.1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45804.29583333333</v>
      </c>
      <c r="I133" s="22">
        <f t="shared" ref="I133:I140" si="33">D133-($F$4-G133)</f>
        <v>26959.1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45804.29583333333</v>
      </c>
      <c r="I134" s="22">
        <f t="shared" si="33"/>
        <v>26959.1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45804.29583333333</v>
      </c>
      <c r="I135" s="22">
        <f t="shared" si="33"/>
        <v>26959.1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45804.29583333333</v>
      </c>
      <c r="I136" s="22">
        <f t="shared" si="33"/>
        <v>26959.1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45804.29583333333</v>
      </c>
      <c r="I137" s="22">
        <f t="shared" si="33"/>
        <v>26959.1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45804.29583333333</v>
      </c>
      <c r="I138" s="22">
        <f t="shared" si="33"/>
        <v>26959.1</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45804.29583333333</v>
      </c>
      <c r="I139" s="22">
        <f t="shared" si="33"/>
        <v>26959.1</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45804.29583333333</v>
      </c>
      <c r="I140" s="22">
        <f t="shared" si="33"/>
        <v>26959.1</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44804.29583333333</v>
      </c>
      <c r="I141" s="22">
        <f>D141-($F$4-G141)</f>
        <v>2959.0999999999985</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44681</v>
      </c>
      <c r="G142" s="109"/>
      <c r="H142" s="14">
        <f>DATE(YEAR(F142),MONTH(F142),DAY(F142)+1)</f>
        <v>44682</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44138</v>
      </c>
      <c r="G143" s="26">
        <v>25776</v>
      </c>
      <c r="H143" s="217">
        <f>IF(I143&lt;=8000,$F$5+(I143/24),"error")</f>
        <v>44687.004166666666</v>
      </c>
      <c r="I143" s="22">
        <f t="shared" ref="I143:I158" si="37">D143-($F$4-G143)</f>
        <v>144.09999999999854</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44687.004166666666</v>
      </c>
      <c r="I144" s="22">
        <f t="shared" si="37"/>
        <v>144.09999999999854</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44818.837500000001</v>
      </c>
      <c r="I145" s="22">
        <f t="shared" si="37"/>
        <v>3308.0999999999985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44687.004166666666</v>
      </c>
      <c r="I146" s="22">
        <f t="shared" si="37"/>
        <v>144.09999999999854</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44818.837500000001</v>
      </c>
      <c r="I147" s="22">
        <f t="shared" si="37"/>
        <v>3308.0999999999985</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44720.962500000001</v>
      </c>
      <c r="I148" s="22">
        <f t="shared" si="37"/>
        <v>959.09999999999854</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45804.29583333333</v>
      </c>
      <c r="I149" s="22">
        <f t="shared" si="37"/>
        <v>26959.1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45804.29583333333</v>
      </c>
      <c r="I150" s="22">
        <f t="shared" si="37"/>
        <v>26959.1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45804.29583333333</v>
      </c>
      <c r="I151" s="22">
        <f t="shared" si="37"/>
        <v>26959.1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45804.29583333333</v>
      </c>
      <c r="I152" s="22">
        <f t="shared" si="37"/>
        <v>26959.1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44714.004166666666</v>
      </c>
      <c r="I153" s="22">
        <f t="shared" si="37"/>
        <v>792.09999999999854</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44714.004166666666</v>
      </c>
      <c r="I154" s="22">
        <f t="shared" si="37"/>
        <v>792.09999999999854</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44714.004166666666</v>
      </c>
      <c r="I155" s="22">
        <f t="shared" si="37"/>
        <v>792.09999999999854</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44714.004166666666</v>
      </c>
      <c r="I156" s="22">
        <f t="shared" si="37"/>
        <v>792.09999999999854</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44714.004166666666</v>
      </c>
      <c r="I157" s="22">
        <f t="shared" si="37"/>
        <v>792.09999999999854</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44714.004166666666</v>
      </c>
      <c r="I158" s="22">
        <f t="shared" si="37"/>
        <v>792.09999999999854</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44714.004166666666</v>
      </c>
      <c r="I159" s="22">
        <f t="shared" ref="I159:I161" si="40">D159-($F$4-G159)</f>
        <v>792.09999999999854</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44714.004166666666</v>
      </c>
      <c r="I160" s="22">
        <f t="shared" si="40"/>
        <v>792.09999999999854</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44714.004166666666</v>
      </c>
      <c r="I161" s="22">
        <f t="shared" si="40"/>
        <v>792.09999999999854</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45880.67083333333</v>
      </c>
      <c r="I162" s="22">
        <f t="shared" ref="I162:I167" si="42">D162-($F$4-G162)</f>
        <v>28792.1</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45880.67083333333</v>
      </c>
      <c r="I163" s="22">
        <f t="shared" si="42"/>
        <v>28792.1</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45880.67083333333</v>
      </c>
      <c r="I164" s="22">
        <f t="shared" si="42"/>
        <v>28792.1</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45880.67083333333</v>
      </c>
      <c r="I165" s="22">
        <f t="shared" si="42"/>
        <v>28792.1</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45880.67083333333</v>
      </c>
      <c r="I166" s="22">
        <f t="shared" si="42"/>
        <v>28792.1</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45880.67083333333</v>
      </c>
      <c r="I167" s="22">
        <f t="shared" si="42"/>
        <v>28792.1</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45950.587500000001</v>
      </c>
      <c r="I171" s="22">
        <f>D171-($F$4-G171)</f>
        <v>30470.1</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44848.504166666666</v>
      </c>
      <c r="I173" s="22">
        <f>D173-($F$4-G173)</f>
        <v>4020.0999999999985</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44848.504166666666</v>
      </c>
      <c r="I174" s="22">
        <f>D174-($F$4-G174)</f>
        <v>4020.0999999999985</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44848.504166666666</v>
      </c>
      <c r="I175" s="22">
        <f>D175-($F$4-G175)</f>
        <v>4020.0999999999985</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44848.504166666666</v>
      </c>
      <c r="I176" s="22">
        <f>D176-($F$4-G176)</f>
        <v>4020.0999999999985</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44723.504166666666</v>
      </c>
      <c r="I177" s="22">
        <f>D177-($F$4-G177)</f>
        <v>1020.0999999999985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103</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355</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44848.504166666666</v>
      </c>
      <c r="I180" s="22">
        <f>D180-($F$4-G180)</f>
        <v>4020.0999999999985</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45181.837500000001</v>
      </c>
      <c r="I181" s="22">
        <f>D181-($F$4-G181)</f>
        <v>12020.099999999999</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44859.754166666666</v>
      </c>
      <c r="I182" s="22">
        <f>D182-($F$4-G182)</f>
        <v>4290.0999999999985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265</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117</v>
      </c>
      <c r="J184" s="16" t="str">
        <f t="shared" ca="1" si="43"/>
        <v>NOT DUE</v>
      </c>
      <c r="K184" s="32"/>
      <c r="L184" s="19"/>
    </row>
    <row r="185" spans="1:12" ht="25.5">
      <c r="A185" s="16" t="s">
        <v>421</v>
      </c>
      <c r="B185" s="211" t="s">
        <v>394</v>
      </c>
      <c r="C185" s="30" t="s">
        <v>390</v>
      </c>
      <c r="D185" s="20">
        <v>500</v>
      </c>
      <c r="E185" s="150">
        <v>42549</v>
      </c>
      <c r="F185" s="12">
        <v>44679</v>
      </c>
      <c r="G185" s="26">
        <v>33630</v>
      </c>
      <c r="H185" s="21">
        <f>IF(I185&lt;=500,$F$5+(I185/24),"error")</f>
        <v>44701.754166666666</v>
      </c>
      <c r="I185" s="22">
        <f>D185-($F$4-G185)</f>
        <v>498.09999999999854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663</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362</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180</v>
      </c>
      <c r="J188" s="16" t="str">
        <f t="shared" ca="1" si="43"/>
        <v>NOT DUE</v>
      </c>
      <c r="K188" s="32"/>
      <c r="L188" s="19"/>
    </row>
    <row r="189" spans="1:12" ht="38.25">
      <c r="A189" s="16" t="s">
        <v>430</v>
      </c>
      <c r="B189" s="212" t="s">
        <v>412</v>
      </c>
      <c r="C189" s="156" t="s">
        <v>413</v>
      </c>
      <c r="D189" s="158" t="s">
        <v>4</v>
      </c>
      <c r="E189" s="150">
        <v>42549</v>
      </c>
      <c r="F189" s="12">
        <v>44674</v>
      </c>
      <c r="G189" s="26">
        <v>32102</v>
      </c>
      <c r="H189" s="14">
        <f>EDATE(F189-1,1)</f>
        <v>44703</v>
      </c>
      <c r="I189" s="15">
        <f t="shared" ca="1" si="48"/>
        <v>22</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51</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5</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45009.337500000001</v>
      </c>
      <c r="I192" s="22">
        <f>D192-($F$4-G192)</f>
        <v>7880.0999999999985</v>
      </c>
      <c r="J192" s="16" t="str">
        <f t="shared" si="43"/>
        <v>NOT DUE</v>
      </c>
      <c r="K192" s="30" t="s">
        <v>318</v>
      </c>
      <c r="L192" s="19" t="s">
        <v>5421</v>
      </c>
    </row>
    <row r="193" spans="1:16" ht="26.45" customHeight="1">
      <c r="A193" s="16" t="s">
        <v>446</v>
      </c>
      <c r="B193" s="30" t="s">
        <v>423</v>
      </c>
      <c r="C193" s="30" t="s">
        <v>299</v>
      </c>
      <c r="D193" s="20">
        <v>8000</v>
      </c>
      <c r="E193" s="150">
        <v>42549</v>
      </c>
      <c r="F193" s="12">
        <v>44658</v>
      </c>
      <c r="G193" s="26">
        <v>33512</v>
      </c>
      <c r="H193" s="21">
        <f>IF(I193&lt;=8000,$F$5+(I193/24),"error")</f>
        <v>45009.337500000001</v>
      </c>
      <c r="I193" s="22">
        <f>D193-($F$4-G193)</f>
        <v>7880.0999999999985</v>
      </c>
      <c r="J193" s="16" t="str">
        <f t="shared" si="43"/>
        <v>NOT DUE</v>
      </c>
      <c r="K193" s="30" t="s">
        <v>318</v>
      </c>
      <c r="L193" s="19" t="s">
        <v>5421</v>
      </c>
    </row>
    <row r="194" spans="1:16" ht="15" customHeight="1">
      <c r="A194" s="16" t="s">
        <v>447</v>
      </c>
      <c r="B194" s="30" t="s">
        <v>426</v>
      </c>
      <c r="C194" s="30" t="s">
        <v>427</v>
      </c>
      <c r="D194" s="11" t="s">
        <v>1</v>
      </c>
      <c r="E194" s="150">
        <v>42549</v>
      </c>
      <c r="F194" s="12">
        <v>44681</v>
      </c>
      <c r="G194" s="26">
        <v>32886</v>
      </c>
      <c r="H194" s="14">
        <f>DATE(YEAR(F194),MONTH(F194),DAY(F194)+1)</f>
        <v>44682</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44899.087500000001</v>
      </c>
      <c r="I195" s="22">
        <f>D195-($F$4-G195)</f>
        <v>5234.0999999999985</v>
      </c>
      <c r="J195" s="16" t="str">
        <f t="shared" si="49"/>
        <v>NOT DUE</v>
      </c>
      <c r="K195" s="32"/>
      <c r="L195" s="19"/>
    </row>
    <row r="196" spans="1:16" ht="26.45" customHeight="1">
      <c r="A196" s="16" t="s">
        <v>449</v>
      </c>
      <c r="B196" s="211" t="s">
        <v>431</v>
      </c>
      <c r="C196" s="30" t="s">
        <v>299</v>
      </c>
      <c r="D196" s="39" t="s">
        <v>434</v>
      </c>
      <c r="E196" s="150">
        <v>42549</v>
      </c>
      <c r="F196" s="12">
        <v>44681</v>
      </c>
      <c r="G196" s="109"/>
      <c r="H196" s="14">
        <f>DATE(YEAR(F196),MONTH(F196),DAY(F196)+1)</f>
        <v>44682</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45848.087500000001</v>
      </c>
      <c r="I197" s="15">
        <f>D197-($F$4-G197)</f>
        <v>28010.1</v>
      </c>
      <c r="J197" s="16" t="str">
        <f t="shared" si="49"/>
        <v>NOT DUE</v>
      </c>
      <c r="K197" s="30"/>
      <c r="L197" s="19"/>
    </row>
    <row r="198" spans="1:16" ht="25.5">
      <c r="A198" s="16" t="s">
        <v>451</v>
      </c>
      <c r="B198" s="30" t="s">
        <v>4818</v>
      </c>
      <c r="C198" s="30" t="s">
        <v>437</v>
      </c>
      <c r="D198" s="20">
        <v>8000</v>
      </c>
      <c r="E198" s="150">
        <v>42549</v>
      </c>
      <c r="F198" s="12">
        <v>44126</v>
      </c>
      <c r="G198" s="26">
        <v>25683</v>
      </c>
      <c r="H198" s="21">
        <f>IF(I198&lt;=8000,$F$5+(I198/24),"error")</f>
        <v>44683.129166666666</v>
      </c>
      <c r="I198" s="22">
        <f>D198-($F$4-G198)</f>
        <v>51.099999999998545</v>
      </c>
      <c r="J198" s="16" t="str">
        <f t="shared" si="49"/>
        <v>NOT 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44983.254166666666</v>
      </c>
      <c r="I199" s="22">
        <f t="shared" ref="I199:I203" si="52">D199-($F$4-G199)</f>
        <v>7254.0999999999985</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45014.29583333333</v>
      </c>
      <c r="I200" s="22">
        <f t="shared" si="52"/>
        <v>7999.0999999999985</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44769.962500000001</v>
      </c>
      <c r="I201" s="22">
        <f t="shared" si="52"/>
        <v>2135.0999999999985</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44920.67083333333</v>
      </c>
      <c r="I202" s="22">
        <f t="shared" si="52"/>
        <v>5752.0999999999985</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45014.29583333333</v>
      </c>
      <c r="I203" s="22">
        <f t="shared" si="52"/>
        <v>7999.0999999999985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44764.754166666666</v>
      </c>
      <c r="I204" s="22">
        <f t="shared" ref="I204:I233" si="53">D204-($F$4-G204)</f>
        <v>2010.0999999999985</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44764.754166666666</v>
      </c>
      <c r="I205" s="22">
        <f t="shared" si="53"/>
        <v>2010.0999999999985</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44764.754166666666</v>
      </c>
      <c r="I206" s="22">
        <f t="shared" si="53"/>
        <v>2010.0999999999985</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44930.92083333333</v>
      </c>
      <c r="I207" s="22">
        <f t="shared" si="53"/>
        <v>5998.0999999999985</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44764.754166666666</v>
      </c>
      <c r="I208" s="22">
        <f t="shared" si="53"/>
        <v>2010.0999999999985</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44930.92083333333</v>
      </c>
      <c r="I209" s="22">
        <f t="shared" si="53"/>
        <v>5998.0999999999985</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45848.087500000001</v>
      </c>
      <c r="I210" s="22">
        <f t="shared" si="53"/>
        <v>28010.1</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45848.087500000001</v>
      </c>
      <c r="I211" s="22">
        <f t="shared" si="53"/>
        <v>28010.1</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45848.087500000001</v>
      </c>
      <c r="I212" s="22">
        <f t="shared" si="53"/>
        <v>28010.1</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45848.087500000001</v>
      </c>
      <c r="I213" s="22">
        <f t="shared" si="53"/>
        <v>28010.1</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45848.087500000001</v>
      </c>
      <c r="I214" s="22">
        <f t="shared" si="53"/>
        <v>28010.1</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45848.087500000001</v>
      </c>
      <c r="I215" s="22">
        <f t="shared" si="53"/>
        <v>28010.1</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44848.087500000001</v>
      </c>
      <c r="I216" s="22">
        <f t="shared" si="53"/>
        <v>4010.0999999999985</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44848.087500000001</v>
      </c>
      <c r="I217" s="22">
        <f t="shared" si="53"/>
        <v>4010.0999999999985</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44848.087500000001</v>
      </c>
      <c r="I218" s="22">
        <f t="shared" si="53"/>
        <v>4010.0999999999985</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44848.087500000001</v>
      </c>
      <c r="I219" s="22">
        <f t="shared" si="53"/>
        <v>4010.0999999999985</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44848.087500000001</v>
      </c>
      <c r="I220" s="22">
        <f t="shared" si="53"/>
        <v>4010.0999999999985</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44848.087500000001</v>
      </c>
      <c r="I221" s="22">
        <f t="shared" si="53"/>
        <v>4010.0999999999985</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44847.587500000001</v>
      </c>
      <c r="I222" s="22">
        <f t="shared" si="53"/>
        <v>3998.0999999999985</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44847.587500000001</v>
      </c>
      <c r="I223" s="22">
        <f t="shared" si="53"/>
        <v>3998.0999999999985</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44818.837500000001</v>
      </c>
      <c r="I224" s="22">
        <f t="shared" si="53"/>
        <v>3308.0999999999985</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44818.837500000001</v>
      </c>
      <c r="I225" s="22">
        <f t="shared" si="53"/>
        <v>3308.0999999999985</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44847.587500000001</v>
      </c>
      <c r="I226" s="22">
        <f t="shared" si="53"/>
        <v>3998.0999999999985</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44818.837500000001</v>
      </c>
      <c r="I227" s="22">
        <f t="shared" si="53"/>
        <v>3308.0999999999985</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45014.254166666666</v>
      </c>
      <c r="I228" s="22">
        <f t="shared" si="53"/>
        <v>7998.0999999999985</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45014.254166666666</v>
      </c>
      <c r="I229" s="22">
        <f t="shared" si="53"/>
        <v>7998.0999999999985</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44985.504166666666</v>
      </c>
      <c r="I230" s="22">
        <f t="shared" si="53"/>
        <v>7308.0999999999985</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44985.504166666666</v>
      </c>
      <c r="I231" s="22">
        <f t="shared" si="53"/>
        <v>7308.0999999999985</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45014.254166666666</v>
      </c>
      <c r="I232" s="22">
        <f t="shared" si="53"/>
        <v>7998.0999999999985</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44985.504166666666</v>
      </c>
      <c r="I233" s="22">
        <f t="shared" si="53"/>
        <v>7308.0999999999985</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5364</v>
      </c>
      <c r="L237" s="19" t="s">
        <v>5291</v>
      </c>
    </row>
    <row r="238" spans="1:12" ht="25.5">
      <c r="A238" s="16" t="s">
        <v>511</v>
      </c>
      <c r="B238" s="30" t="s">
        <v>4580</v>
      </c>
      <c r="C238" s="30" t="s">
        <v>509</v>
      </c>
      <c r="D238" s="20">
        <v>8000</v>
      </c>
      <c r="E238" s="150">
        <v>42549</v>
      </c>
      <c r="F238" s="12">
        <v>44419</v>
      </c>
      <c r="G238" s="26">
        <v>29642</v>
      </c>
      <c r="H238" s="14"/>
      <c r="I238" s="15"/>
      <c r="J238" s="16"/>
      <c r="K238" s="32" t="s">
        <v>5379</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44848.087500000001</v>
      </c>
      <c r="I252" s="22">
        <f>D252-($F$4-G252)</f>
        <v>4010.0999999999985</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44848.087500000001</v>
      </c>
      <c r="I253" s="22">
        <f t="shared" ref="I253:I257" si="61">D253-($F$4-G253)</f>
        <v>4010.0999999999985</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44848.087500000001</v>
      </c>
      <c r="I254" s="22">
        <f t="shared" si="61"/>
        <v>4010.0999999999985</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44848.087500000001</v>
      </c>
      <c r="I255" s="22">
        <f t="shared" si="61"/>
        <v>4010.0999999999985</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44848.087500000001</v>
      </c>
      <c r="I256" s="22">
        <f t="shared" si="61"/>
        <v>4010.0999999999985</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44848.087500000001</v>
      </c>
      <c r="I257" s="22">
        <f t="shared" si="61"/>
        <v>4010.0999999999985</v>
      </c>
      <c r="J257" s="16" t="str">
        <f t="shared" si="62"/>
        <v>NOT DUE</v>
      </c>
      <c r="K257" s="32"/>
      <c r="L257" s="19" t="s">
        <v>5291</v>
      </c>
    </row>
    <row r="258" spans="1:12" ht="25.5" customHeight="1">
      <c r="A258" s="16" t="s">
        <v>558</v>
      </c>
      <c r="B258" s="30" t="s">
        <v>514</v>
      </c>
      <c r="C258" s="30" t="s">
        <v>2456</v>
      </c>
      <c r="D258" s="39" t="s">
        <v>1</v>
      </c>
      <c r="E258" s="150">
        <v>42549</v>
      </c>
      <c r="F258" s="12">
        <v>44681</v>
      </c>
      <c r="G258" s="109"/>
      <c r="H258" s="14">
        <f>DATE(YEAR(F258),MONTH(F258),DAY(F258)+1)</f>
        <v>44682</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44681</v>
      </c>
      <c r="G259" s="109"/>
      <c r="H259" s="14">
        <f>DATE(YEAR(F259),MONTH(F259),DAY(F259)+1)</f>
        <v>44682</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44681</v>
      </c>
      <c r="G260" s="109"/>
      <c r="H260" s="14">
        <f>DATE(YEAR(F260),MONTH(F260),DAY(F260)+1)</f>
        <v>44682</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44681</v>
      </c>
      <c r="G261" s="109"/>
      <c r="H261" s="14">
        <f>DATE(YEAR(F261),MONTH(F261),DAY(F261)+7)</f>
        <v>44688</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729</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44678</v>
      </c>
      <c r="G263" s="109"/>
      <c r="H263" s="14">
        <f>EDATE(F263-1,1)</f>
        <v>44707</v>
      </c>
      <c r="I263" s="15">
        <f t="shared" ref="I263:I275" ca="1" si="64">IF(ISBLANK(H263),"",H263-DATE(YEAR(NOW()),MONTH(NOW()),DAY(NOW())))</f>
        <v>26</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44681</v>
      </c>
      <c r="G267" s="109"/>
      <c r="H267" s="14">
        <f>DATE(YEAR(F267),MONTH(F267),DAY(F267)+1)</f>
        <v>44682</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44681</v>
      </c>
      <c r="G269" s="109"/>
      <c r="H269" s="14">
        <f>DATE(YEAR(F269),MONTH(F269),DAY(F269)+1)</f>
        <v>44682</v>
      </c>
      <c r="I269" s="15">
        <f t="shared" ca="1" si="64"/>
        <v>1</v>
      </c>
      <c r="J269" s="16" t="str">
        <f t="shared" ca="1" si="59"/>
        <v>NOT DUE</v>
      </c>
      <c r="K269" s="30"/>
      <c r="L269" s="19"/>
    </row>
    <row r="270" spans="1:12" ht="25.5">
      <c r="A270" s="16" t="s">
        <v>4609</v>
      </c>
      <c r="B270" s="211" t="s">
        <v>564</v>
      </c>
      <c r="C270" s="30" t="s">
        <v>561</v>
      </c>
      <c r="D270" s="41">
        <v>250</v>
      </c>
      <c r="E270" s="150">
        <v>42549</v>
      </c>
      <c r="F270" s="12">
        <v>44653</v>
      </c>
      <c r="G270" s="358" t="s">
        <v>5429</v>
      </c>
      <c r="H270" s="21">
        <f>IF(I270&lt;=250,$F$5+(I270/24),"error")</f>
        <v>44685.54583333333</v>
      </c>
      <c r="I270" s="22">
        <f>D270-($F$4-G270)</f>
        <v>109.09999999999854</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45014.754166666666</v>
      </c>
      <c r="I271" s="22">
        <f>D271-($F$4-G271)</f>
        <v>8010.0999999999985</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45014.754166666666</v>
      </c>
      <c r="I272" s="22">
        <f>D272-($F$4-G272)</f>
        <v>8010.0999999999985</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45514.754166666666</v>
      </c>
      <c r="I273" s="22">
        <f>D273-($F$4-G273)</f>
        <v>20010.099999999999</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44681</v>
      </c>
      <c r="G275" s="109"/>
      <c r="H275" s="14">
        <f>DATE(YEAR(F275),MONTH(F275),DAY(F275)+1)</f>
        <v>44682</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44804.29583333333</v>
      </c>
      <c r="I276" s="22">
        <f>D276-($F$4-G276)</f>
        <v>2959.0999999999985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44804.29583333333</v>
      </c>
      <c r="I278" s="22">
        <f t="shared" ref="I278:I291" si="66">D278-($F$4-G278)</f>
        <v>2959.0999999999985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44804.29583333333</v>
      </c>
      <c r="I279" s="22">
        <f t="shared" si="66"/>
        <v>2959.0999999999985</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44970.962500000001</v>
      </c>
      <c r="I280" s="22">
        <f t="shared" si="66"/>
        <v>6959.0999999999985</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44732.42083333333</v>
      </c>
      <c r="I281" s="22">
        <f t="shared" si="66"/>
        <v>1234.0999999999985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44732.42083333333</v>
      </c>
      <c r="I282" s="22">
        <f t="shared" si="66"/>
        <v>1234.0999999999985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44732.42083333333</v>
      </c>
      <c r="I283" s="22">
        <f t="shared" si="66"/>
        <v>1234.0999999999985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44732.42083333333</v>
      </c>
      <c r="I284" s="22">
        <f t="shared" si="66"/>
        <v>1234.0999999999985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44732.42083333333</v>
      </c>
      <c r="I285" s="22">
        <f t="shared" si="66"/>
        <v>1234.0999999999985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44985.504166666666</v>
      </c>
      <c r="I286" s="22">
        <f t="shared" si="66"/>
        <v>7308.0999999999985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45181.42083333333</v>
      </c>
      <c r="I287" s="22">
        <f t="shared" si="66"/>
        <v>12010.099999999999</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44985.504166666666</v>
      </c>
      <c r="I288" s="22">
        <f t="shared" si="66"/>
        <v>7308.0999999999985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45848.087500000001</v>
      </c>
      <c r="I289" s="22">
        <f t="shared" si="66"/>
        <v>28010.1</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44985.504166666666</v>
      </c>
      <c r="I290" s="22">
        <f t="shared" si="66"/>
        <v>7308.0999999999985</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44950.587500000001</v>
      </c>
      <c r="I291" s="22">
        <f t="shared" si="66"/>
        <v>6470.0999999999985</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58</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58</v>
      </c>
      <c r="J293" s="16" t="str">
        <f t="shared" ca="1" si="69"/>
        <v>NOT DUE</v>
      </c>
      <c r="K293" s="32"/>
      <c r="L293" s="19"/>
    </row>
    <row r="294" spans="1:12" ht="30.75" customHeight="1">
      <c r="A294" s="16" t="s">
        <v>4828</v>
      </c>
      <c r="B294" s="30" t="s">
        <v>3717</v>
      </c>
      <c r="C294" s="30" t="s">
        <v>2459</v>
      </c>
      <c r="D294" s="11" t="s">
        <v>3</v>
      </c>
      <c r="E294" s="150">
        <v>42549</v>
      </c>
      <c r="F294" s="110">
        <v>44527</v>
      </c>
      <c r="G294" s="109"/>
      <c r="H294" s="14">
        <f>DATE(YEAR(F294),MONTH(F294)+6,DAY(F294)-1)</f>
        <v>44707</v>
      </c>
      <c r="I294" s="15">
        <f t="shared" ca="1" si="68"/>
        <v>26</v>
      </c>
      <c r="J294" s="16" t="str">
        <f t="shared" ca="1" si="69"/>
        <v>NOT DUE</v>
      </c>
      <c r="K294" s="32"/>
      <c r="L294" s="19"/>
    </row>
    <row r="295" spans="1:12" ht="25.5">
      <c r="A295" s="16" t="s">
        <v>4829</v>
      </c>
      <c r="B295" s="30" t="s">
        <v>4600</v>
      </c>
      <c r="C295" s="30" t="s">
        <v>4601</v>
      </c>
      <c r="D295" s="157">
        <v>240</v>
      </c>
      <c r="E295" s="150">
        <v>42549</v>
      </c>
      <c r="F295" s="12">
        <v>43553</v>
      </c>
      <c r="G295" s="111">
        <v>15514</v>
      </c>
      <c r="H295" s="21">
        <f>IF(I295&lt;=8000,$F$5+(I295/24),"error")</f>
        <v>43936.087500000001</v>
      </c>
      <c r="I295" s="22">
        <f t="shared" ref="I295" si="70">D295-($F$4-G295)</f>
        <v>-17877.900000000001</v>
      </c>
      <c r="J295" s="16" t="str">
        <f t="shared" ref="J295" si="71">IF(I295="","",IF(I295=0,"DUE",IF(I295&lt;0,"OVERDUE","NOT DUE")))</f>
        <v>OVERDUE</v>
      </c>
      <c r="K295" s="32"/>
      <c r="L295" s="19" t="s">
        <v>5375</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5438</v>
      </c>
      <c r="G301" s="221" t="s">
        <v>5439</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2306.6</v>
      </c>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45002.487500000003</v>
      </c>
      <c r="I8" s="22">
        <f>D8-($F$4-G8)</f>
        <v>7715.7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53</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45002.487500000003</v>
      </c>
      <c r="I10" s="22">
        <f t="shared" ref="I10:I19" si="2">D10-($F$4-G10)</f>
        <v>7715.7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45502.487500000003</v>
      </c>
      <c r="I11" s="22">
        <f t="shared" si="2"/>
        <v>19715.7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45002.487500000003</v>
      </c>
      <c r="I12" s="22">
        <f t="shared" si="2"/>
        <v>7715.7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45502.487500000003</v>
      </c>
      <c r="I13" s="22">
        <f t="shared" si="2"/>
        <v>19715.7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45002.487500000003</v>
      </c>
      <c r="I14" s="22">
        <f t="shared" si="2"/>
        <v>7715.7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45002.487500000003</v>
      </c>
      <c r="I15" s="22">
        <f t="shared" si="2"/>
        <v>7715.7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45002.487500000003</v>
      </c>
      <c r="I16" s="22">
        <f t="shared" si="2"/>
        <v>7715.7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45002.487500000003</v>
      </c>
      <c r="I17" s="22">
        <f t="shared" si="2"/>
        <v>7715.7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45002.487500000003</v>
      </c>
      <c r="I18" s="22">
        <f t="shared" si="2"/>
        <v>7715.7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45002.487500000003</v>
      </c>
      <c r="I19" s="22">
        <f t="shared" si="2"/>
        <v>7715.7</v>
      </c>
      <c r="J19" s="16" t="str">
        <f t="shared" si="0"/>
        <v>NOT DUE</v>
      </c>
      <c r="K19" s="30"/>
      <c r="L19" s="19"/>
    </row>
    <row r="20" spans="1:12" ht="38.25">
      <c r="A20" s="16" t="s">
        <v>3184</v>
      </c>
      <c r="B20" s="30" t="s">
        <v>1390</v>
      </c>
      <c r="C20" s="30" t="s">
        <v>1391</v>
      </c>
      <c r="D20" s="41" t="s">
        <v>1</v>
      </c>
      <c r="E20" s="12">
        <v>42549</v>
      </c>
      <c r="F20" s="12">
        <v>44681</v>
      </c>
      <c r="G20" s="72"/>
      <c r="H20" s="14">
        <f>DATE(YEAR(F20),MONTH(F20),DAY(F20)+1)</f>
        <v>44682</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44681</v>
      </c>
      <c r="G21" s="72"/>
      <c r="H21" s="14">
        <f>DATE(YEAR(F21),MONTH(F21),DAY(F21)+1)</f>
        <v>44682</v>
      </c>
      <c r="I21" s="15">
        <f t="shared" ca="1" si="4"/>
        <v>1</v>
      </c>
      <c r="J21" s="16" t="str">
        <f t="shared" ca="1" si="0"/>
        <v>NOT DUE</v>
      </c>
      <c r="K21" s="30" t="s">
        <v>1421</v>
      </c>
      <c r="L21" s="19"/>
    </row>
    <row r="22" spans="1:12" ht="38.25">
      <c r="A22" s="16" t="s">
        <v>3186</v>
      </c>
      <c r="B22" s="30" t="s">
        <v>1394</v>
      </c>
      <c r="C22" s="30" t="s">
        <v>1395</v>
      </c>
      <c r="D22" s="41" t="s">
        <v>1</v>
      </c>
      <c r="E22" s="12">
        <v>42549</v>
      </c>
      <c r="F22" s="12">
        <v>44681</v>
      </c>
      <c r="G22" s="72"/>
      <c r="H22" s="14">
        <f>DATE(YEAR(F22),MONTH(F22),DAY(F22)+1)</f>
        <v>44682</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44667</v>
      </c>
      <c r="G23" s="72"/>
      <c r="H23" s="14">
        <f>EDATE(F23-1,1)</f>
        <v>44696</v>
      </c>
      <c r="I23" s="15">
        <f t="shared" ca="1" si="4"/>
        <v>15</v>
      </c>
      <c r="J23" s="16" t="str">
        <f t="shared" ca="1" si="0"/>
        <v>NOT DUE</v>
      </c>
      <c r="K23" s="30" t="s">
        <v>1423</v>
      </c>
      <c r="L23" s="237"/>
    </row>
    <row r="24" spans="1:12" ht="25.5">
      <c r="A24" s="16" t="s">
        <v>3188</v>
      </c>
      <c r="B24" s="30" t="s">
        <v>1398</v>
      </c>
      <c r="C24" s="30" t="s">
        <v>1399</v>
      </c>
      <c r="D24" s="41" t="s">
        <v>1</v>
      </c>
      <c r="E24" s="12">
        <v>42549</v>
      </c>
      <c r="F24" s="12">
        <v>44681</v>
      </c>
      <c r="G24" s="72"/>
      <c r="H24" s="14">
        <f>DATE(YEAR(F24),MONTH(F24),DAY(F24)+1)</f>
        <v>44682</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44681</v>
      </c>
      <c r="G25" s="72"/>
      <c r="H25" s="14">
        <f>DATE(YEAR(F25),MONTH(F25),DAY(F25)+1)</f>
        <v>44682</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44681</v>
      </c>
      <c r="G26" s="72"/>
      <c r="H26" s="14">
        <f>DATE(YEAR(F26),MONTH(F26),DAY(F26)+1)</f>
        <v>44682</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44681</v>
      </c>
      <c r="G27" s="72"/>
      <c r="H27" s="14">
        <f>DATE(YEAR(F27),MONTH(F27),DAY(F27)+1)</f>
        <v>44682</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45504.229166666664</v>
      </c>
      <c r="I28" s="22">
        <f t="shared" ref="I28:I29" si="5">D28-($F$4-G28)</f>
        <v>19757.5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45504.229166666664</v>
      </c>
      <c r="I29" s="22">
        <f t="shared" si="5"/>
        <v>19757.5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58</v>
      </c>
      <c r="J30" s="16" t="str">
        <f t="shared" ca="1" si="0"/>
        <v>NOT DUE</v>
      </c>
      <c r="K30" s="30" t="s">
        <v>1426</v>
      </c>
      <c r="L30" s="237"/>
    </row>
    <row r="31" spans="1:12" ht="15" customHeight="1">
      <c r="A31" s="16" t="s">
        <v>3195</v>
      </c>
      <c r="B31" s="30" t="s">
        <v>1894</v>
      </c>
      <c r="C31" s="30"/>
      <c r="D31" s="41" t="s">
        <v>1</v>
      </c>
      <c r="E31" s="12">
        <v>42549</v>
      </c>
      <c r="F31" s="12">
        <v>44681</v>
      </c>
      <c r="G31" s="72"/>
      <c r="H31" s="14">
        <f>DATE(YEAR(F31),MONTH(F31),DAY(F31)+1)</f>
        <v>44682</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258</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258</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258</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258</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258</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258</v>
      </c>
      <c r="J37" s="16" t="str">
        <f t="shared" ca="1" si="0"/>
        <v>NOT DUE</v>
      </c>
      <c r="K37" s="30" t="s">
        <v>1428</v>
      </c>
      <c r="L37" s="19"/>
    </row>
    <row r="38" spans="1:12" ht="21.75" customHeight="1">
      <c r="A38" s="16" t="s">
        <v>3202</v>
      </c>
      <c r="B38" s="30" t="s">
        <v>3996</v>
      </c>
      <c r="C38" s="30" t="s">
        <v>3997</v>
      </c>
      <c r="D38" s="41" t="s">
        <v>4</v>
      </c>
      <c r="E38" s="12">
        <v>42549</v>
      </c>
      <c r="F38" s="12">
        <v>44669</v>
      </c>
      <c r="G38" s="72"/>
      <c r="H38" s="14">
        <f>EDATE(F38-1,1)</f>
        <v>44698</v>
      </c>
      <c r="I38" s="15">
        <f t="shared" ca="1" si="4"/>
        <v>17</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5443</v>
      </c>
      <c r="E44" s="75" t="s">
        <v>5438</v>
      </c>
      <c r="H44" s="456" t="s">
        <v>5439</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53</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229</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1690</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229</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1690</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1690</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1690</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229</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1690</v>
      </c>
      <c r="J16" s="16" t="str">
        <f t="shared" ca="1" si="1"/>
        <v>NOT DUE</v>
      </c>
      <c r="K16" s="30"/>
      <c r="L16" s="359"/>
    </row>
    <row r="17" spans="1:12" ht="38.25">
      <c r="A17" s="16" t="s">
        <v>3097</v>
      </c>
      <c r="B17" s="30" t="s">
        <v>1390</v>
      </c>
      <c r="C17" s="30" t="s">
        <v>1391</v>
      </c>
      <c r="D17" s="41" t="s">
        <v>1</v>
      </c>
      <c r="E17" s="12">
        <v>42549</v>
      </c>
      <c r="F17" s="12">
        <v>44681</v>
      </c>
      <c r="G17" s="72"/>
      <c r="H17" s="14">
        <f>DATE(YEAR(F17),MONTH(F17),DAY(F17)+1)</f>
        <v>44682</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44681</v>
      </c>
      <c r="G18" s="72"/>
      <c r="H18" s="14">
        <f>DATE(YEAR(F18),MONTH(F18),DAY(F18)+1)</f>
        <v>44682</v>
      </c>
      <c r="I18" s="15">
        <f t="shared" ca="1" si="2"/>
        <v>1</v>
      </c>
      <c r="J18" s="16" t="str">
        <f t="shared" ca="1" si="1"/>
        <v>NOT DUE</v>
      </c>
      <c r="K18" s="30" t="s">
        <v>1421</v>
      </c>
      <c r="L18" s="19"/>
    </row>
    <row r="19" spans="1:12" ht="38.25">
      <c r="A19" s="16" t="s">
        <v>3099</v>
      </c>
      <c r="B19" s="30" t="s">
        <v>1394</v>
      </c>
      <c r="C19" s="30" t="s">
        <v>1395</v>
      </c>
      <c r="D19" s="41" t="s">
        <v>1</v>
      </c>
      <c r="E19" s="12">
        <v>42549</v>
      </c>
      <c r="F19" s="12">
        <v>44681</v>
      </c>
      <c r="G19" s="72"/>
      <c r="H19" s="14">
        <f>DATE(YEAR(F19),MONTH(F19),DAY(F19)+1)</f>
        <v>44682</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44667</v>
      </c>
      <c r="G20" s="72"/>
      <c r="H20" s="14">
        <f>EDATE(F20-1,1)</f>
        <v>44696</v>
      </c>
      <c r="I20" s="15">
        <f t="shared" ca="1" si="2"/>
        <v>15</v>
      </c>
      <c r="J20" s="16" t="str">
        <f t="shared" ca="1" si="1"/>
        <v>NOT DUE</v>
      </c>
      <c r="K20" s="30" t="s">
        <v>1423</v>
      </c>
      <c r="L20" s="19"/>
    </row>
    <row r="21" spans="1:12" ht="25.5">
      <c r="A21" s="16" t="s">
        <v>3101</v>
      </c>
      <c r="B21" s="30" t="s">
        <v>1398</v>
      </c>
      <c r="C21" s="30" t="s">
        <v>1399</v>
      </c>
      <c r="D21" s="41" t="s">
        <v>1</v>
      </c>
      <c r="E21" s="12">
        <v>42549</v>
      </c>
      <c r="F21" s="12">
        <v>44681</v>
      </c>
      <c r="G21" s="72"/>
      <c r="H21" s="14">
        <f>DATE(YEAR(F21),MONTH(F21),DAY(F21)+1)</f>
        <v>44682</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44681</v>
      </c>
      <c r="G22" s="72"/>
      <c r="H22" s="14">
        <f>DATE(YEAR(F22),MONTH(F22),DAY(F22)+1)</f>
        <v>44682</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44681</v>
      </c>
      <c r="G23" s="72"/>
      <c r="H23" s="14">
        <f>DATE(YEAR(F23),MONTH(F23),DAY(F23)+1)</f>
        <v>44682</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44681</v>
      </c>
      <c r="G24" s="72"/>
      <c r="H24" s="14">
        <f>DATE(YEAR(F24),MONTH(F24),DAY(F24)+1)</f>
        <v>44682</v>
      </c>
      <c r="I24" s="15">
        <f t="shared" ca="1" si="2"/>
        <v>1</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1552</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1552</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58</v>
      </c>
      <c r="J27" s="16" t="str">
        <f t="shared" ca="1" si="1"/>
        <v>NOT DUE</v>
      </c>
      <c r="K27" s="30" t="s">
        <v>1426</v>
      </c>
      <c r="L27" s="145"/>
    </row>
    <row r="28" spans="1:12" ht="15" customHeight="1">
      <c r="A28" s="16" t="s">
        <v>3106</v>
      </c>
      <c r="B28" s="30" t="s">
        <v>1894</v>
      </c>
      <c r="C28" s="30"/>
      <c r="D28" s="41" t="s">
        <v>1</v>
      </c>
      <c r="E28" s="12">
        <v>42549</v>
      </c>
      <c r="F28" s="12">
        <v>44681</v>
      </c>
      <c r="G28" s="72"/>
      <c r="H28" s="14">
        <f>DATE(YEAR(F28),MONTH(F28),DAY(F28)+1)</f>
        <v>44682</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258</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258</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258</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258</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258</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258</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5443</v>
      </c>
      <c r="E39" s="75" t="s">
        <v>5438</v>
      </c>
      <c r="H39" s="456" t="s">
        <v>5439</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53</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244</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1705</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244</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1705</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1705</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1705</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244</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1705</v>
      </c>
      <c r="J16" s="16" t="str">
        <f t="shared" ca="1" si="1"/>
        <v>NOT DUE</v>
      </c>
      <c r="K16" s="30"/>
      <c r="L16" s="359"/>
    </row>
    <row r="17" spans="1:12" ht="38.25">
      <c r="A17" s="16" t="s">
        <v>3123</v>
      </c>
      <c r="B17" s="30" t="s">
        <v>1390</v>
      </c>
      <c r="C17" s="30" t="s">
        <v>1391</v>
      </c>
      <c r="D17" s="41" t="s">
        <v>1</v>
      </c>
      <c r="E17" s="12">
        <v>42549</v>
      </c>
      <c r="F17" s="12">
        <v>44681</v>
      </c>
      <c r="G17" s="72"/>
      <c r="H17" s="14">
        <f>DATE(YEAR(F17),MONTH(F17),DAY(F17)+1)</f>
        <v>44682</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44681</v>
      </c>
      <c r="G18" s="72"/>
      <c r="H18" s="14">
        <f>DATE(YEAR(F18),MONTH(F18),DAY(F18)+1)</f>
        <v>44682</v>
      </c>
      <c r="I18" s="15">
        <f t="shared" ca="1" si="2"/>
        <v>1</v>
      </c>
      <c r="J18" s="16" t="str">
        <f t="shared" ca="1" si="1"/>
        <v>NOT DUE</v>
      </c>
      <c r="K18" s="30" t="s">
        <v>1421</v>
      </c>
      <c r="L18" s="19"/>
    </row>
    <row r="19" spans="1:12" ht="38.25">
      <c r="A19" s="16" t="s">
        <v>3125</v>
      </c>
      <c r="B19" s="30" t="s">
        <v>1394</v>
      </c>
      <c r="C19" s="30" t="s">
        <v>1395</v>
      </c>
      <c r="D19" s="41" t="s">
        <v>1</v>
      </c>
      <c r="E19" s="12">
        <v>42549</v>
      </c>
      <c r="F19" s="12">
        <v>44681</v>
      </c>
      <c r="G19" s="72"/>
      <c r="H19" s="14">
        <f>DATE(YEAR(F19),MONTH(F19),DAY(F19)+1)</f>
        <v>44682</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44667</v>
      </c>
      <c r="G20" s="72"/>
      <c r="H20" s="14">
        <f>EDATE(F20-1,1)</f>
        <v>44696</v>
      </c>
      <c r="I20" s="15">
        <f t="shared" ca="1" si="2"/>
        <v>15</v>
      </c>
      <c r="J20" s="16" t="str">
        <f t="shared" ca="1" si="1"/>
        <v>NOT DUE</v>
      </c>
      <c r="K20" s="30" t="s">
        <v>1423</v>
      </c>
      <c r="L20" s="19"/>
    </row>
    <row r="21" spans="1:12" ht="25.5">
      <c r="A21" s="16" t="s">
        <v>3127</v>
      </c>
      <c r="B21" s="30" t="s">
        <v>1398</v>
      </c>
      <c r="C21" s="30" t="s">
        <v>1399</v>
      </c>
      <c r="D21" s="41" t="s">
        <v>1</v>
      </c>
      <c r="E21" s="12">
        <v>42549</v>
      </c>
      <c r="F21" s="12">
        <v>44681</v>
      </c>
      <c r="G21" s="72"/>
      <c r="H21" s="14">
        <f>DATE(YEAR(F21),MONTH(F21),DAY(F21)+1)</f>
        <v>44682</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44681</v>
      </c>
      <c r="G22" s="72"/>
      <c r="H22" s="14">
        <f>DATE(YEAR(F22),MONTH(F22),DAY(F22)+1)</f>
        <v>44682</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44681</v>
      </c>
      <c r="G23" s="72"/>
      <c r="H23" s="14">
        <f>DATE(YEAR(F23),MONTH(F23),DAY(F23)+1)</f>
        <v>44682</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44681</v>
      </c>
      <c r="G24" s="72"/>
      <c r="H24" s="14">
        <f>DATE(YEAR(F24),MONTH(F24),DAY(F24)+1)</f>
        <v>44682</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1552</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1552</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58</v>
      </c>
      <c r="J27" s="16" t="str">
        <f t="shared" ca="1" si="1"/>
        <v>NOT DUE</v>
      </c>
      <c r="K27" s="30" t="s">
        <v>1426</v>
      </c>
      <c r="L27" s="145"/>
    </row>
    <row r="28" spans="1:12" ht="15" customHeight="1">
      <c r="A28" s="16" t="s">
        <v>3134</v>
      </c>
      <c r="B28" s="30" t="s">
        <v>1894</v>
      </c>
      <c r="C28" s="30"/>
      <c r="D28" s="30" t="s">
        <v>1</v>
      </c>
      <c r="E28" s="12">
        <v>42549</v>
      </c>
      <c r="F28" s="12">
        <v>44681</v>
      </c>
      <c r="G28" s="72"/>
      <c r="H28" s="14">
        <f>DATE(YEAR(F28),MONTH(F28),DAY(F28)+1)</f>
        <v>44682</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258</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258</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258</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258</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258</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258</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5443</v>
      </c>
      <c r="E39" s="75" t="s">
        <v>5438</v>
      </c>
      <c r="H39" s="456" t="s">
        <v>5439</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48537.1</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1331</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1331</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1331</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1331</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1331</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51</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235</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1331</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235</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1331</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235</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1331</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1331</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235</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235</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46</v>
      </c>
      <c r="J23" s="16" t="str">
        <f t="shared" ca="1" si="1"/>
        <v>NOT DUE</v>
      </c>
      <c r="K23" s="30" t="s">
        <v>1425</v>
      </c>
      <c r="L23" s="19"/>
    </row>
    <row r="24" spans="1:12" ht="38.450000000000003" customHeight="1">
      <c r="A24" s="16" t="s">
        <v>3070</v>
      </c>
      <c r="B24" s="30" t="s">
        <v>1390</v>
      </c>
      <c r="C24" s="30" t="s">
        <v>1391</v>
      </c>
      <c r="D24" s="41" t="s">
        <v>1</v>
      </c>
      <c r="E24" s="12">
        <v>42549</v>
      </c>
      <c r="F24" s="12">
        <v>44681</v>
      </c>
      <c r="G24" s="72"/>
      <c r="H24" s="14">
        <f>DATE(YEAR(F24),MONTH(F24),DAY(F24)+1)</f>
        <v>44682</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44681</v>
      </c>
      <c r="G25" s="72"/>
      <c r="H25" s="14">
        <f>DATE(YEAR(F25),MONTH(F25),DAY(F25)+1)</f>
        <v>44682</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44681</v>
      </c>
      <c r="G26" s="72"/>
      <c r="H26" s="14">
        <f>DATE(YEAR(F26),MONTH(F26),DAY(F26)+1)</f>
        <v>44682</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44667</v>
      </c>
      <c r="G27" s="72"/>
      <c r="H27" s="14">
        <f>EDATE(F27-1,1)</f>
        <v>44696</v>
      </c>
      <c r="I27" s="15">
        <f t="shared" ca="1" si="0"/>
        <v>15</v>
      </c>
      <c r="J27" s="16" t="str">
        <f t="shared" ca="1" si="1"/>
        <v>NOT DUE</v>
      </c>
      <c r="K27" s="30" t="s">
        <v>1426</v>
      </c>
      <c r="L27" s="19"/>
    </row>
    <row r="28" spans="1:12" ht="26.45" customHeight="1">
      <c r="A28" s="16" t="s">
        <v>3074</v>
      </c>
      <c r="B28" s="30" t="s">
        <v>1398</v>
      </c>
      <c r="C28" s="30" t="s">
        <v>1399</v>
      </c>
      <c r="D28" s="41" t="s">
        <v>1</v>
      </c>
      <c r="E28" s="12">
        <v>42549</v>
      </c>
      <c r="F28" s="12">
        <v>44681</v>
      </c>
      <c r="G28" s="72"/>
      <c r="H28" s="14">
        <f>DATE(YEAR(F28),MONTH(F28),DAY(F28)+1)</f>
        <v>44682</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44681</v>
      </c>
      <c r="G29" s="72"/>
      <c r="H29" s="14">
        <f>DATE(YEAR(F29),MONTH(F29),DAY(F29)+1)</f>
        <v>44682</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44681</v>
      </c>
      <c r="G30" s="72"/>
      <c r="H30" s="14">
        <f>DATE(YEAR(F30),MONTH(F30),DAY(F30)+1)</f>
        <v>44682</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44681</v>
      </c>
      <c r="G31" s="72"/>
      <c r="H31" s="14">
        <f>DATE(YEAR(F31),MONTH(F31),DAY(F31)+1)</f>
        <v>44682</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46</v>
      </c>
      <c r="J32" s="16" t="str">
        <f t="shared" ca="1" si="1"/>
        <v>NOT DUE</v>
      </c>
      <c r="K32" s="30" t="s">
        <v>1427</v>
      </c>
      <c r="L32" s="19"/>
    </row>
    <row r="33" spans="1:12" ht="26.45" customHeight="1">
      <c r="A33" s="16" t="s">
        <v>3079</v>
      </c>
      <c r="B33" s="30" t="s">
        <v>1407</v>
      </c>
      <c r="C33" s="30" t="s">
        <v>1406</v>
      </c>
      <c r="D33" s="41" t="s">
        <v>4</v>
      </c>
      <c r="E33" s="12">
        <v>42549</v>
      </c>
      <c r="F33" s="12">
        <v>44667</v>
      </c>
      <c r="G33" s="72"/>
      <c r="H33" s="14">
        <f>EDATE(F33-1,1)</f>
        <v>44696</v>
      </c>
      <c r="I33" s="15">
        <f t="shared" ca="1" si="0"/>
        <v>15</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1205</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1205</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58</v>
      </c>
      <c r="J36" s="16" t="str">
        <f t="shared" ca="1" si="1"/>
        <v>NOT DUE</v>
      </c>
      <c r="K36" s="30" t="s">
        <v>1428</v>
      </c>
      <c r="L36" s="39"/>
    </row>
    <row r="37" spans="1:12" ht="15.75" customHeight="1">
      <c r="A37" s="16" t="s">
        <v>3083</v>
      </c>
      <c r="B37" s="30" t="s">
        <v>1894</v>
      </c>
      <c r="C37" s="30"/>
      <c r="D37" s="41" t="s">
        <v>1</v>
      </c>
      <c r="E37" s="12">
        <v>42549</v>
      </c>
      <c r="F37" s="12">
        <v>44681</v>
      </c>
      <c r="G37" s="72"/>
      <c r="H37" s="14">
        <f>DATE(YEAR(F37),MONTH(F37),DAY(F37)+1)</f>
        <v>44682</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258</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258</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258</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258</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258</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258</v>
      </c>
      <c r="J43" s="16" t="str">
        <f t="shared" ca="1" si="1"/>
        <v>NOT DUE</v>
      </c>
      <c r="K43" s="30"/>
      <c r="L43" s="19"/>
    </row>
    <row r="44" spans="1:12" ht="23.25" customHeight="1">
      <c r="A44" s="16" t="s">
        <v>3867</v>
      </c>
      <c r="B44" s="30" t="s">
        <v>3996</v>
      </c>
      <c r="C44" s="30" t="s">
        <v>3997</v>
      </c>
      <c r="D44" s="41" t="s">
        <v>4</v>
      </c>
      <c r="E44" s="12">
        <v>42549</v>
      </c>
      <c r="F44" s="12">
        <v>44667</v>
      </c>
      <c r="G44" s="72"/>
      <c r="H44" s="14">
        <f>EDATE(F44-1,1)</f>
        <v>44696</v>
      </c>
      <c r="I44" s="15">
        <f t="shared" ca="1" si="0"/>
        <v>15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5443</v>
      </c>
      <c r="E49" s="75" t="s">
        <v>5438</v>
      </c>
      <c r="H49" s="456" t="s">
        <v>5439</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48537.1</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1331</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1331</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1331</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1331</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1331</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52</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235</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1331</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235</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1331</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235</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1331</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1331</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235</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235</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46</v>
      </c>
      <c r="J23" s="16" t="str">
        <f t="shared" ca="1" si="1"/>
        <v>NOT DUE</v>
      </c>
      <c r="K23" s="30" t="s">
        <v>1425</v>
      </c>
      <c r="L23" s="19"/>
    </row>
    <row r="24" spans="1:12" ht="38.450000000000003" customHeight="1">
      <c r="A24" s="16" t="s">
        <v>3037</v>
      </c>
      <c r="B24" s="30" t="s">
        <v>1390</v>
      </c>
      <c r="C24" s="30" t="s">
        <v>1391</v>
      </c>
      <c r="D24" s="41" t="s">
        <v>1</v>
      </c>
      <c r="E24" s="12">
        <v>42549</v>
      </c>
      <c r="F24" s="12">
        <v>44681</v>
      </c>
      <c r="G24" s="72"/>
      <c r="H24" s="14">
        <f>DATE(YEAR(F24),MONTH(F24),DAY(F24)+1)</f>
        <v>44682</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44681</v>
      </c>
      <c r="G25" s="72"/>
      <c r="H25" s="14">
        <f>DATE(YEAR(F25),MONTH(F25),DAY(F25)+1)</f>
        <v>44682</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44681</v>
      </c>
      <c r="G26" s="72"/>
      <c r="H26" s="14">
        <f>DATE(YEAR(F26),MONTH(F26),DAY(F26)+1)</f>
        <v>44682</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44667</v>
      </c>
      <c r="G27" s="72"/>
      <c r="H27" s="14">
        <f>EDATE(F27-1,1)</f>
        <v>44696</v>
      </c>
      <c r="I27" s="15">
        <f t="shared" ca="1" si="0"/>
        <v>15</v>
      </c>
      <c r="J27" s="16" t="str">
        <f t="shared" ca="1" si="1"/>
        <v>NOT DUE</v>
      </c>
      <c r="K27" s="30" t="s">
        <v>1426</v>
      </c>
      <c r="L27" s="19"/>
    </row>
    <row r="28" spans="1:12" ht="26.45" customHeight="1">
      <c r="A28" s="16" t="s">
        <v>3041</v>
      </c>
      <c r="B28" s="30" t="s">
        <v>1398</v>
      </c>
      <c r="C28" s="30" t="s">
        <v>1399</v>
      </c>
      <c r="D28" s="41" t="s">
        <v>1</v>
      </c>
      <c r="E28" s="12">
        <v>42549</v>
      </c>
      <c r="F28" s="12">
        <v>44681</v>
      </c>
      <c r="G28" s="72"/>
      <c r="H28" s="14">
        <f>DATE(YEAR(F28),MONTH(F28),DAY(F28)+1)</f>
        <v>44682</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44681</v>
      </c>
      <c r="G29" s="72"/>
      <c r="H29" s="14">
        <f>DATE(YEAR(F29),MONTH(F29),DAY(F29)+1)</f>
        <v>44682</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44681</v>
      </c>
      <c r="G30" s="72"/>
      <c r="H30" s="14">
        <f>DATE(YEAR(F30),MONTH(F30),DAY(F30)+1)</f>
        <v>44682</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44681</v>
      </c>
      <c r="G31" s="72"/>
      <c r="H31" s="14">
        <f>DATE(YEAR(F31),MONTH(F31),DAY(F31)+1)</f>
        <v>44682</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46</v>
      </c>
      <c r="J32" s="16" t="str">
        <f t="shared" ca="1" si="1"/>
        <v>NOT DUE</v>
      </c>
      <c r="K32" s="30" t="s">
        <v>1427</v>
      </c>
      <c r="L32" s="19"/>
    </row>
    <row r="33" spans="1:12" ht="26.45" customHeight="1">
      <c r="A33" s="16" t="s">
        <v>3046</v>
      </c>
      <c r="B33" s="30" t="s">
        <v>1407</v>
      </c>
      <c r="C33" s="30" t="s">
        <v>1406</v>
      </c>
      <c r="D33" s="41" t="s">
        <v>4</v>
      </c>
      <c r="E33" s="12">
        <v>42549</v>
      </c>
      <c r="F33" s="12">
        <v>44667</v>
      </c>
      <c r="G33" s="72"/>
      <c r="H33" s="14">
        <f>EDATE(F33-1,1)</f>
        <v>44696</v>
      </c>
      <c r="I33" s="15">
        <f t="shared" ca="1" si="0"/>
        <v>15</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1205</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1205</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58</v>
      </c>
      <c r="J36" s="16" t="str">
        <f t="shared" ca="1" si="1"/>
        <v>NOT DUE</v>
      </c>
      <c r="K36" s="30" t="s">
        <v>1428</v>
      </c>
      <c r="L36" s="39"/>
    </row>
    <row r="37" spans="1:12" ht="15.75" customHeight="1">
      <c r="A37" s="16" t="s">
        <v>3050</v>
      </c>
      <c r="B37" s="30" t="s">
        <v>1894</v>
      </c>
      <c r="C37" s="30"/>
      <c r="D37" s="41" t="s">
        <v>1</v>
      </c>
      <c r="E37" s="12">
        <v>42549</v>
      </c>
      <c r="F37" s="12">
        <v>44681</v>
      </c>
      <c r="G37" s="72"/>
      <c r="H37" s="14">
        <f>DATE(YEAR(F37),MONTH(F37),DAY(F37)+1)</f>
        <v>44682</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258</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258</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258</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258</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258</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258</v>
      </c>
      <c r="J43" s="16" t="str">
        <f t="shared" ca="1" si="1"/>
        <v>NOT DUE</v>
      </c>
      <c r="K43" s="30"/>
      <c r="L43" s="19"/>
    </row>
    <row r="44" spans="1:12" ht="26.25" customHeight="1">
      <c r="A44" s="16" t="s">
        <v>3872</v>
      </c>
      <c r="B44" s="30" t="s">
        <v>3996</v>
      </c>
      <c r="C44" s="30" t="s">
        <v>3997</v>
      </c>
      <c r="D44" s="41" t="s">
        <v>4</v>
      </c>
      <c r="E44" s="12">
        <v>42549</v>
      </c>
      <c r="F44" s="12">
        <v>44667</v>
      </c>
      <c r="G44" s="72"/>
      <c r="H44" s="14">
        <f>EDATE(F44-1,1)</f>
        <v>44696</v>
      </c>
      <c r="I44" s="15">
        <f t="shared" ca="1" si="0"/>
        <v>15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5443</v>
      </c>
      <c r="E49" s="75" t="s">
        <v>5438</v>
      </c>
      <c r="H49" s="456" t="s">
        <v>5439</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800</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800</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800</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800</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86</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258</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800</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258</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800</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258</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800</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800</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800</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258</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258</v>
      </c>
      <c r="J22" s="16" t="str">
        <f t="shared" ca="1" si="1"/>
        <v>NOT DUE</v>
      </c>
      <c r="K22" s="30" t="s">
        <v>1425</v>
      </c>
      <c r="L22" s="359"/>
    </row>
    <row r="23" spans="1:12" ht="15.75" customHeight="1">
      <c r="A23" s="16" t="s">
        <v>3003</v>
      </c>
      <c r="B23" s="30" t="s">
        <v>1928</v>
      </c>
      <c r="C23" s="30" t="s">
        <v>1929</v>
      </c>
      <c r="D23" s="41" t="s">
        <v>0</v>
      </c>
      <c r="E23" s="12">
        <v>42549</v>
      </c>
      <c r="F23" s="12">
        <v>44589</v>
      </c>
      <c r="G23" s="72"/>
      <c r="H23" s="14">
        <f>DATE(YEAR(F23),MONTH(F23)+3,DAY(F23)-1)</f>
        <v>44678</v>
      </c>
      <c r="I23" s="15">
        <f t="shared" ca="1" si="0"/>
        <v>-3</v>
      </c>
      <c r="J23" s="16" t="str">
        <f t="shared" ca="1" si="1"/>
        <v>OVERDUE</v>
      </c>
      <c r="K23" s="30" t="s">
        <v>1425</v>
      </c>
      <c r="L23" s="19"/>
    </row>
    <row r="24" spans="1:12" ht="38.450000000000003" customHeight="1">
      <c r="A24" s="16" t="s">
        <v>3004</v>
      </c>
      <c r="B24" s="30" t="s">
        <v>1390</v>
      </c>
      <c r="C24" s="30" t="s">
        <v>1391</v>
      </c>
      <c r="D24" s="41" t="s">
        <v>1</v>
      </c>
      <c r="E24" s="12">
        <v>42549</v>
      </c>
      <c r="F24" s="12">
        <v>44681</v>
      </c>
      <c r="G24" s="72"/>
      <c r="H24" s="14">
        <f>DATE(YEAR(F24),MONTH(F24),DAY(F24)+1)</f>
        <v>44682</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44681</v>
      </c>
      <c r="G25" s="72"/>
      <c r="H25" s="14">
        <f>DATE(YEAR(F25),MONTH(F25),DAY(F25)+1)</f>
        <v>44682</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44681</v>
      </c>
      <c r="G26" s="72"/>
      <c r="H26" s="14">
        <f>DATE(YEAR(F26),MONTH(F26),DAY(F26)+1)</f>
        <v>44682</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44667</v>
      </c>
      <c r="G27" s="72"/>
      <c r="H27" s="14">
        <f>EDATE(F27-1,1)</f>
        <v>44696</v>
      </c>
      <c r="I27" s="15">
        <f t="shared" ca="1" si="0"/>
        <v>15</v>
      </c>
      <c r="J27" s="16" t="str">
        <f t="shared" ca="1" si="1"/>
        <v>NOT DUE</v>
      </c>
      <c r="K27" s="30" t="s">
        <v>1426</v>
      </c>
      <c r="L27" s="19"/>
    </row>
    <row r="28" spans="1:12" ht="26.45" customHeight="1">
      <c r="A28" s="16" t="s">
        <v>3008</v>
      </c>
      <c r="B28" s="30" t="s">
        <v>1398</v>
      </c>
      <c r="C28" s="30" t="s">
        <v>1399</v>
      </c>
      <c r="D28" s="41" t="s">
        <v>1</v>
      </c>
      <c r="E28" s="12">
        <v>42549</v>
      </c>
      <c r="F28" s="12">
        <v>44681</v>
      </c>
      <c r="G28" s="72"/>
      <c r="H28" s="14">
        <f>DATE(YEAR(F28),MONTH(F28),DAY(F28)+1)</f>
        <v>44682</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44681</v>
      </c>
      <c r="G29" s="72"/>
      <c r="H29" s="14">
        <f>DATE(YEAR(F29),MONTH(F29),DAY(F29)+1)</f>
        <v>44682</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44681</v>
      </c>
      <c r="G30" s="72"/>
      <c r="H30" s="14">
        <f>DATE(YEAR(F30),MONTH(F30),DAY(F30)+1)</f>
        <v>44682</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44681</v>
      </c>
      <c r="G31" s="72"/>
      <c r="H31" s="14">
        <f>DATE(YEAR(F31),MONTH(F31),DAY(F31)+1)</f>
        <v>44682</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800</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800</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58</v>
      </c>
      <c r="J34" s="16" t="str">
        <f t="shared" ca="1" si="1"/>
        <v>NOT DUE</v>
      </c>
      <c r="K34" s="30" t="s">
        <v>1428</v>
      </c>
      <c r="L34" s="145"/>
    </row>
    <row r="35" spans="1:12" ht="15.75" customHeight="1">
      <c r="A35" s="16" t="s">
        <v>3015</v>
      </c>
      <c r="B35" s="30" t="s">
        <v>1894</v>
      </c>
      <c r="C35" s="30"/>
      <c r="D35" s="41" t="s">
        <v>1</v>
      </c>
      <c r="E35" s="12">
        <v>42549</v>
      </c>
      <c r="F35" s="12">
        <v>44681</v>
      </c>
      <c r="G35" s="72"/>
      <c r="H35" s="14">
        <f>DATE(YEAR(F35),MONTH(F35),DAY(F35)+1)</f>
        <v>44682</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258</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258</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258</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258</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258</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258</v>
      </c>
      <c r="J41" s="16" t="str">
        <f t="shared" ca="1" si="1"/>
        <v>NOT DUE</v>
      </c>
      <c r="K41" s="30"/>
      <c r="L41" s="19"/>
    </row>
    <row r="42" spans="1:12" ht="27.75" customHeight="1">
      <c r="A42" s="16" t="s">
        <v>3870</v>
      </c>
      <c r="B42" s="30" t="s">
        <v>3996</v>
      </c>
      <c r="C42" s="30" t="s">
        <v>3997</v>
      </c>
      <c r="D42" s="41" t="s">
        <v>4</v>
      </c>
      <c r="E42" s="12">
        <v>42549</v>
      </c>
      <c r="F42" s="12">
        <v>44667</v>
      </c>
      <c r="G42" s="72"/>
      <c r="H42" s="14">
        <f>EDATE(F42-1,1)</f>
        <v>44696</v>
      </c>
      <c r="I42" s="15">
        <f t="shared" ca="1" si="0"/>
        <v>15</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5443</v>
      </c>
      <c r="E48" s="75" t="s">
        <v>5438</v>
      </c>
      <c r="H48" s="456" t="s">
        <v>5440</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L2" sqref="L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800</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800</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800</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800</v>
      </c>
      <c r="J11" s="16" t="str">
        <f t="shared" ca="1" si="1"/>
        <v>NOT DUE</v>
      </c>
      <c r="K11" s="30" t="s">
        <v>1931</v>
      </c>
      <c r="L11" s="359"/>
    </row>
    <row r="12" spans="1:12" ht="15.75" customHeight="1">
      <c r="A12" s="16" t="s">
        <v>2959</v>
      </c>
      <c r="B12" s="30" t="s">
        <v>1918</v>
      </c>
      <c r="C12" s="30" t="s">
        <v>1919</v>
      </c>
      <c r="D12" s="41" t="s">
        <v>0</v>
      </c>
      <c r="E12" s="12">
        <v>42549</v>
      </c>
      <c r="F12" s="12">
        <v>44589</v>
      </c>
      <c r="G12" s="72"/>
      <c r="H12" s="14">
        <f>DATE(YEAR(F12),MONTH(F12)+3,DAY(F12)-1)</f>
        <v>44678</v>
      </c>
      <c r="I12" s="15">
        <f t="shared" ca="1" si="0"/>
        <v>-3</v>
      </c>
      <c r="J12" s="16" t="str">
        <f t="shared" ca="1" si="1"/>
        <v>OVERDUE</v>
      </c>
      <c r="K12" s="30"/>
      <c r="L12" s="359"/>
    </row>
    <row r="13" spans="1:12" ht="15.75" customHeight="1">
      <c r="A13" s="16" t="s">
        <v>2960</v>
      </c>
      <c r="B13" s="30" t="s">
        <v>1918</v>
      </c>
      <c r="C13" s="30" t="s">
        <v>1917</v>
      </c>
      <c r="D13" s="41" t="s">
        <v>381</v>
      </c>
      <c r="E13" s="12">
        <v>42549</v>
      </c>
      <c r="F13" s="12">
        <v>44375</v>
      </c>
      <c r="G13" s="72"/>
      <c r="H13" s="14">
        <f>DATE(YEAR(F13)+1,MONTH(F13),DAY(F13)-1)</f>
        <v>44739</v>
      </c>
      <c r="I13" s="15">
        <f t="shared" ca="1" si="0"/>
        <v>58</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800</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58</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800</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58</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800</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800</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244</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244</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46</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46</v>
      </c>
      <c r="J23" s="16" t="str">
        <f t="shared" ca="1" si="1"/>
        <v>NOT DUE</v>
      </c>
      <c r="K23" s="30" t="s">
        <v>1425</v>
      </c>
      <c r="L23" s="19"/>
    </row>
    <row r="24" spans="1:12" ht="38.450000000000003" customHeight="1">
      <c r="A24" s="16" t="s">
        <v>2971</v>
      </c>
      <c r="B24" s="30" t="s">
        <v>1390</v>
      </c>
      <c r="C24" s="30" t="s">
        <v>1391</v>
      </c>
      <c r="D24" s="41" t="s">
        <v>1</v>
      </c>
      <c r="E24" s="12">
        <v>42549</v>
      </c>
      <c r="F24" s="12">
        <v>44681</v>
      </c>
      <c r="G24" s="72"/>
      <c r="H24" s="14">
        <f>DATE(YEAR(F24),MONTH(F24),DAY(F24)+1)</f>
        <v>44682</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44681</v>
      </c>
      <c r="G25" s="72"/>
      <c r="H25" s="14">
        <f>DATE(YEAR(F25),MONTH(F25),DAY(F25)+1)</f>
        <v>44682</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44681</v>
      </c>
      <c r="G26" s="72"/>
      <c r="H26" s="14">
        <f>DATE(YEAR(F26),MONTH(F26),DAY(F26)+1)</f>
        <v>44682</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44667</v>
      </c>
      <c r="G27" s="72"/>
      <c r="H27" s="14">
        <f>EDATE(F27-1,1)</f>
        <v>44696</v>
      </c>
      <c r="I27" s="15">
        <f t="shared" ca="1" si="0"/>
        <v>15</v>
      </c>
      <c r="J27" s="16" t="str">
        <f t="shared" ca="1" si="1"/>
        <v>NOT DUE</v>
      </c>
      <c r="K27" s="30" t="s">
        <v>1426</v>
      </c>
      <c r="L27" s="19"/>
    </row>
    <row r="28" spans="1:12" ht="26.45" customHeight="1">
      <c r="A28" s="16" t="s">
        <v>2975</v>
      </c>
      <c r="B28" s="30" t="s">
        <v>1398</v>
      </c>
      <c r="C28" s="30" t="s">
        <v>1399</v>
      </c>
      <c r="D28" s="41" t="s">
        <v>1</v>
      </c>
      <c r="E28" s="12">
        <v>42549</v>
      </c>
      <c r="F28" s="12">
        <v>44681</v>
      </c>
      <c r="G28" s="72"/>
      <c r="H28" s="14">
        <f>DATE(YEAR(F28),MONTH(F28),DAY(F28)+1)</f>
        <v>44682</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44681</v>
      </c>
      <c r="G29" s="72"/>
      <c r="H29" s="14">
        <f>DATE(YEAR(F29),MONTH(F29),DAY(F29)+1)</f>
        <v>44682</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44681</v>
      </c>
      <c r="G30" s="72"/>
      <c r="H30" s="14">
        <f>DATE(YEAR(F30),MONTH(F30),DAY(F30)+1)</f>
        <v>44682</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44681</v>
      </c>
      <c r="G31" s="72"/>
      <c r="H31" s="14">
        <f>DATE(YEAR(F31),MONTH(F31),DAY(F31)+1)</f>
        <v>44682</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46</v>
      </c>
      <c r="J32" s="16" t="str">
        <f t="shared" ca="1" si="1"/>
        <v>NOT DUE</v>
      </c>
      <c r="K32" s="30" t="s">
        <v>1427</v>
      </c>
      <c r="L32" s="19"/>
    </row>
    <row r="33" spans="1:12" ht="26.45" customHeight="1">
      <c r="A33" s="16" t="s">
        <v>2980</v>
      </c>
      <c r="B33" s="30" t="s">
        <v>1407</v>
      </c>
      <c r="C33" s="30"/>
      <c r="D33" s="41" t="s">
        <v>4</v>
      </c>
      <c r="E33" s="12">
        <v>42549</v>
      </c>
      <c r="F33" s="12">
        <v>44667</v>
      </c>
      <c r="G33" s="72"/>
      <c r="H33" s="14">
        <f>EDATE(F33-1,1)</f>
        <v>44696</v>
      </c>
      <c r="I33" s="15">
        <f t="shared" ca="1" si="0"/>
        <v>15</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800</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800</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58</v>
      </c>
      <c r="J36" s="16" t="str">
        <f t="shared" ca="1" si="1"/>
        <v>NOT DUE</v>
      </c>
      <c r="K36" s="30" t="s">
        <v>1428</v>
      </c>
      <c r="L36" s="145"/>
    </row>
    <row r="37" spans="1:12" ht="15.75" customHeight="1">
      <c r="A37" s="16" t="s">
        <v>2984</v>
      </c>
      <c r="B37" s="30" t="s">
        <v>1894</v>
      </c>
      <c r="C37" s="30"/>
      <c r="D37" s="41" t="s">
        <v>1</v>
      </c>
      <c r="E37" s="12">
        <v>42549</v>
      </c>
      <c r="F37" s="12">
        <v>44681</v>
      </c>
      <c r="G37" s="72"/>
      <c r="H37" s="14">
        <f>DATE(YEAR(F37),MONTH(F37),DAY(F37)+1)</f>
        <v>44682</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258</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258</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258</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258</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258</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258</v>
      </c>
      <c r="J43" s="16" t="str">
        <f t="shared" ca="1" si="1"/>
        <v>NOT DUE</v>
      </c>
      <c r="K43" s="30"/>
      <c r="L43" s="359"/>
    </row>
    <row r="44" spans="1:12" ht="27" customHeight="1">
      <c r="A44" s="16" t="s">
        <v>3999</v>
      </c>
      <c r="B44" s="30" t="s">
        <v>3996</v>
      </c>
      <c r="C44" s="30" t="s">
        <v>3997</v>
      </c>
      <c r="D44" s="41" t="s">
        <v>4</v>
      </c>
      <c r="E44" s="12">
        <v>42549</v>
      </c>
      <c r="F44" s="12">
        <v>44667</v>
      </c>
      <c r="G44" s="72"/>
      <c r="H44" s="14">
        <f>EDATE(F44-1,1)</f>
        <v>44696</v>
      </c>
      <c r="I44" s="15">
        <f t="shared" ca="1" si="0"/>
        <v>15</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5443</v>
      </c>
      <c r="E50" s="75" t="s">
        <v>5438</v>
      </c>
      <c r="H50" s="456" t="s">
        <v>5440</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F40" sqref="F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23891.7</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45406.51666666667</v>
      </c>
      <c r="I8" s="22">
        <f t="shared" ref="I8:I19" si="0">D8-($F$4-G8)</f>
        <v>17412.399999999998</v>
      </c>
      <c r="J8" s="16" t="str">
        <f t="shared" ref="J8:J40" si="1">IF(I8="","",IF(I8&lt;0,"OVERDUE","NOT DUE"))</f>
        <v>NOT DUE</v>
      </c>
      <c r="K8" s="30" t="s">
        <v>1953</v>
      </c>
      <c r="L8" s="145" t="s">
        <v>4754</v>
      </c>
    </row>
    <row r="9" spans="1:12">
      <c r="A9" s="16" t="s">
        <v>2924</v>
      </c>
      <c r="B9" s="30" t="s">
        <v>1881</v>
      </c>
      <c r="C9" s="30" t="s">
        <v>1682</v>
      </c>
      <c r="D9" s="41">
        <v>600</v>
      </c>
      <c r="E9" s="12">
        <v>42549</v>
      </c>
      <c r="F9" s="12">
        <v>44634</v>
      </c>
      <c r="G9" s="26">
        <v>23215.8</v>
      </c>
      <c r="H9" s="21">
        <f>IF(I9&lt;=600,$F$5+(I9/24),"error")</f>
        <v>44677.837500000001</v>
      </c>
      <c r="I9" s="22">
        <f t="shared" si="0"/>
        <v>-75.900000000001455</v>
      </c>
      <c r="J9" s="16" t="str">
        <f t="shared" si="1"/>
        <v>OVERDUE</v>
      </c>
      <c r="K9" s="30"/>
      <c r="L9" s="19" t="s">
        <v>4754</v>
      </c>
    </row>
    <row r="10" spans="1:12">
      <c r="A10" s="16" t="s">
        <v>2925</v>
      </c>
      <c r="B10" s="30" t="s">
        <v>1881</v>
      </c>
      <c r="C10" s="30" t="s">
        <v>1938</v>
      </c>
      <c r="D10" s="41">
        <v>8000</v>
      </c>
      <c r="E10" s="12">
        <v>42549</v>
      </c>
      <c r="F10" s="12">
        <v>44419</v>
      </c>
      <c r="G10" s="26">
        <v>21304.1</v>
      </c>
      <c r="H10" s="21">
        <f>IF(I10&lt;=8000,$F$5+(I10/24),"error")</f>
        <v>44906.51666666667</v>
      </c>
      <c r="I10" s="22">
        <f t="shared" si="0"/>
        <v>5412.3999999999978</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45406.51666666667</v>
      </c>
      <c r="I11" s="22">
        <f t="shared" si="0"/>
        <v>17412.399999999998</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44906.51666666667</v>
      </c>
      <c r="I12" s="22">
        <f t="shared" si="0"/>
        <v>5412.3999999999978</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45406.51666666667</v>
      </c>
      <c r="I13" s="22">
        <f t="shared" si="0"/>
        <v>17412.399999999998</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44906.51666666667</v>
      </c>
      <c r="I14" s="22">
        <f t="shared" si="0"/>
        <v>5412.3999999999978</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44906.51666666667</v>
      </c>
      <c r="I15" s="22">
        <f t="shared" si="0"/>
        <v>5412.3999999999978</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44906.51666666667</v>
      </c>
      <c r="I16" s="22">
        <f t="shared" si="0"/>
        <v>5412.3999999999978</v>
      </c>
      <c r="J16" s="16" t="str">
        <f t="shared" si="1"/>
        <v>NOT DUE</v>
      </c>
      <c r="K16" s="30" t="s">
        <v>1954</v>
      </c>
      <c r="L16" s="359" t="s">
        <v>4754</v>
      </c>
    </row>
    <row r="17" spans="1:12" ht="26.45" customHeight="1">
      <c r="A17" s="16" t="s">
        <v>2932</v>
      </c>
      <c r="B17" s="30" t="s">
        <v>1947</v>
      </c>
      <c r="C17" s="30" t="s">
        <v>1948</v>
      </c>
      <c r="D17" s="41">
        <v>600</v>
      </c>
      <c r="E17" s="12">
        <v>42549</v>
      </c>
      <c r="F17" s="12">
        <v>44634</v>
      </c>
      <c r="G17" s="26">
        <v>23215.8</v>
      </c>
      <c r="H17" s="21">
        <f>IF(I17&lt;=600,$F$5+(I17/24),"error")</f>
        <v>44677.837500000001</v>
      </c>
      <c r="I17" s="22">
        <f t="shared" si="0"/>
        <v>-75.900000000001455</v>
      </c>
      <c r="J17" s="16" t="str">
        <f t="shared" si="1"/>
        <v>OVERDUE</v>
      </c>
      <c r="K17" s="30" t="s">
        <v>1955</v>
      </c>
      <c r="L17" s="145"/>
    </row>
    <row r="18" spans="1:12">
      <c r="A18" s="16" t="s">
        <v>2933</v>
      </c>
      <c r="B18" s="30" t="s">
        <v>3873</v>
      </c>
      <c r="C18" s="30" t="s">
        <v>1949</v>
      </c>
      <c r="D18" s="41">
        <v>8000</v>
      </c>
      <c r="E18" s="12">
        <v>42549</v>
      </c>
      <c r="F18" s="12">
        <v>44419</v>
      </c>
      <c r="G18" s="26">
        <v>21304.1</v>
      </c>
      <c r="H18" s="21">
        <f t="shared" si="2"/>
        <v>44906.51666666667</v>
      </c>
      <c r="I18" s="22">
        <f t="shared" si="0"/>
        <v>5412.3999999999978</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44906.51666666667</v>
      </c>
      <c r="I19" s="22">
        <f t="shared" si="0"/>
        <v>5412.3999999999978</v>
      </c>
      <c r="J19" s="16" t="str">
        <f t="shared" si="1"/>
        <v>NOT DUE</v>
      </c>
      <c r="K19" s="30"/>
      <c r="L19" s="145" t="s">
        <v>4754</v>
      </c>
    </row>
    <row r="20" spans="1:12" ht="38.25">
      <c r="A20" s="16" t="s">
        <v>2935</v>
      </c>
      <c r="B20" s="30" t="s">
        <v>1390</v>
      </c>
      <c r="C20" s="30" t="s">
        <v>1391</v>
      </c>
      <c r="D20" s="41" t="s">
        <v>1</v>
      </c>
      <c r="E20" s="12">
        <v>42549</v>
      </c>
      <c r="F20" s="12">
        <v>44681</v>
      </c>
      <c r="G20" s="72"/>
      <c r="H20" s="14">
        <f>DATE(YEAR(F20),MONTH(F20),DAY(F20)+1)</f>
        <v>44682</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44681</v>
      </c>
      <c r="G21" s="72"/>
      <c r="H21" s="14">
        <f>DATE(YEAR(F21),MONTH(F21),DAY(F21)+1)</f>
        <v>44682</v>
      </c>
      <c r="I21" s="15">
        <f t="shared" ca="1" si="3"/>
        <v>1</v>
      </c>
      <c r="J21" s="16" t="str">
        <f t="shared" ca="1" si="1"/>
        <v>NOT DUE</v>
      </c>
      <c r="K21" s="30" t="s">
        <v>1421</v>
      </c>
      <c r="L21" s="19"/>
    </row>
    <row r="22" spans="1:12" ht="38.25">
      <c r="A22" s="16" t="s">
        <v>2937</v>
      </c>
      <c r="B22" s="30" t="s">
        <v>1394</v>
      </c>
      <c r="C22" s="30" t="s">
        <v>1395</v>
      </c>
      <c r="D22" s="41" t="s">
        <v>1</v>
      </c>
      <c r="E22" s="12">
        <v>42549</v>
      </c>
      <c r="F22" s="12">
        <v>44681</v>
      </c>
      <c r="G22" s="72"/>
      <c r="H22" s="14">
        <f>DATE(YEAR(F22),MONTH(F22),DAY(F22)+1)</f>
        <v>44682</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44667</v>
      </c>
      <c r="G23" s="72"/>
      <c r="H23" s="14">
        <f>EDATE(F23-1,1)</f>
        <v>44696</v>
      </c>
      <c r="I23" s="15">
        <f t="shared" ca="1" si="3"/>
        <v>15</v>
      </c>
      <c r="J23" s="16" t="str">
        <f t="shared" ca="1" si="1"/>
        <v>NOT DUE</v>
      </c>
      <c r="K23" s="30" t="s">
        <v>1423</v>
      </c>
      <c r="L23" s="19"/>
    </row>
    <row r="24" spans="1:12" ht="25.5">
      <c r="A24" s="16" t="s">
        <v>2939</v>
      </c>
      <c r="B24" s="30" t="s">
        <v>1398</v>
      </c>
      <c r="C24" s="30" t="s">
        <v>1399</v>
      </c>
      <c r="D24" s="41" t="s">
        <v>1</v>
      </c>
      <c r="E24" s="12">
        <v>42549</v>
      </c>
      <c r="F24" s="12">
        <v>44681</v>
      </c>
      <c r="G24" s="72"/>
      <c r="H24" s="14">
        <f>DATE(YEAR(F24),MONTH(F24),DAY(F24)+1)</f>
        <v>44682</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44681</v>
      </c>
      <c r="G25" s="72"/>
      <c r="H25" s="14">
        <f>DATE(YEAR(F25),MONTH(F25),DAY(F25)+1)</f>
        <v>44682</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44681</v>
      </c>
      <c r="G26" s="72"/>
      <c r="H26" s="14">
        <f>DATE(YEAR(F26),MONTH(F26),DAY(F26)+1)</f>
        <v>44682</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44681</v>
      </c>
      <c r="G27" s="72"/>
      <c r="H27" s="14">
        <f>DATE(YEAR(F27),MONTH(F27),DAY(F27)+1)</f>
        <v>44682</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58</v>
      </c>
      <c r="J28" s="16" t="str">
        <f t="shared" ca="1" si="1"/>
        <v>NOT DUE</v>
      </c>
      <c r="K28" s="30" t="s">
        <v>1425</v>
      </c>
      <c r="L28" s="19"/>
    </row>
    <row r="29" spans="1:12" ht="25.5">
      <c r="A29" s="16" t="s">
        <v>2944</v>
      </c>
      <c r="B29" s="30" t="s">
        <v>1407</v>
      </c>
      <c r="C29" s="30"/>
      <c r="D29" s="41" t="s">
        <v>4</v>
      </c>
      <c r="E29" s="12">
        <v>42549</v>
      </c>
      <c r="F29" s="12">
        <v>44667</v>
      </c>
      <c r="G29" s="72"/>
      <c r="H29" s="14">
        <f>EDATE(F29-1,1)</f>
        <v>44696</v>
      </c>
      <c r="I29" s="15">
        <f t="shared" ca="1" si="3"/>
        <v>15</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785</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785</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58</v>
      </c>
      <c r="J32" s="16" t="str">
        <f t="shared" ca="1" si="1"/>
        <v>NOT DUE</v>
      </c>
      <c r="K32" s="30" t="s">
        <v>1426</v>
      </c>
      <c r="L32" s="19"/>
    </row>
    <row r="33" spans="1:12" ht="15" customHeight="1">
      <c r="A33" s="16" t="s">
        <v>2948</v>
      </c>
      <c r="B33" s="30" t="s">
        <v>1894</v>
      </c>
      <c r="C33" s="30"/>
      <c r="D33" s="41" t="s">
        <v>1</v>
      </c>
      <c r="E33" s="12">
        <v>42549</v>
      </c>
      <c r="F33" s="12">
        <v>44681</v>
      </c>
      <c r="G33" s="72"/>
      <c r="H33" s="14">
        <f>DATE(YEAR(F33),MONTH(F33),DAY(F33)+1)</f>
        <v>44682</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244</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244</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244</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244</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244</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244</v>
      </c>
      <c r="J39" s="16" t="str">
        <f t="shared" ca="1" si="1"/>
        <v>NOT DUE</v>
      </c>
      <c r="K39" s="30" t="s">
        <v>1428</v>
      </c>
      <c r="L39" s="145"/>
    </row>
    <row r="40" spans="1:12" ht="26.25" customHeight="1">
      <c r="A40" s="16" t="s">
        <v>3998</v>
      </c>
      <c r="B40" s="30" t="s">
        <v>3996</v>
      </c>
      <c r="C40" s="30" t="s">
        <v>3997</v>
      </c>
      <c r="D40" s="41" t="s">
        <v>4</v>
      </c>
      <c r="E40" s="12">
        <v>42549</v>
      </c>
      <c r="F40" s="12">
        <v>44680</v>
      </c>
      <c r="G40" s="72"/>
      <c r="H40" s="14">
        <f>EDATE(F40-1,1)</f>
        <v>44709</v>
      </c>
      <c r="I40" s="15">
        <f t="shared" ca="1" si="3"/>
        <v>28</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5443</v>
      </c>
      <c r="E45" s="75" t="s">
        <v>5438</v>
      </c>
      <c r="H45" s="456" t="s">
        <v>5439</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F49" sqref="F4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24695.5</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44893.987500000003</v>
      </c>
      <c r="I8" s="22">
        <f t="shared" ref="I8:I19" si="0">D8-($F$4-G8)</f>
        <v>5111.7000000000007</v>
      </c>
      <c r="J8" s="16" t="str">
        <f t="shared" ref="J8:J40" si="1">IF(I8="","",IF(I8&lt;0,"OVERDUE","NOT DUE"))</f>
        <v>NOT DUE</v>
      </c>
      <c r="K8" s="30" t="s">
        <v>1953</v>
      </c>
      <c r="L8" s="19"/>
    </row>
    <row r="9" spans="1:12">
      <c r="A9" s="16" t="s">
        <v>4762</v>
      </c>
      <c r="B9" s="30" t="s">
        <v>1881</v>
      </c>
      <c r="C9" s="30" t="s">
        <v>1682</v>
      </c>
      <c r="D9" s="41">
        <v>600</v>
      </c>
      <c r="E9" s="12">
        <v>42549</v>
      </c>
      <c r="F9" s="12">
        <v>44653</v>
      </c>
      <c r="G9" s="26">
        <v>25651.599999999999</v>
      </c>
      <c r="H9" s="21" t="str">
        <f>IF(I9&lt;=600,$F$5+(I9/24),"error")</f>
        <v>error</v>
      </c>
      <c r="I9" s="22">
        <f t="shared" si="0"/>
        <v>1556.0999999999985</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44727.3125</v>
      </c>
      <c r="I10" s="22">
        <f t="shared" si="0"/>
        <v>1111.5</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44893.987500000003</v>
      </c>
      <c r="I11" s="22">
        <f t="shared" si="0"/>
        <v>5111.7000000000007</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44727.3125</v>
      </c>
      <c r="I12" s="22">
        <f t="shared" si="0"/>
        <v>1111.5</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44893.987500000003</v>
      </c>
      <c r="I13" s="22">
        <f t="shared" si="0"/>
        <v>5111.7000000000007</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44727.3125</v>
      </c>
      <c r="I14" s="22">
        <f t="shared" si="0"/>
        <v>1111.5</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44727.3125</v>
      </c>
      <c r="I15" s="22">
        <f t="shared" si="0"/>
        <v>1111.5</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44727.3125</v>
      </c>
      <c r="I16" s="22">
        <f t="shared" si="0"/>
        <v>1111.5</v>
      </c>
      <c r="J16" s="16" t="str">
        <f t="shared" si="1"/>
        <v>NOT DUE</v>
      </c>
      <c r="K16" s="30" t="s">
        <v>1954</v>
      </c>
      <c r="L16" s="145"/>
    </row>
    <row r="17" spans="1:12" ht="26.45" customHeight="1">
      <c r="A17" s="16" t="s">
        <v>4770</v>
      </c>
      <c r="B17" s="30" t="s">
        <v>1947</v>
      </c>
      <c r="C17" s="30" t="s">
        <v>1948</v>
      </c>
      <c r="D17" s="41">
        <v>600</v>
      </c>
      <c r="E17" s="12">
        <v>42549</v>
      </c>
      <c r="F17" s="12">
        <v>44653</v>
      </c>
      <c r="G17" s="26">
        <v>25651.599999999999</v>
      </c>
      <c r="H17" s="21">
        <f t="shared" si="2"/>
        <v>44745.837500000001</v>
      </c>
      <c r="I17" s="22">
        <f t="shared" si="0"/>
        <v>1556.0999999999985</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44727.3125</v>
      </c>
      <c r="I18" s="22">
        <f t="shared" si="0"/>
        <v>1111.5</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44727.3125</v>
      </c>
      <c r="I19" s="22">
        <f t="shared" si="0"/>
        <v>1111.5</v>
      </c>
      <c r="J19" s="16" t="str">
        <f t="shared" si="1"/>
        <v>NOT DUE</v>
      </c>
      <c r="K19" s="30"/>
      <c r="L19" s="19"/>
    </row>
    <row r="20" spans="1:12" ht="38.25">
      <c r="A20" s="16" t="s">
        <v>4773</v>
      </c>
      <c r="B20" s="30" t="s">
        <v>1390</v>
      </c>
      <c r="C20" s="30" t="s">
        <v>1391</v>
      </c>
      <c r="D20" s="41" t="s">
        <v>1</v>
      </c>
      <c r="E20" s="12">
        <v>42549</v>
      </c>
      <c r="F20" s="12">
        <v>44681</v>
      </c>
      <c r="G20" s="72"/>
      <c r="H20" s="14">
        <f>DATE(YEAR(F20),MONTH(F20),DAY(F20)+1)</f>
        <v>44682</v>
      </c>
      <c r="I20" s="15">
        <f t="shared" ref="I20:I40" ca="1" si="3">IF(ISBLANK(H20),"",H20-DATE(YEAR(NOW()),MONTH(NOW()),DAY(NOW())))</f>
        <v>1</v>
      </c>
      <c r="J20" s="16" t="str">
        <f t="shared" ca="1" si="1"/>
        <v>NOT DUE</v>
      </c>
      <c r="K20" s="30" t="s">
        <v>1420</v>
      </c>
      <c r="L20" s="19"/>
    </row>
    <row r="21" spans="1:12" ht="38.25">
      <c r="A21" s="16" t="s">
        <v>4774</v>
      </c>
      <c r="B21" s="30" t="s">
        <v>1392</v>
      </c>
      <c r="C21" s="30" t="s">
        <v>1393</v>
      </c>
      <c r="D21" s="41" t="s">
        <v>1</v>
      </c>
      <c r="E21" s="12">
        <v>42549</v>
      </c>
      <c r="F21" s="12">
        <v>44681</v>
      </c>
      <c r="G21" s="72"/>
      <c r="H21" s="14">
        <f>DATE(YEAR(F21),MONTH(F21),DAY(F21)+1)</f>
        <v>44682</v>
      </c>
      <c r="I21" s="15">
        <f t="shared" ca="1" si="3"/>
        <v>1</v>
      </c>
      <c r="J21" s="16" t="str">
        <f t="shared" ca="1" si="1"/>
        <v>NOT DUE</v>
      </c>
      <c r="K21" s="30" t="s">
        <v>1421</v>
      </c>
      <c r="L21" s="19"/>
    </row>
    <row r="22" spans="1:12" ht="38.25">
      <c r="A22" s="16" t="s">
        <v>4775</v>
      </c>
      <c r="B22" s="30" t="s">
        <v>1394</v>
      </c>
      <c r="C22" s="30" t="s">
        <v>1395</v>
      </c>
      <c r="D22" s="41" t="s">
        <v>1</v>
      </c>
      <c r="E22" s="12">
        <v>42549</v>
      </c>
      <c r="F22" s="12">
        <v>44681</v>
      </c>
      <c r="G22" s="72"/>
      <c r="H22" s="14">
        <f>DATE(YEAR(F22),MONTH(F22),DAY(F22)+1)</f>
        <v>44682</v>
      </c>
      <c r="I22" s="15">
        <f t="shared" ca="1" si="3"/>
        <v>1</v>
      </c>
      <c r="J22" s="16" t="str">
        <f t="shared" ca="1" si="1"/>
        <v>NOT DUE</v>
      </c>
      <c r="K22" s="30" t="s">
        <v>1422</v>
      </c>
      <c r="L22" s="19"/>
    </row>
    <row r="23" spans="1:12" ht="38.25" customHeight="1">
      <c r="A23" s="16" t="s">
        <v>4776</v>
      </c>
      <c r="B23" s="30" t="s">
        <v>1396</v>
      </c>
      <c r="C23" s="30" t="s">
        <v>1397</v>
      </c>
      <c r="D23" s="41" t="s">
        <v>4</v>
      </c>
      <c r="E23" s="12">
        <v>42549</v>
      </c>
      <c r="F23" s="12">
        <v>44667</v>
      </c>
      <c r="G23" s="72"/>
      <c r="H23" s="14">
        <f>EDATE(F23-1,1)</f>
        <v>44696</v>
      </c>
      <c r="I23" s="15">
        <f t="shared" ca="1" si="3"/>
        <v>15</v>
      </c>
      <c r="J23" s="16" t="str">
        <f t="shared" ca="1" si="1"/>
        <v>NOT DUE</v>
      </c>
      <c r="K23" s="30" t="s">
        <v>1423</v>
      </c>
      <c r="L23" s="19"/>
    </row>
    <row r="24" spans="1:12" ht="25.5">
      <c r="A24" s="16" t="s">
        <v>4777</v>
      </c>
      <c r="B24" s="30" t="s">
        <v>1398</v>
      </c>
      <c r="C24" s="30" t="s">
        <v>1399</v>
      </c>
      <c r="D24" s="41" t="s">
        <v>1</v>
      </c>
      <c r="E24" s="12">
        <v>42549</v>
      </c>
      <c r="F24" s="12">
        <v>44681</v>
      </c>
      <c r="G24" s="72"/>
      <c r="H24" s="14">
        <f>DATE(YEAR(F24),MONTH(F24),DAY(F24)+1)</f>
        <v>44682</v>
      </c>
      <c r="I24" s="15">
        <f t="shared" ca="1" si="3"/>
        <v>1</v>
      </c>
      <c r="J24" s="16" t="str">
        <f t="shared" ca="1" si="1"/>
        <v>NOT DUE</v>
      </c>
      <c r="K24" s="30" t="s">
        <v>1424</v>
      </c>
      <c r="L24" s="19"/>
    </row>
    <row r="25" spans="1:12" ht="26.45" customHeight="1">
      <c r="A25" s="16" t="s">
        <v>4778</v>
      </c>
      <c r="B25" s="30" t="s">
        <v>1400</v>
      </c>
      <c r="C25" s="30" t="s">
        <v>1401</v>
      </c>
      <c r="D25" s="41" t="s">
        <v>1</v>
      </c>
      <c r="E25" s="12">
        <v>42549</v>
      </c>
      <c r="F25" s="12">
        <v>44681</v>
      </c>
      <c r="G25" s="72"/>
      <c r="H25" s="14">
        <f>DATE(YEAR(F25),MONTH(F25),DAY(F25)+1)</f>
        <v>44682</v>
      </c>
      <c r="I25" s="15">
        <f t="shared" ca="1" si="3"/>
        <v>1</v>
      </c>
      <c r="J25" s="16" t="str">
        <f t="shared" ca="1" si="1"/>
        <v>NOT DUE</v>
      </c>
      <c r="K25" s="30" t="s">
        <v>1425</v>
      </c>
      <c r="L25" s="19"/>
    </row>
    <row r="26" spans="1:12" ht="26.45" customHeight="1">
      <c r="A26" s="16" t="s">
        <v>4779</v>
      </c>
      <c r="B26" s="30" t="s">
        <v>1402</v>
      </c>
      <c r="C26" s="30" t="s">
        <v>1403</v>
      </c>
      <c r="D26" s="41" t="s">
        <v>1</v>
      </c>
      <c r="E26" s="12">
        <v>42549</v>
      </c>
      <c r="F26" s="12">
        <v>44681</v>
      </c>
      <c r="G26" s="72"/>
      <c r="H26" s="14">
        <f>DATE(YEAR(F26),MONTH(F26),DAY(F26)+1)</f>
        <v>44682</v>
      </c>
      <c r="I26" s="15">
        <f t="shared" ca="1" si="3"/>
        <v>1</v>
      </c>
      <c r="J26" s="16" t="str">
        <f t="shared" ca="1" si="1"/>
        <v>NOT DUE</v>
      </c>
      <c r="K26" s="30" t="s">
        <v>1425</v>
      </c>
      <c r="L26" s="19"/>
    </row>
    <row r="27" spans="1:12" ht="26.45" customHeight="1">
      <c r="A27" s="16" t="s">
        <v>4780</v>
      </c>
      <c r="B27" s="30" t="s">
        <v>1404</v>
      </c>
      <c r="C27" s="30" t="s">
        <v>1391</v>
      </c>
      <c r="D27" s="41" t="s">
        <v>1</v>
      </c>
      <c r="E27" s="12">
        <v>42549</v>
      </c>
      <c r="F27" s="12">
        <v>44681</v>
      </c>
      <c r="G27" s="72"/>
      <c r="H27" s="14">
        <f>DATE(YEAR(F27),MONTH(F27),DAY(F27)+1)</f>
        <v>44682</v>
      </c>
      <c r="I27" s="15">
        <f t="shared" ca="1" si="3"/>
        <v>1</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58</v>
      </c>
      <c r="J28" s="16" t="str">
        <f t="shared" ca="1" si="1"/>
        <v>NOT DUE</v>
      </c>
      <c r="K28" s="30" t="s">
        <v>1425</v>
      </c>
      <c r="L28" s="19"/>
    </row>
    <row r="29" spans="1:12" ht="25.5">
      <c r="A29" s="16" t="s">
        <v>4782</v>
      </c>
      <c r="B29" s="30" t="s">
        <v>1407</v>
      </c>
      <c r="C29" s="30"/>
      <c r="D29" s="41" t="s">
        <v>4</v>
      </c>
      <c r="E29" s="12">
        <v>42549</v>
      </c>
      <c r="F29" s="12">
        <v>44667</v>
      </c>
      <c r="G29" s="72"/>
      <c r="H29" s="14">
        <f>EDATE(F29-1,1)</f>
        <v>44696</v>
      </c>
      <c r="I29" s="15">
        <f t="shared" ca="1" si="3"/>
        <v>15</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787</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787</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58</v>
      </c>
      <c r="J32" s="16" t="str">
        <f t="shared" ca="1" si="1"/>
        <v>NOT DUE</v>
      </c>
      <c r="K32" s="30" t="s">
        <v>1426</v>
      </c>
      <c r="L32" s="19"/>
    </row>
    <row r="33" spans="1:12" ht="15" customHeight="1">
      <c r="A33" s="16" t="s">
        <v>4786</v>
      </c>
      <c r="B33" s="30" t="s">
        <v>1894</v>
      </c>
      <c r="C33" s="30"/>
      <c r="D33" s="41" t="s">
        <v>1</v>
      </c>
      <c r="E33" s="12">
        <v>42549</v>
      </c>
      <c r="F33" s="12">
        <v>44681</v>
      </c>
      <c r="G33" s="72"/>
      <c r="H33" s="14">
        <f>DATE(YEAR(F33),MONTH(F33),DAY(F33)+1)</f>
        <v>44682</v>
      </c>
      <c r="I33" s="15">
        <f t="shared" ca="1" si="3"/>
        <v>1</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258</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258</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258</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258</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258</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258</v>
      </c>
      <c r="J39" s="16" t="str">
        <f t="shared" ca="1" si="1"/>
        <v>NOT DUE</v>
      </c>
      <c r="K39" s="30" t="s">
        <v>1428</v>
      </c>
      <c r="L39" s="19"/>
    </row>
    <row r="40" spans="1:12" ht="26.25" customHeight="1">
      <c r="A40" s="16" t="s">
        <v>4793</v>
      </c>
      <c r="B40" s="30" t="s">
        <v>3996</v>
      </c>
      <c r="C40" s="30" t="s">
        <v>3997</v>
      </c>
      <c r="D40" s="41" t="s">
        <v>4</v>
      </c>
      <c r="E40" s="12">
        <v>42549</v>
      </c>
      <c r="F40" s="12">
        <v>44680</v>
      </c>
      <c r="G40" s="72"/>
      <c r="H40" s="14">
        <f>EDATE(F40-1,1)</f>
        <v>44709</v>
      </c>
      <c r="I40" s="15">
        <f t="shared" ca="1" si="3"/>
        <v>28</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5444</v>
      </c>
      <c r="E45" s="75" t="s">
        <v>5438</v>
      </c>
      <c r="H45" s="456" t="s">
        <v>5439</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2" sqref="L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21997.7</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44922.512499999997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44706</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44935.104166666664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44922.512499999997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44935.104166666664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44922.512499999997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44935.104166666664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44935.104166666664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44935.104166666664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44706</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44994.720833333333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44994.720833333333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44681</v>
      </c>
      <c r="G20" s="72"/>
      <c r="H20" s="14">
        <f>DATE(YEAR(F20),MONTH(F20),DAY(F20)+1)</f>
        <v>44682</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44681</v>
      </c>
      <c r="G21" s="72"/>
      <c r="H21" s="14">
        <f>DATE(YEAR(F21),MONTH(F21),DAY(F21)+1)</f>
        <v>44682</v>
      </c>
      <c r="I21" s="15">
        <f t="shared" ca="1" si="3"/>
        <v>1</v>
      </c>
      <c r="J21" s="16" t="str">
        <f t="shared" ca="1" si="1"/>
        <v>NOT DUE</v>
      </c>
      <c r="K21" s="30" t="s">
        <v>1421</v>
      </c>
      <c r="L21" s="19"/>
    </row>
    <row r="22" spans="1:12" ht="38.25">
      <c r="A22" s="16" t="s">
        <v>2876</v>
      </c>
      <c r="B22" s="30" t="s">
        <v>1394</v>
      </c>
      <c r="C22" s="30" t="s">
        <v>1395</v>
      </c>
      <c r="D22" s="41" t="s">
        <v>1</v>
      </c>
      <c r="E22" s="12">
        <v>42549</v>
      </c>
      <c r="F22" s="12">
        <v>44681</v>
      </c>
      <c r="G22" s="72"/>
      <c r="H22" s="14">
        <f>DATE(YEAR(F22),MONTH(F22),DAY(F22)+1)</f>
        <v>44682</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44667</v>
      </c>
      <c r="G23" s="72"/>
      <c r="H23" s="14">
        <f>EDATE(F23-1,1)</f>
        <v>44696</v>
      </c>
      <c r="I23" s="15">
        <f t="shared" ca="1" si="3"/>
        <v>15</v>
      </c>
      <c r="J23" s="16" t="str">
        <f t="shared" ca="1" si="1"/>
        <v>NOT DUE</v>
      </c>
      <c r="K23" s="30" t="s">
        <v>1423</v>
      </c>
      <c r="L23" s="19"/>
    </row>
    <row r="24" spans="1:12" ht="25.5">
      <c r="A24" s="16" t="s">
        <v>2878</v>
      </c>
      <c r="B24" s="30" t="s">
        <v>1398</v>
      </c>
      <c r="C24" s="30" t="s">
        <v>1399</v>
      </c>
      <c r="D24" s="41" t="s">
        <v>1</v>
      </c>
      <c r="E24" s="12">
        <v>42549</v>
      </c>
      <c r="F24" s="12">
        <v>44681</v>
      </c>
      <c r="G24" s="72"/>
      <c r="H24" s="14">
        <f>DATE(YEAR(F24),MONTH(F24),DAY(F24)+1)</f>
        <v>44682</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44681</v>
      </c>
      <c r="G25" s="72"/>
      <c r="H25" s="14">
        <f>DATE(YEAR(F25),MONTH(F25),DAY(F25)+1)</f>
        <v>44682</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44681</v>
      </c>
      <c r="G26" s="72"/>
      <c r="H26" s="14">
        <f>DATE(YEAR(F26),MONTH(F26),DAY(F26)+1)</f>
        <v>44682</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44681</v>
      </c>
      <c r="G27" s="72"/>
      <c r="H27" s="14">
        <f>DATE(YEAR(F27),MONTH(F27),DAY(F27)+1)</f>
        <v>44682</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58</v>
      </c>
      <c r="J28" s="16" t="str">
        <f t="shared" ca="1" si="1"/>
        <v>NOT DUE</v>
      </c>
      <c r="K28" s="30" t="s">
        <v>1425</v>
      </c>
      <c r="L28" s="19"/>
    </row>
    <row r="29" spans="1:12" ht="25.5">
      <c r="A29" s="16" t="s">
        <v>2883</v>
      </c>
      <c r="B29" s="30" t="s">
        <v>1407</v>
      </c>
      <c r="C29" s="30"/>
      <c r="D29" s="41" t="s">
        <v>4</v>
      </c>
      <c r="E29" s="12">
        <v>42549</v>
      </c>
      <c r="F29" s="12">
        <v>44667</v>
      </c>
      <c r="G29" s="72"/>
      <c r="H29" s="14">
        <f>EDATE(F29-1,1)</f>
        <v>44696</v>
      </c>
      <c r="I29" s="15">
        <f t="shared" ca="1" si="3"/>
        <v>15</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788</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788</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58</v>
      </c>
      <c r="J32" s="16" t="str">
        <f t="shared" ca="1" si="1"/>
        <v>NOT DUE</v>
      </c>
      <c r="K32" s="30" t="s">
        <v>1426</v>
      </c>
      <c r="L32" s="19"/>
    </row>
    <row r="33" spans="1:12" ht="15" customHeight="1">
      <c r="A33" s="16" t="s">
        <v>2887</v>
      </c>
      <c r="B33" s="30" t="s">
        <v>1894</v>
      </c>
      <c r="C33" s="30"/>
      <c r="D33" s="41" t="s">
        <v>1</v>
      </c>
      <c r="E33" s="12">
        <v>42549</v>
      </c>
      <c r="F33" s="12">
        <v>44681</v>
      </c>
      <c r="G33" s="72"/>
      <c r="H33" s="14">
        <f>DATE(YEAR(F33),MONTH(F33),DAY(F33)+1)</f>
        <v>44682</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258</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258</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258</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258</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258</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258</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5443</v>
      </c>
      <c r="E45" s="75" t="s">
        <v>5438</v>
      </c>
      <c r="H45" s="456" t="s">
        <v>5439</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6" activePane="bottomLeft" state="frozen"/>
      <selection pane="bottomLeft" activeCell="P4" sqref="P4:P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2" t="s">
        <v>4680</v>
      </c>
      <c r="B4" s="382" t="s">
        <v>4681</v>
      </c>
      <c r="C4" s="380" t="s">
        <v>4682</v>
      </c>
      <c r="D4" s="380" t="s">
        <v>4683</v>
      </c>
      <c r="E4" s="380" t="s">
        <v>4684</v>
      </c>
      <c r="F4" s="380" t="s">
        <v>4685</v>
      </c>
      <c r="G4" s="380" t="s">
        <v>4686</v>
      </c>
      <c r="H4" s="384" t="s">
        <v>4687</v>
      </c>
      <c r="I4" s="385"/>
      <c r="J4" s="385"/>
      <c r="K4" s="385"/>
      <c r="L4" s="385"/>
      <c r="M4" s="386"/>
      <c r="N4" s="380" t="s">
        <v>4688</v>
      </c>
      <c r="O4" s="380" t="s">
        <v>4689</v>
      </c>
      <c r="P4" s="380">
        <v>2</v>
      </c>
      <c r="Q4" s="168"/>
      <c r="R4" s="167"/>
    </row>
    <row r="5" spans="1:18" ht="63.75">
      <c r="A5" s="383"/>
      <c r="B5" s="383"/>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5363</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5371</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5424</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5425</v>
      </c>
      <c r="R136" s="183"/>
    </row>
    <row r="137" spans="1:18" ht="49.5" customHeight="1">
      <c r="A137" s="171" t="s">
        <v>4714</v>
      </c>
      <c r="B137" s="194"/>
      <c r="C137" s="200"/>
      <c r="D137" s="223"/>
      <c r="E137" s="312"/>
      <c r="F137" s="176"/>
      <c r="G137" s="187"/>
      <c r="H137" s="188"/>
      <c r="I137" s="176"/>
      <c r="J137" s="176"/>
      <c r="K137" s="188"/>
      <c r="L137" s="177"/>
      <c r="M137" s="176"/>
      <c r="N137" s="189"/>
      <c r="O137" s="216"/>
      <c r="P137" s="201"/>
      <c r="R137" s="183"/>
    </row>
    <row r="139" spans="1:18" customFormat="1">
      <c r="B139" t="s">
        <v>4629</v>
      </c>
      <c r="D139" t="s">
        <v>4630</v>
      </c>
      <c r="G139" t="s">
        <v>5206</v>
      </c>
    </row>
    <row r="141" spans="1:18">
      <c r="B141" s="222" t="s">
        <v>5301</v>
      </c>
      <c r="E141" s="369" t="s">
        <v>5438</v>
      </c>
      <c r="H141" s="163" t="s">
        <v>5205</v>
      </c>
      <c r="M141" s="221" t="s">
        <v>5439</v>
      </c>
    </row>
    <row r="145" spans="7:7">
      <c r="G145" s="221"/>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26501.200000000001</v>
      </c>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45344.133333333331</v>
      </c>
      <c r="I8" s="22">
        <f t="shared" ref="I8:I19" si="0">D8-($F$4-G8)</f>
        <v>15915.2</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44685.008333333331</v>
      </c>
      <c r="I9" s="22">
        <f t="shared" si="0"/>
        <v>96.200000000000728</v>
      </c>
      <c r="J9" s="16" t="str">
        <f t="shared" si="1"/>
        <v>NOT DUE</v>
      </c>
      <c r="K9" s="30"/>
      <c r="L9" s="19" t="s">
        <v>5450</v>
      </c>
    </row>
    <row r="10" spans="1:12">
      <c r="A10" s="16" t="s">
        <v>2895</v>
      </c>
      <c r="B10" s="30" t="s">
        <v>1881</v>
      </c>
      <c r="C10" s="30" t="s">
        <v>1938</v>
      </c>
      <c r="D10" s="41">
        <v>8000</v>
      </c>
      <c r="E10" s="12">
        <v>43279</v>
      </c>
      <c r="F10" s="12">
        <v>44408</v>
      </c>
      <c r="G10" s="26">
        <v>22416.400000000001</v>
      </c>
      <c r="H10" s="21">
        <f>IF(I10&lt;=8000,$F$5+(I10/24),"error")</f>
        <v>44844.133333333331</v>
      </c>
      <c r="I10" s="22">
        <f t="shared" si="0"/>
        <v>3915.2000000000007</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45344.133333333331</v>
      </c>
      <c r="I11" s="22">
        <f t="shared" si="0"/>
        <v>15915.2</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44844.133333333331</v>
      </c>
      <c r="I12" s="22">
        <f t="shared" si="0"/>
        <v>3915.2000000000007</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44956.070833333331</v>
      </c>
      <c r="I13" s="22">
        <f t="shared" si="0"/>
        <v>6601.6999999999989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44844.133333333331</v>
      </c>
      <c r="I14" s="22">
        <f t="shared" si="0"/>
        <v>3915.2000000000007</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44844.133333333331</v>
      </c>
      <c r="I15" s="22">
        <f t="shared" si="0"/>
        <v>3915.2000000000007</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44844.133333333331</v>
      </c>
      <c r="I16" s="22">
        <f t="shared" si="0"/>
        <v>3915.2000000000007</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44685.008333333331</v>
      </c>
      <c r="I17" s="22">
        <f t="shared" si="0"/>
        <v>96.200000000000728</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44883.474999999999</v>
      </c>
      <c r="I18" s="22">
        <f t="shared" si="0"/>
        <v>4859.3999999999978</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44883.474999999999</v>
      </c>
      <c r="I19" s="22">
        <f t="shared" si="0"/>
        <v>4859.3999999999978</v>
      </c>
      <c r="J19" s="16" t="str">
        <f t="shared" si="1"/>
        <v>NOT DUE</v>
      </c>
      <c r="K19" s="30"/>
      <c r="L19" s="19"/>
    </row>
    <row r="20" spans="1:12" ht="38.25">
      <c r="A20" s="16" t="s">
        <v>2905</v>
      </c>
      <c r="B20" s="30" t="s">
        <v>1390</v>
      </c>
      <c r="C20" s="30" t="s">
        <v>1391</v>
      </c>
      <c r="D20" s="41" t="s">
        <v>1</v>
      </c>
      <c r="E20" s="12">
        <v>43279</v>
      </c>
      <c r="F20" s="12">
        <v>44681</v>
      </c>
      <c r="G20" s="72"/>
      <c r="H20" s="14">
        <f>DATE(YEAR(F20),MONTH(F20),DAY(F20)+1)</f>
        <v>44682</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44681</v>
      </c>
      <c r="G21" s="72"/>
      <c r="H21" s="14">
        <f>DATE(YEAR(F21),MONTH(F21),DAY(F21)+1)</f>
        <v>44682</v>
      </c>
      <c r="I21" s="15">
        <f t="shared" ca="1" si="3"/>
        <v>1</v>
      </c>
      <c r="J21" s="16" t="str">
        <f t="shared" ca="1" si="1"/>
        <v>NOT DUE</v>
      </c>
      <c r="K21" s="30" t="s">
        <v>1421</v>
      </c>
      <c r="L21" s="19"/>
    </row>
    <row r="22" spans="1:12" ht="38.25">
      <c r="A22" s="16" t="s">
        <v>2907</v>
      </c>
      <c r="B22" s="30" t="s">
        <v>1394</v>
      </c>
      <c r="C22" s="30" t="s">
        <v>1395</v>
      </c>
      <c r="D22" s="41" t="s">
        <v>1</v>
      </c>
      <c r="E22" s="12">
        <v>43279</v>
      </c>
      <c r="F22" s="12">
        <v>44681</v>
      </c>
      <c r="G22" s="72"/>
      <c r="H22" s="14">
        <f>DATE(YEAR(F22),MONTH(F22),DAY(F22)+1)</f>
        <v>44682</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44667</v>
      </c>
      <c r="G23" s="72"/>
      <c r="H23" s="14">
        <f>EDATE(F23-1,1)</f>
        <v>44696</v>
      </c>
      <c r="I23" s="15">
        <f t="shared" ca="1" si="3"/>
        <v>15</v>
      </c>
      <c r="J23" s="16" t="str">
        <f t="shared" ca="1" si="1"/>
        <v>NOT DUE</v>
      </c>
      <c r="K23" s="30" t="s">
        <v>1423</v>
      </c>
      <c r="L23" s="19"/>
    </row>
    <row r="24" spans="1:12" ht="25.5">
      <c r="A24" s="16" t="s">
        <v>2909</v>
      </c>
      <c r="B24" s="30" t="s">
        <v>1398</v>
      </c>
      <c r="C24" s="30" t="s">
        <v>1399</v>
      </c>
      <c r="D24" s="41" t="s">
        <v>1</v>
      </c>
      <c r="E24" s="12">
        <v>43279</v>
      </c>
      <c r="F24" s="12">
        <v>44681</v>
      </c>
      <c r="G24" s="72"/>
      <c r="H24" s="14">
        <f>DATE(YEAR(F24),MONTH(F24),DAY(F24)+1)</f>
        <v>44682</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44681</v>
      </c>
      <c r="G25" s="72"/>
      <c r="H25" s="14">
        <f>DATE(YEAR(F25),MONTH(F25),DAY(F25)+1)</f>
        <v>44682</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44681</v>
      </c>
      <c r="G26" s="72"/>
      <c r="H26" s="14">
        <f>DATE(YEAR(F26),MONTH(F26),DAY(F26)+1)</f>
        <v>44682</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44681</v>
      </c>
      <c r="G27" s="72"/>
      <c r="H27" s="14">
        <f>DATE(YEAR(F27),MONTH(F27),DAY(F27)+1)</f>
        <v>44682</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58</v>
      </c>
      <c r="J28" s="16" t="str">
        <f t="shared" ca="1" si="1"/>
        <v>NOT DUE</v>
      </c>
      <c r="K28" s="30" t="s">
        <v>1425</v>
      </c>
      <c r="L28" s="19"/>
    </row>
    <row r="29" spans="1:12" ht="25.5">
      <c r="A29" s="16" t="s">
        <v>2914</v>
      </c>
      <c r="B29" s="30" t="s">
        <v>1407</v>
      </c>
      <c r="C29" s="30"/>
      <c r="D29" s="41" t="s">
        <v>4</v>
      </c>
      <c r="E29" s="12">
        <v>43279</v>
      </c>
      <c r="F29" s="12">
        <v>44667</v>
      </c>
      <c r="G29" s="72"/>
      <c r="H29" s="14">
        <f>EDATE(F29-1,1)</f>
        <v>44696</v>
      </c>
      <c r="I29" s="15">
        <f t="shared" ca="1" si="3"/>
        <v>15</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58</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58</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58</v>
      </c>
      <c r="J32" s="16" t="str">
        <f t="shared" ca="1" si="1"/>
        <v>NOT DUE</v>
      </c>
      <c r="K32" s="30" t="s">
        <v>1426</v>
      </c>
      <c r="L32" s="19"/>
    </row>
    <row r="33" spans="1:12" ht="15" customHeight="1">
      <c r="A33" s="16" t="s">
        <v>2918</v>
      </c>
      <c r="B33" s="30" t="s">
        <v>1894</v>
      </c>
      <c r="C33" s="30"/>
      <c r="D33" s="41" t="s">
        <v>1</v>
      </c>
      <c r="E33" s="12">
        <v>43279</v>
      </c>
      <c r="F33" s="12">
        <v>44681</v>
      </c>
      <c r="G33" s="72"/>
      <c r="H33" s="14">
        <f>DATE(YEAR(F33),MONTH(F33),DAY(F33)+1)</f>
        <v>44682</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258</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258</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258</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258</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258</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258</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5443</v>
      </c>
      <c r="E45" s="75" t="s">
        <v>5438</v>
      </c>
      <c r="H45" s="456" t="s">
        <v>5439</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1" zoomScaleNormal="100" zoomScaleSheetLayoutView="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25801.5</v>
      </c>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45422.89166666667</v>
      </c>
      <c r="I8" s="22">
        <f t="shared" ref="I8:I20" si="0">D8-($F$4-G8)</f>
        <v>17805.400000000001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44922.89166666667</v>
      </c>
      <c r="I9" s="22">
        <f t="shared" si="0"/>
        <v>5805.4000000000015</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44922.89166666667</v>
      </c>
      <c r="I10" s="22">
        <f t="shared" si="0"/>
        <v>5805.4000000000015</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44757.324999999997</v>
      </c>
      <c r="I11" s="22">
        <f t="shared" si="0"/>
        <v>1831.7999999999993</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44922.89166666667</v>
      </c>
      <c r="I12" s="22">
        <f t="shared" si="0"/>
        <v>5805.4000000000015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45422.89166666667</v>
      </c>
      <c r="I13" s="22">
        <f t="shared" si="0"/>
        <v>17805.400000000001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44922.89166666667</v>
      </c>
      <c r="I14" s="22">
        <f t="shared" si="0"/>
        <v>5805.4000000000015</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44922.89166666667</v>
      </c>
      <c r="I15" s="22">
        <f t="shared" si="0"/>
        <v>5805.4000000000015</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44922.89166666667</v>
      </c>
      <c r="I16" s="22">
        <f t="shared" si="0"/>
        <v>5805.4000000000015</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45422.89166666667</v>
      </c>
      <c r="I17" s="22">
        <f t="shared" si="0"/>
        <v>17805.400000000001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45422.89166666667</v>
      </c>
      <c r="I18" s="22">
        <f t="shared" si="0"/>
        <v>17805.400000000001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45422.89166666667</v>
      </c>
      <c r="I19" s="22">
        <f t="shared" si="0"/>
        <v>17805.400000000001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44922.89166666667</v>
      </c>
      <c r="I20" s="22">
        <f t="shared" si="0"/>
        <v>5805.4000000000015</v>
      </c>
      <c r="J20" s="16" t="str">
        <f t="shared" si="1"/>
        <v>NOT DUE</v>
      </c>
      <c r="K20" s="30" t="s">
        <v>1977</v>
      </c>
      <c r="L20" s="359"/>
    </row>
    <row r="21" spans="1:12" ht="38.25">
      <c r="A21" s="16" t="s">
        <v>2815</v>
      </c>
      <c r="B21" s="30" t="s">
        <v>1390</v>
      </c>
      <c r="C21" s="30" t="s">
        <v>1391</v>
      </c>
      <c r="D21" s="41" t="s">
        <v>1</v>
      </c>
      <c r="E21" s="12">
        <v>42549</v>
      </c>
      <c r="F21" s="12">
        <v>44681</v>
      </c>
      <c r="G21" s="109"/>
      <c r="H21" s="14">
        <f>DATE(YEAR(F21),MONTH(F21),DAY(F21)+1)</f>
        <v>44682</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44681</v>
      </c>
      <c r="G22" s="109"/>
      <c r="H22" s="14">
        <f>DATE(YEAR(F22),MONTH(F22),DAY(F22)+1)</f>
        <v>44682</v>
      </c>
      <c r="I22" s="15">
        <f t="shared" ca="1" si="3"/>
        <v>1</v>
      </c>
      <c r="J22" s="16" t="str">
        <f t="shared" ca="1" si="1"/>
        <v>NOT DUE</v>
      </c>
      <c r="K22" s="30" t="s">
        <v>1421</v>
      </c>
      <c r="L22" s="19"/>
    </row>
    <row r="23" spans="1:12" ht="38.25">
      <c r="A23" s="16" t="s">
        <v>2817</v>
      </c>
      <c r="B23" s="30" t="s">
        <v>1394</v>
      </c>
      <c r="C23" s="30" t="s">
        <v>1395</v>
      </c>
      <c r="D23" s="41" t="s">
        <v>1</v>
      </c>
      <c r="E23" s="12">
        <v>42549</v>
      </c>
      <c r="F23" s="12">
        <v>44681</v>
      </c>
      <c r="G23" s="109"/>
      <c r="H23" s="14">
        <f>DATE(YEAR(F23),MONTH(F23),DAY(F23)+1)</f>
        <v>44682</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44667</v>
      </c>
      <c r="G24" s="109"/>
      <c r="H24" s="14">
        <f>EDATE(F24-1,1)</f>
        <v>44696</v>
      </c>
      <c r="I24" s="15">
        <f t="shared" ca="1" si="3"/>
        <v>15</v>
      </c>
      <c r="J24" s="16" t="str">
        <f t="shared" ca="1" si="1"/>
        <v>NOT DUE</v>
      </c>
      <c r="K24" s="30" t="s">
        <v>1423</v>
      </c>
      <c r="L24" s="19"/>
    </row>
    <row r="25" spans="1:12" ht="25.5">
      <c r="A25" s="16" t="s">
        <v>2819</v>
      </c>
      <c r="B25" s="30" t="s">
        <v>1398</v>
      </c>
      <c r="C25" s="30" t="s">
        <v>1399</v>
      </c>
      <c r="D25" s="41" t="s">
        <v>1</v>
      </c>
      <c r="E25" s="12">
        <v>42549</v>
      </c>
      <c r="F25" s="12">
        <v>44681</v>
      </c>
      <c r="G25" s="109"/>
      <c r="H25" s="14">
        <f>DATE(YEAR(F25),MONTH(F25),DAY(F25)+1)</f>
        <v>44682</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44681</v>
      </c>
      <c r="G26" s="109"/>
      <c r="H26" s="14">
        <f>DATE(YEAR(F26),MONTH(F26),DAY(F26)+1)</f>
        <v>44682</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44681</v>
      </c>
      <c r="G27" s="109"/>
      <c r="H27" s="14">
        <f>DATE(YEAR(F27),MONTH(F27),DAY(F27)+1)</f>
        <v>44682</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44681</v>
      </c>
      <c r="G28" s="109"/>
      <c r="H28" s="14">
        <f>DATE(YEAR(F28),MONTH(F28),DAY(F28)+1)</f>
        <v>44682</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44</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44</v>
      </c>
      <c r="J30" s="16" t="str">
        <f t="shared" ca="1" si="1"/>
        <v>NOT DUE</v>
      </c>
      <c r="K30" s="30" t="s">
        <v>1425</v>
      </c>
      <c r="L30" s="19"/>
    </row>
    <row r="31" spans="1:12" ht="25.5">
      <c r="A31" s="16" t="s">
        <v>2825</v>
      </c>
      <c r="B31" s="30" t="s">
        <v>1407</v>
      </c>
      <c r="C31" s="30"/>
      <c r="D31" s="41" t="s">
        <v>4</v>
      </c>
      <c r="E31" s="12">
        <v>42549</v>
      </c>
      <c r="F31" s="12">
        <v>44667</v>
      </c>
      <c r="G31" s="109"/>
      <c r="H31" s="14">
        <f>EDATE(F31-1,1)</f>
        <v>44696</v>
      </c>
      <c r="I31" s="15">
        <f t="shared" ca="1" si="3"/>
        <v>15</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1191</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1191</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58</v>
      </c>
      <c r="J34" s="16" t="str">
        <f t="shared" ca="1" si="1"/>
        <v>NOT DUE</v>
      </c>
      <c r="K34" s="30" t="s">
        <v>1426</v>
      </c>
      <c r="L34" s="19"/>
    </row>
    <row r="35" spans="1:12" ht="15" customHeight="1">
      <c r="A35" s="16" t="s">
        <v>2829</v>
      </c>
      <c r="B35" s="30" t="s">
        <v>1894</v>
      </c>
      <c r="C35" s="30"/>
      <c r="D35" s="41" t="s">
        <v>1</v>
      </c>
      <c r="E35" s="12">
        <v>42549</v>
      </c>
      <c r="F35" s="12">
        <v>44681</v>
      </c>
      <c r="G35" s="109"/>
      <c r="H35" s="14">
        <f>DATE(YEAR(F35),MONTH(F35),DAY(F35)+1)</f>
        <v>44682</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258</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258</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258</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258</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258</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258</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5443</v>
      </c>
      <c r="E47" s="75" t="s">
        <v>5438</v>
      </c>
      <c r="H47" s="456" t="s">
        <v>5445</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45369.48333333333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44869.48333333333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44869.48333333333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44756.4375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44869.48333333333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45369.48333333333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44869.48333333333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44869.48333333333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44869.48333333333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45369.48333333333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45369.48333333333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45369.48333333333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44869.48333333333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44681</v>
      </c>
      <c r="G21" s="109"/>
      <c r="H21" s="14">
        <f>DATE(YEAR(F21),MONTH(F21),DAY(F21)+1)</f>
        <v>44682</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44681</v>
      </c>
      <c r="G22" s="109"/>
      <c r="H22" s="14">
        <f>DATE(YEAR(F22),MONTH(F22),DAY(F22)+1)</f>
        <v>44682</v>
      </c>
      <c r="I22" s="15">
        <f t="shared" ca="1" si="3"/>
        <v>1</v>
      </c>
      <c r="J22" s="16" t="str">
        <f t="shared" ca="1" si="1"/>
        <v>NOT DUE</v>
      </c>
      <c r="K22" s="30" t="s">
        <v>1421</v>
      </c>
      <c r="L22" s="19"/>
    </row>
    <row r="23" spans="1:12" ht="38.25">
      <c r="A23" s="16" t="s">
        <v>2847</v>
      </c>
      <c r="B23" s="30" t="s">
        <v>1394</v>
      </c>
      <c r="C23" s="30" t="s">
        <v>1395</v>
      </c>
      <c r="D23" s="41" t="s">
        <v>1</v>
      </c>
      <c r="E23" s="12">
        <v>42549</v>
      </c>
      <c r="F23" s="12">
        <v>44681</v>
      </c>
      <c r="G23" s="109"/>
      <c r="H23" s="14">
        <f>DATE(YEAR(F23),MONTH(F23),DAY(F23)+1)</f>
        <v>44682</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44667</v>
      </c>
      <c r="G24" s="109"/>
      <c r="H24" s="14">
        <f>EDATE(F24-1,1)</f>
        <v>44696</v>
      </c>
      <c r="I24" s="15">
        <f t="shared" ca="1" si="3"/>
        <v>15</v>
      </c>
      <c r="J24" s="16" t="str">
        <f t="shared" ca="1" si="1"/>
        <v>NOT DUE</v>
      </c>
      <c r="K24" s="30" t="s">
        <v>1423</v>
      </c>
      <c r="L24" s="19"/>
    </row>
    <row r="25" spans="1:12" ht="25.5">
      <c r="A25" s="16" t="s">
        <v>2849</v>
      </c>
      <c r="B25" s="30" t="s">
        <v>1398</v>
      </c>
      <c r="C25" s="30" t="s">
        <v>1399</v>
      </c>
      <c r="D25" s="41" t="s">
        <v>1</v>
      </c>
      <c r="E25" s="12">
        <v>42549</v>
      </c>
      <c r="F25" s="12">
        <v>44681</v>
      </c>
      <c r="G25" s="109"/>
      <c r="H25" s="14">
        <f>DATE(YEAR(F25),MONTH(F25),DAY(F25)+1)</f>
        <v>44682</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44681</v>
      </c>
      <c r="G26" s="109"/>
      <c r="H26" s="14">
        <f>DATE(YEAR(F26),MONTH(F26),DAY(F26)+1)</f>
        <v>44682</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44681</v>
      </c>
      <c r="G27" s="109"/>
      <c r="H27" s="14">
        <f>DATE(YEAR(F27),MONTH(F27),DAY(F27)+1)</f>
        <v>44682</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44681</v>
      </c>
      <c r="G28" s="109"/>
      <c r="H28" s="14">
        <f>DATE(YEAR(F28),MONTH(F28),DAY(F28)+1)</f>
        <v>44682</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44</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44</v>
      </c>
      <c r="J30" s="16" t="str">
        <f t="shared" ca="1" si="1"/>
        <v>NOT DUE</v>
      </c>
      <c r="K30" s="30" t="s">
        <v>1425</v>
      </c>
      <c r="L30" s="19"/>
    </row>
    <row r="31" spans="1:12" ht="25.5">
      <c r="A31" s="16" t="s">
        <v>2855</v>
      </c>
      <c r="B31" s="30" t="s">
        <v>1407</v>
      </c>
      <c r="C31" s="30"/>
      <c r="D31" s="41" t="s">
        <v>4</v>
      </c>
      <c r="E31" s="12">
        <v>42549</v>
      </c>
      <c r="F31" s="12">
        <v>44667</v>
      </c>
      <c r="G31" s="109"/>
      <c r="H31" s="14">
        <f>EDATE(F31-1,1)</f>
        <v>44696</v>
      </c>
      <c r="I31" s="15">
        <f t="shared" ca="1" si="3"/>
        <v>15</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1191</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1191</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58</v>
      </c>
      <c r="J34" s="16" t="str">
        <f t="shared" ca="1" si="1"/>
        <v>NOT DUE</v>
      </c>
      <c r="K34" s="30" t="s">
        <v>1426</v>
      </c>
      <c r="L34" s="19"/>
    </row>
    <row r="35" spans="1:12" ht="15" customHeight="1">
      <c r="A35" s="16" t="s">
        <v>2859</v>
      </c>
      <c r="B35" s="30" t="s">
        <v>1894</v>
      </c>
      <c r="C35" s="30"/>
      <c r="D35" s="41" t="s">
        <v>1</v>
      </c>
      <c r="E35" s="12">
        <v>42549</v>
      </c>
      <c r="F35" s="12">
        <v>44681</v>
      </c>
      <c r="G35" s="109"/>
      <c r="H35" s="14">
        <f>DATE(YEAR(F35),MONTH(F35),DAY(F35)+1)</f>
        <v>44682</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258</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258</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258</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258</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258</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258</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5443</v>
      </c>
      <c r="E47" s="75" t="s">
        <v>5438</v>
      </c>
      <c r="H47" s="456" t="s">
        <v>5440</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L19" sqref="L1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547</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547</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46</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182</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182</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182</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182</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182</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46</v>
      </c>
      <c r="J16" s="16" t="str">
        <f t="shared" ca="1" si="1"/>
        <v>NOT DUE</v>
      </c>
      <c r="K16" s="30"/>
      <c r="L16" s="19"/>
    </row>
    <row r="17" spans="1:12" ht="38.25">
      <c r="A17" s="16" t="s">
        <v>2784</v>
      </c>
      <c r="B17" s="30" t="s">
        <v>1390</v>
      </c>
      <c r="C17" s="30" t="s">
        <v>1391</v>
      </c>
      <c r="D17" s="41" t="s">
        <v>1</v>
      </c>
      <c r="E17" s="12">
        <v>42549</v>
      </c>
      <c r="F17" s="12">
        <v>44681</v>
      </c>
      <c r="G17" s="109"/>
      <c r="H17" s="14">
        <f>DATE(YEAR(F17),MONTH(F17),DAY(F17)+1)</f>
        <v>44682</v>
      </c>
      <c r="I17" s="15">
        <f t="shared" ca="1" si="0"/>
        <v>1</v>
      </c>
      <c r="J17" s="16" t="str">
        <f t="shared" ca="1" si="1"/>
        <v>NOT DUE</v>
      </c>
      <c r="K17" s="30" t="s">
        <v>1420</v>
      </c>
      <c r="L17" s="19"/>
    </row>
    <row r="18" spans="1:12" ht="38.25">
      <c r="A18" s="16" t="s">
        <v>2785</v>
      </c>
      <c r="B18" s="30" t="s">
        <v>1392</v>
      </c>
      <c r="C18" s="30" t="s">
        <v>1393</v>
      </c>
      <c r="D18" s="41" t="s">
        <v>1</v>
      </c>
      <c r="E18" s="12">
        <v>42549</v>
      </c>
      <c r="F18" s="12">
        <v>44681</v>
      </c>
      <c r="G18" s="109"/>
      <c r="H18" s="14">
        <f>DATE(YEAR(F18),MONTH(F18),DAY(F18)+1)</f>
        <v>44682</v>
      </c>
      <c r="I18" s="15">
        <f t="shared" ca="1" si="0"/>
        <v>1</v>
      </c>
      <c r="J18" s="16" t="str">
        <f t="shared" ca="1" si="1"/>
        <v>NOT DUE</v>
      </c>
      <c r="K18" s="30" t="s">
        <v>1421</v>
      </c>
      <c r="L18" s="19"/>
    </row>
    <row r="19" spans="1:12" ht="38.25">
      <c r="A19" s="16" t="s">
        <v>2786</v>
      </c>
      <c r="B19" s="30" t="s">
        <v>1394</v>
      </c>
      <c r="C19" s="30" t="s">
        <v>1395</v>
      </c>
      <c r="D19" s="41" t="s">
        <v>1</v>
      </c>
      <c r="E19" s="12">
        <v>42549</v>
      </c>
      <c r="F19" s="12">
        <v>44681</v>
      </c>
      <c r="G19" s="109"/>
      <c r="H19" s="14">
        <f>DATE(YEAR(F19),MONTH(F19),DAY(F19)+1)</f>
        <v>44682</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44667</v>
      </c>
      <c r="G20" s="109"/>
      <c r="H20" s="14">
        <f>EDATE(F20-1,1)</f>
        <v>44696</v>
      </c>
      <c r="I20" s="15">
        <f t="shared" ca="1" si="0"/>
        <v>15</v>
      </c>
      <c r="J20" s="16" t="str">
        <f t="shared" ca="1" si="1"/>
        <v>NOT DUE</v>
      </c>
      <c r="K20" s="30" t="s">
        <v>1423</v>
      </c>
      <c r="L20" s="19"/>
    </row>
    <row r="21" spans="1:12" ht="25.5">
      <c r="A21" s="16" t="s">
        <v>2788</v>
      </c>
      <c r="B21" s="30" t="s">
        <v>1398</v>
      </c>
      <c r="C21" s="30" t="s">
        <v>1399</v>
      </c>
      <c r="D21" s="41" t="s">
        <v>1</v>
      </c>
      <c r="E21" s="12">
        <v>42549</v>
      </c>
      <c r="F21" s="12">
        <v>44681</v>
      </c>
      <c r="G21" s="109"/>
      <c r="H21" s="14">
        <f>DATE(YEAR(F21),MONTH(F21),DAY(F21)+1)</f>
        <v>44682</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44681</v>
      </c>
      <c r="G22" s="109"/>
      <c r="H22" s="14">
        <f>DATE(YEAR(F22),MONTH(F22),DAY(F22)+1)</f>
        <v>44682</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44681</v>
      </c>
      <c r="G23" s="109"/>
      <c r="H23" s="14">
        <f>DATE(YEAR(F23),MONTH(F23),DAY(F23)+1)</f>
        <v>44682</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44681</v>
      </c>
      <c r="G24" s="109"/>
      <c r="H24" s="14">
        <f>DATE(YEAR(F24),MONTH(F24),DAY(F24)+1)</f>
        <v>44682</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46</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46</v>
      </c>
      <c r="J26" s="16" t="str">
        <f t="shared" ca="1" si="1"/>
        <v>NOT DUE</v>
      </c>
      <c r="K26" s="30" t="s">
        <v>1425</v>
      </c>
      <c r="L26" s="19"/>
    </row>
    <row r="27" spans="1:12" ht="25.5">
      <c r="A27" s="16" t="s">
        <v>2794</v>
      </c>
      <c r="B27" s="30" t="s">
        <v>1407</v>
      </c>
      <c r="C27" s="30"/>
      <c r="D27" s="41" t="s">
        <v>4</v>
      </c>
      <c r="E27" s="12">
        <v>42549</v>
      </c>
      <c r="F27" s="12">
        <v>44667</v>
      </c>
      <c r="G27" s="109"/>
      <c r="H27" s="14">
        <f>EDATE(F27-1,1)</f>
        <v>44696</v>
      </c>
      <c r="I27" s="15">
        <f t="shared" ca="1" si="0"/>
        <v>15</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1344</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1344</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58</v>
      </c>
      <c r="J30" s="16" t="str">
        <f t="shared" ca="1" si="1"/>
        <v>NOT DUE</v>
      </c>
      <c r="K30" s="30" t="s">
        <v>1426</v>
      </c>
      <c r="L30" s="19"/>
    </row>
    <row r="31" spans="1:12" ht="15" customHeight="1">
      <c r="A31" s="16" t="s">
        <v>2798</v>
      </c>
      <c r="B31" s="30" t="s">
        <v>1894</v>
      </c>
      <c r="C31" s="30"/>
      <c r="D31" s="41" t="s">
        <v>1</v>
      </c>
      <c r="E31" s="12">
        <v>42549</v>
      </c>
      <c r="F31" s="12">
        <v>44681</v>
      </c>
      <c r="G31" s="109"/>
      <c r="H31" s="14">
        <f>DATE(YEAR(F31),MONTH(F31),DAY(F31)+1)</f>
        <v>44682</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152</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152</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152</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152</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152</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152</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5443</v>
      </c>
      <c r="E43" s="75" t="s">
        <v>5438</v>
      </c>
      <c r="H43" s="456" t="s">
        <v>5440</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90" zoomScaleNormal="90" workbookViewId="0">
      <selection activeCell="L29" sqref="L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1210</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1210</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1210</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1210</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1210</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1210</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1210</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1210</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1210</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46</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46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244</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1123</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149</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46</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244</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244</v>
      </c>
      <c r="J24" s="16" t="str">
        <f t="shared" ca="1" si="2"/>
        <v>NOT DUE</v>
      </c>
      <c r="K24" s="30"/>
      <c r="L24" s="19"/>
    </row>
    <row r="25" spans="1:12" ht="38.25">
      <c r="A25" s="16" t="s">
        <v>2763</v>
      </c>
      <c r="B25" s="30" t="s">
        <v>1390</v>
      </c>
      <c r="C25" s="30" t="s">
        <v>1391</v>
      </c>
      <c r="D25" s="41" t="s">
        <v>1</v>
      </c>
      <c r="E25" s="12">
        <v>42549</v>
      </c>
      <c r="F25" s="12">
        <v>44681</v>
      </c>
      <c r="G25" s="109"/>
      <c r="H25" s="14">
        <f>DATE(YEAR(F25),MONTH(F25),DAY(F25)+1)</f>
        <v>44682</v>
      </c>
      <c r="I25" s="15">
        <f t="shared" ca="1" si="1"/>
        <v>1</v>
      </c>
      <c r="J25" s="16" t="str">
        <f t="shared" ca="1" si="2"/>
        <v>NOT DUE</v>
      </c>
      <c r="K25" s="30" t="s">
        <v>1420</v>
      </c>
      <c r="L25" s="19"/>
    </row>
    <row r="26" spans="1:12" ht="38.25">
      <c r="A26" s="16" t="s">
        <v>2764</v>
      </c>
      <c r="B26" s="30" t="s">
        <v>1392</v>
      </c>
      <c r="C26" s="30" t="s">
        <v>1393</v>
      </c>
      <c r="D26" s="41" t="s">
        <v>1</v>
      </c>
      <c r="E26" s="12">
        <v>42549</v>
      </c>
      <c r="F26" s="12">
        <v>44681</v>
      </c>
      <c r="G26" s="109"/>
      <c r="H26" s="14">
        <f>DATE(YEAR(F26),MONTH(F26),DAY(F26)+1)</f>
        <v>44682</v>
      </c>
      <c r="I26" s="15">
        <f t="shared" ca="1" si="1"/>
        <v>1</v>
      </c>
      <c r="J26" s="16" t="str">
        <f t="shared" ca="1" si="2"/>
        <v>NOT DUE</v>
      </c>
      <c r="K26" s="30" t="s">
        <v>1421</v>
      </c>
      <c r="L26" s="19"/>
    </row>
    <row r="27" spans="1:12" ht="38.25">
      <c r="A27" s="16" t="s">
        <v>2765</v>
      </c>
      <c r="B27" s="30" t="s">
        <v>1394</v>
      </c>
      <c r="C27" s="30" t="s">
        <v>1395</v>
      </c>
      <c r="D27" s="41" t="s">
        <v>1</v>
      </c>
      <c r="E27" s="12">
        <v>42549</v>
      </c>
      <c r="F27" s="12">
        <v>44681</v>
      </c>
      <c r="G27" s="109"/>
      <c r="H27" s="14">
        <f>DATE(YEAR(F27),MONTH(F27),DAY(F27)+1)</f>
        <v>44682</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44667</v>
      </c>
      <c r="G28" s="109"/>
      <c r="H28" s="14">
        <f>EDATE(F28-1,1)</f>
        <v>44696</v>
      </c>
      <c r="I28" s="15">
        <f t="shared" ca="1" si="1"/>
        <v>15</v>
      </c>
      <c r="J28" s="16" t="str">
        <f t="shared" ca="1" si="2"/>
        <v>NOT DUE</v>
      </c>
      <c r="K28" s="30" t="s">
        <v>1423</v>
      </c>
      <c r="L28" s="19"/>
    </row>
    <row r="29" spans="1:12" ht="25.5">
      <c r="A29" s="16" t="s">
        <v>2767</v>
      </c>
      <c r="B29" s="30" t="s">
        <v>1398</v>
      </c>
      <c r="C29" s="30" t="s">
        <v>1399</v>
      </c>
      <c r="D29" s="41" t="s">
        <v>1</v>
      </c>
      <c r="E29" s="12">
        <v>42549</v>
      </c>
      <c r="F29" s="12">
        <v>44681</v>
      </c>
      <c r="G29" s="109"/>
      <c r="H29" s="14">
        <f>DATE(YEAR(F29),MONTH(F29),DAY(F29)+1)</f>
        <v>44682</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44681</v>
      </c>
      <c r="G30" s="109"/>
      <c r="H30" s="14">
        <f>DATE(YEAR(F30),MONTH(F30),DAY(F30)+1)</f>
        <v>44682</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44681</v>
      </c>
      <c r="G31" s="109"/>
      <c r="H31" s="14">
        <f>DATE(YEAR(F31),MONTH(F31),DAY(F31)+1)</f>
        <v>44682</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44681</v>
      </c>
      <c r="G32" s="109"/>
      <c r="H32" s="14">
        <f>DATE(YEAR(F32),MONTH(F32),DAY(F32)+1)</f>
        <v>44682</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1344</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1344</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58</v>
      </c>
      <c r="J35" s="16" t="str">
        <f t="shared" ca="1" si="2"/>
        <v>NOT DUE</v>
      </c>
      <c r="K35" s="30" t="s">
        <v>1426</v>
      </c>
      <c r="L35" s="19"/>
    </row>
    <row r="36" spans="1:12" ht="15" customHeight="1">
      <c r="A36" s="16" t="s">
        <v>2774</v>
      </c>
      <c r="B36" s="30" t="s">
        <v>1894</v>
      </c>
      <c r="C36" s="30"/>
      <c r="D36" s="41" t="s">
        <v>1</v>
      </c>
      <c r="E36" s="12">
        <v>42549</v>
      </c>
      <c r="F36" s="12">
        <v>44681</v>
      </c>
      <c r="G36" s="109"/>
      <c r="H36" s="14">
        <f>DATE(YEAR(F36),MONTH(F36),DAY(F36)+1)</f>
        <v>44682</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258</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258</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258</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258</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258</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258</v>
      </c>
      <c r="J42" s="16" t="str">
        <f t="shared" ca="1" si="2"/>
        <v>NOT DUE</v>
      </c>
      <c r="K42" s="30" t="s">
        <v>1428</v>
      </c>
      <c r="L42" s="19"/>
    </row>
    <row r="43" spans="1:12" ht="23.25" customHeight="1">
      <c r="A43" s="16" t="s">
        <v>3930</v>
      </c>
      <c r="B43" s="30" t="s">
        <v>3996</v>
      </c>
      <c r="C43" s="30" t="s">
        <v>3997</v>
      </c>
      <c r="D43" s="41" t="s">
        <v>4</v>
      </c>
      <c r="E43" s="12">
        <v>42549</v>
      </c>
      <c r="F43" s="12">
        <v>44674</v>
      </c>
      <c r="G43" s="109"/>
      <c r="H43" s="14">
        <f>EDATE(F43-1,1)</f>
        <v>44703</v>
      </c>
      <c r="I43" s="15">
        <f t="shared" ca="1" si="1"/>
        <v>22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5443</v>
      </c>
      <c r="E49" s="75" t="s">
        <v>5438</v>
      </c>
      <c r="H49" s="456" t="s">
        <v>5440</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8" sqref="K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1209</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1210</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1210</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1210</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1210</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1210</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1210</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1210</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1210</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46</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46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244</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1344</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149</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46</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149</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149</v>
      </c>
      <c r="J24" s="16" t="str">
        <f t="shared" ca="1" si="2"/>
        <v>NOT DUE</v>
      </c>
      <c r="K24" s="30"/>
      <c r="L24" s="19"/>
    </row>
    <row r="25" spans="1:12" ht="35.25" customHeight="1">
      <c r="A25" s="16" t="s">
        <v>2763</v>
      </c>
      <c r="B25" s="30" t="s">
        <v>1390</v>
      </c>
      <c r="C25" s="30" t="s">
        <v>1391</v>
      </c>
      <c r="D25" s="41" t="s">
        <v>1</v>
      </c>
      <c r="E25" s="12">
        <v>42549</v>
      </c>
      <c r="F25" s="12">
        <v>44681</v>
      </c>
      <c r="G25" s="109"/>
      <c r="H25" s="14">
        <f>DATE(YEAR(F25),MONTH(F25),DAY(F25)+1)</f>
        <v>44682</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44681</v>
      </c>
      <c r="G26" s="109"/>
      <c r="H26" s="14">
        <f>DATE(YEAR(F26),MONTH(F26),DAY(F26)+1)</f>
        <v>44682</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44681</v>
      </c>
      <c r="G27" s="109"/>
      <c r="H27" s="14">
        <f>DATE(YEAR(F27),MONTH(F27),DAY(F27)+1)</f>
        <v>44682</v>
      </c>
      <c r="I27" s="15">
        <f t="shared" ca="1" si="1"/>
        <v>1</v>
      </c>
      <c r="J27" s="16" t="str">
        <f t="shared" ca="1" si="2"/>
        <v>NOT DUE</v>
      </c>
      <c r="K27" s="30" t="s">
        <v>1422</v>
      </c>
      <c r="L27" s="19"/>
    </row>
    <row r="28" spans="1:12" ht="51">
      <c r="A28" s="16" t="s">
        <v>2766</v>
      </c>
      <c r="B28" s="30" t="s">
        <v>1396</v>
      </c>
      <c r="C28" s="30" t="s">
        <v>1397</v>
      </c>
      <c r="D28" s="41" t="s">
        <v>4</v>
      </c>
      <c r="E28" s="12">
        <v>42549</v>
      </c>
      <c r="F28" s="12">
        <v>44667</v>
      </c>
      <c r="G28" s="109"/>
      <c r="H28" s="14">
        <f>EDATE(F28-1,1)</f>
        <v>44696</v>
      </c>
      <c r="I28" s="15">
        <f t="shared" ca="1" si="1"/>
        <v>15</v>
      </c>
      <c r="J28" s="16" t="str">
        <f t="shared" ca="1" si="2"/>
        <v>NOT DUE</v>
      </c>
      <c r="K28" s="30" t="s">
        <v>1423</v>
      </c>
      <c r="L28" s="19"/>
    </row>
    <row r="29" spans="1:12" ht="26.45" customHeight="1">
      <c r="A29" s="16" t="s">
        <v>2767</v>
      </c>
      <c r="B29" s="30" t="s">
        <v>1398</v>
      </c>
      <c r="C29" s="30" t="s">
        <v>1399</v>
      </c>
      <c r="D29" s="41" t="s">
        <v>1</v>
      </c>
      <c r="E29" s="12">
        <v>42549</v>
      </c>
      <c r="F29" s="12">
        <v>44681</v>
      </c>
      <c r="G29" s="109"/>
      <c r="H29" s="14">
        <f>DATE(YEAR(F29),MONTH(F29),DAY(F29)+1)</f>
        <v>44682</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44681</v>
      </c>
      <c r="G30" s="109"/>
      <c r="H30" s="14">
        <f>DATE(YEAR(F30),MONTH(F30),DAY(F30)+1)</f>
        <v>44682</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44681</v>
      </c>
      <c r="G31" s="109"/>
      <c r="H31" s="14">
        <f>DATE(YEAR(F31),MONTH(F31),DAY(F31)+1)</f>
        <v>44682</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44681</v>
      </c>
      <c r="G32" s="109"/>
      <c r="H32" s="14">
        <f>DATE(YEAR(F32),MONTH(F32),DAY(F32)+1)</f>
        <v>44682</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1344</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1344</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58</v>
      </c>
      <c r="J35" s="16" t="str">
        <f t="shared" ca="1" si="2"/>
        <v>NOT DUE</v>
      </c>
      <c r="K35" s="30" t="s">
        <v>1426</v>
      </c>
      <c r="L35" s="19"/>
    </row>
    <row r="36" spans="1:12" ht="12" customHeight="1">
      <c r="A36" s="16" t="s">
        <v>2774</v>
      </c>
      <c r="B36" s="30" t="s">
        <v>1894</v>
      </c>
      <c r="C36" s="30"/>
      <c r="D36" s="41" t="s">
        <v>1</v>
      </c>
      <c r="E36" s="12">
        <v>42549</v>
      </c>
      <c r="F36" s="12">
        <v>44681</v>
      </c>
      <c r="G36" s="109"/>
      <c r="H36" s="14">
        <f>DATE(YEAR(F36),MONTH(F36),DAY(F36)+1)</f>
        <v>44682</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258</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258</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258</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258</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258</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258</v>
      </c>
      <c r="J42" s="16" t="str">
        <f t="shared" ca="1" si="2"/>
        <v>NOT DUE</v>
      </c>
      <c r="K42" s="30" t="s">
        <v>1428</v>
      </c>
      <c r="L42" s="19"/>
    </row>
    <row r="43" spans="1:12" ht="25.5">
      <c r="A43" s="16" t="s">
        <v>3930</v>
      </c>
      <c r="B43" s="30" t="s">
        <v>3996</v>
      </c>
      <c r="C43" s="30" t="s">
        <v>3997</v>
      </c>
      <c r="D43" s="41" t="s">
        <v>4</v>
      </c>
      <c r="E43" s="12">
        <v>42549</v>
      </c>
      <c r="F43" s="12">
        <v>44674</v>
      </c>
      <c r="G43" s="109"/>
      <c r="H43" s="14">
        <f>EDATE(F43-1,1)</f>
        <v>44703</v>
      </c>
      <c r="I43" s="15">
        <f t="shared" ca="1" si="1"/>
        <v>22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5443</v>
      </c>
      <c r="E49" s="75" t="s">
        <v>5438</v>
      </c>
      <c r="H49" s="456" t="s">
        <v>5440</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44681</v>
      </c>
      <c r="G8" s="109"/>
      <c r="H8" s="14">
        <f>DATE(YEAR(F8),MONTH(F8),DAY(F8)+1)</f>
        <v>44682</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44780.17083333333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44717.67083333333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45475.254166666666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44717.67083333333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45475.254166666666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45475.254166666666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45475.254166666666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45475.254166666666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45475.254166666666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45475.254166666666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5443</v>
      </c>
      <c r="E24" s="75" t="s">
        <v>5438</v>
      </c>
      <c r="H24" s="456" t="s">
        <v>5440</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44681</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1555</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18</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825</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1555</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825</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1555</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1555</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1555</v>
      </c>
      <c r="J15" s="16" t="str">
        <f t="shared" ca="1" si="1"/>
        <v>NOT DUE</v>
      </c>
      <c r="K15" s="30" t="s">
        <v>1899</v>
      </c>
      <c r="L15" s="359" t="s">
        <v>5386</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1555</v>
      </c>
      <c r="J16" s="16" t="str">
        <f t="shared" ca="1" si="1"/>
        <v>NOT DUE</v>
      </c>
      <c r="K16" s="30" t="s">
        <v>1899</v>
      </c>
      <c r="L16" s="359" t="s">
        <v>5386</v>
      </c>
    </row>
    <row r="17" spans="1:12" ht="26.45" customHeight="1">
      <c r="A17" s="273" t="s">
        <v>2718</v>
      </c>
      <c r="B17" s="211" t="s">
        <v>3938</v>
      </c>
      <c r="C17" s="211" t="s">
        <v>1891</v>
      </c>
      <c r="D17" s="274" t="s">
        <v>56</v>
      </c>
      <c r="E17" s="12">
        <v>42549</v>
      </c>
      <c r="F17" s="12">
        <v>44416</v>
      </c>
      <c r="G17" s="109"/>
      <c r="H17" s="271">
        <f>DATE(YEAR(F17)+3,MONTH(F17),DAY(F17)-1)</f>
        <v>45511</v>
      </c>
      <c r="I17" s="272">
        <f t="shared" ca="1" si="0"/>
        <v>830</v>
      </c>
      <c r="J17" s="16" t="str">
        <f t="shared" ca="1" si="1"/>
        <v>NOT DUE</v>
      </c>
      <c r="K17" s="30" t="s">
        <v>1899</v>
      </c>
      <c r="L17" s="359" t="s">
        <v>5386</v>
      </c>
    </row>
    <row r="18" spans="1:12" ht="26.45" customHeight="1">
      <c r="A18" s="273" t="s">
        <v>2719</v>
      </c>
      <c r="B18" s="211" t="s">
        <v>3939</v>
      </c>
      <c r="C18" s="211" t="s">
        <v>1891</v>
      </c>
      <c r="D18" s="274" t="s">
        <v>56</v>
      </c>
      <c r="E18" s="12">
        <v>42549</v>
      </c>
      <c r="F18" s="12">
        <v>44416</v>
      </c>
      <c r="G18" s="109"/>
      <c r="H18" s="271">
        <f>DATE(YEAR(F18)+3,MONTH(F18),DAY(F18)-1)</f>
        <v>45511</v>
      </c>
      <c r="I18" s="272">
        <f t="shared" ca="1" si="0"/>
        <v>830</v>
      </c>
      <c r="J18" s="16" t="str">
        <f t="shared" ca="1" si="1"/>
        <v>NOT DUE</v>
      </c>
      <c r="K18" s="30" t="s">
        <v>1899</v>
      </c>
      <c r="L18" s="359" t="s">
        <v>5386</v>
      </c>
    </row>
    <row r="19" spans="1:12" ht="26.45" customHeight="1">
      <c r="A19" s="273" t="s">
        <v>2720</v>
      </c>
      <c r="B19" s="211" t="s">
        <v>3940</v>
      </c>
      <c r="C19" s="211" t="s">
        <v>1891</v>
      </c>
      <c r="D19" s="274" t="s">
        <v>56</v>
      </c>
      <c r="E19" s="12">
        <v>42549</v>
      </c>
      <c r="F19" s="12">
        <v>44416</v>
      </c>
      <c r="G19" s="109"/>
      <c r="H19" s="271">
        <f>DATE(YEAR(F19)+3,MONTH(F19),DAY(F19)-1)</f>
        <v>45511</v>
      </c>
      <c r="I19" s="272">
        <f t="shared" ca="1" si="0"/>
        <v>830</v>
      </c>
      <c r="J19" s="16" t="str">
        <f t="shared" ca="1" si="1"/>
        <v>NOT DUE</v>
      </c>
      <c r="K19" s="30" t="s">
        <v>1899</v>
      </c>
      <c r="L19" s="359" t="s">
        <v>5386</v>
      </c>
    </row>
    <row r="20" spans="1:12" ht="26.45" customHeight="1">
      <c r="A20" s="273" t="s">
        <v>2721</v>
      </c>
      <c r="B20" s="211" t="s">
        <v>3941</v>
      </c>
      <c r="C20" s="211" t="s">
        <v>1891</v>
      </c>
      <c r="D20" s="274" t="s">
        <v>56</v>
      </c>
      <c r="E20" s="12">
        <v>42549</v>
      </c>
      <c r="F20" s="12">
        <v>44416</v>
      </c>
      <c r="G20" s="109"/>
      <c r="H20" s="271">
        <f>DATE(YEAR(F20)+3,MONTH(F20),DAY(F20)-1)</f>
        <v>45511</v>
      </c>
      <c r="I20" s="272">
        <f t="shared" ca="1" si="0"/>
        <v>830</v>
      </c>
      <c r="J20" s="16" t="str">
        <f t="shared" ca="1" si="1"/>
        <v>NOT DUE</v>
      </c>
      <c r="K20" s="30" t="s">
        <v>1899</v>
      </c>
      <c r="L20" s="359" t="s">
        <v>5386</v>
      </c>
    </row>
    <row r="21" spans="1:12" ht="25.5">
      <c r="A21" s="273" t="s">
        <v>2722</v>
      </c>
      <c r="B21" s="211" t="s">
        <v>3943</v>
      </c>
      <c r="C21" s="211" t="s">
        <v>1893</v>
      </c>
      <c r="D21" s="274" t="s">
        <v>381</v>
      </c>
      <c r="E21" s="12">
        <v>42549</v>
      </c>
      <c r="F21" s="12">
        <v>44411</v>
      </c>
      <c r="G21" s="109"/>
      <c r="H21" s="271">
        <f>DATE(YEAR(F21)+1,MONTH(F21),DAY(F21)-1)</f>
        <v>44775</v>
      </c>
      <c r="I21" s="272">
        <f t="shared" ca="1" si="0"/>
        <v>94</v>
      </c>
      <c r="J21" s="16" t="str">
        <f t="shared" ca="1" si="1"/>
        <v>NOT DUE</v>
      </c>
      <c r="K21" s="30"/>
      <c r="L21" s="19"/>
    </row>
    <row r="22" spans="1:12" ht="38.25">
      <c r="A22" s="16" t="s">
        <v>2723</v>
      </c>
      <c r="B22" s="30" t="s">
        <v>1390</v>
      </c>
      <c r="C22" s="30" t="s">
        <v>1391</v>
      </c>
      <c r="D22" s="41" t="s">
        <v>1</v>
      </c>
      <c r="E22" s="12">
        <v>42549</v>
      </c>
      <c r="F22" s="12">
        <v>44681</v>
      </c>
      <c r="G22" s="109"/>
      <c r="H22" s="14">
        <f>DATE(YEAR(F22),MONTH(F22),DAY(F22)+1)</f>
        <v>44682</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44681</v>
      </c>
      <c r="G23" s="109"/>
      <c r="H23" s="14">
        <f>DATE(YEAR(F23),MONTH(F23),DAY(F23)+1)</f>
        <v>44682</v>
      </c>
      <c r="I23" s="15">
        <f t="shared" ca="1" si="2"/>
        <v>1</v>
      </c>
      <c r="J23" s="16" t="str">
        <f t="shared" ca="1" si="1"/>
        <v>NOT DUE</v>
      </c>
      <c r="K23" s="30" t="s">
        <v>1421</v>
      </c>
      <c r="L23" s="19"/>
    </row>
    <row r="24" spans="1:12" ht="38.25">
      <c r="A24" s="16" t="s">
        <v>2725</v>
      </c>
      <c r="B24" s="30" t="s">
        <v>1394</v>
      </c>
      <c r="C24" s="30" t="s">
        <v>1395</v>
      </c>
      <c r="D24" s="41" t="s">
        <v>1</v>
      </c>
      <c r="E24" s="12">
        <v>42549</v>
      </c>
      <c r="F24" s="12">
        <v>44681</v>
      </c>
      <c r="G24" s="109"/>
      <c r="H24" s="14">
        <f>DATE(YEAR(F24),MONTH(F24),DAY(F24)+1)</f>
        <v>44682</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44667</v>
      </c>
      <c r="G25" s="109"/>
      <c r="H25" s="14">
        <f>EDATE(F25-1,1)</f>
        <v>44696</v>
      </c>
      <c r="I25" s="15">
        <f t="shared" ca="1" si="2"/>
        <v>15</v>
      </c>
      <c r="J25" s="16" t="str">
        <f t="shared" ca="1" si="1"/>
        <v>NOT DUE</v>
      </c>
      <c r="K25" s="30" t="s">
        <v>1423</v>
      </c>
      <c r="L25" s="19"/>
    </row>
    <row r="26" spans="1:12" ht="25.5">
      <c r="A26" s="16" t="s">
        <v>2727</v>
      </c>
      <c r="B26" s="30" t="s">
        <v>1398</v>
      </c>
      <c r="C26" s="30" t="s">
        <v>1399</v>
      </c>
      <c r="D26" s="41" t="s">
        <v>1</v>
      </c>
      <c r="E26" s="12">
        <v>42549</v>
      </c>
      <c r="F26" s="12">
        <v>44681</v>
      </c>
      <c r="G26" s="109"/>
      <c r="H26" s="14">
        <f>DATE(YEAR(F26),MONTH(F26),DAY(F26)+1)</f>
        <v>44682</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44681</v>
      </c>
      <c r="G27" s="109"/>
      <c r="H27" s="14">
        <f>DATE(YEAR(F27),MONTH(F27),DAY(F27)+1)</f>
        <v>44682</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44681</v>
      </c>
      <c r="G28" s="109"/>
      <c r="H28" s="14">
        <f>DATE(YEAR(F28),MONTH(F28),DAY(F28)+1)</f>
        <v>44682</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44681</v>
      </c>
      <c r="G29" s="109"/>
      <c r="H29" s="14">
        <f>DATE(YEAR(F29),MONTH(F29),DAY(F29)+1)</f>
        <v>44682</v>
      </c>
      <c r="I29" s="15">
        <f t="shared" ca="1" si="2"/>
        <v>1</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1560</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1560</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58</v>
      </c>
      <c r="J32" s="16" t="str">
        <f t="shared" ca="1" si="1"/>
        <v>NOT DUE</v>
      </c>
      <c r="K32" s="30" t="s">
        <v>1426</v>
      </c>
      <c r="L32" s="19"/>
    </row>
    <row r="33" spans="1:12" ht="15" customHeight="1">
      <c r="A33" s="16" t="s">
        <v>2734</v>
      </c>
      <c r="B33" s="30" t="s">
        <v>1894</v>
      </c>
      <c r="C33" s="30"/>
      <c r="D33" s="41" t="s">
        <v>1</v>
      </c>
      <c r="E33" s="12">
        <v>42549</v>
      </c>
      <c r="F33" s="12">
        <v>44681</v>
      </c>
      <c r="G33" s="109"/>
      <c r="H33" s="14">
        <f>DATE(YEAR(F33),MONTH(F33),DAY(F33)+1)</f>
        <v>44682</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258</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258</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258</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258</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258</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258</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5443</v>
      </c>
      <c r="E44" s="75" t="s">
        <v>5438</v>
      </c>
      <c r="H44" s="456" t="s">
        <v>5439</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5" zoomScale="90" zoomScaleNormal="90" workbookViewId="0">
      <selection activeCell="K21" sqref="K21"/>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44681</v>
      </c>
      <c r="G8" s="109"/>
      <c r="H8" s="14">
        <f>DATE(YEAR(F8),MONTH(F8),DAY(F8)+1)</f>
        <v>44682</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173</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172</v>
      </c>
      <c r="J10" s="16" t="str">
        <f t="shared" ref="J10:J21" ca="1" si="4">IF(I10="","",IF(I10&lt;0,"OVERDUE","NOT DUE"))</f>
        <v>NOT DUE</v>
      </c>
      <c r="K10" s="30"/>
      <c r="L10" s="145" t="s">
        <v>5459</v>
      </c>
    </row>
    <row r="11" spans="1:12">
      <c r="A11" s="16" t="s">
        <v>4794</v>
      </c>
      <c r="B11" s="234" t="s">
        <v>4798</v>
      </c>
      <c r="C11" s="234" t="s">
        <v>4830</v>
      </c>
      <c r="D11" s="235" t="s">
        <v>3</v>
      </c>
      <c r="E11" s="12">
        <v>42549</v>
      </c>
      <c r="F11" s="232">
        <v>44671</v>
      </c>
      <c r="G11" s="109"/>
      <c r="H11" s="14">
        <f t="shared" si="2"/>
        <v>44853</v>
      </c>
      <c r="I11" s="15">
        <f t="shared" ca="1" si="3"/>
        <v>172</v>
      </c>
      <c r="J11" s="16" t="str">
        <f t="shared" ca="1" si="4"/>
        <v>NOT DUE</v>
      </c>
      <c r="K11" s="30" t="s">
        <v>5218</v>
      </c>
      <c r="L11" s="359" t="s">
        <v>5460</v>
      </c>
    </row>
    <row r="12" spans="1:12">
      <c r="A12" s="16" t="s">
        <v>4795</v>
      </c>
      <c r="B12" s="234" t="s">
        <v>4799</v>
      </c>
      <c r="C12" s="234" t="s">
        <v>4830</v>
      </c>
      <c r="D12" s="235" t="s">
        <v>3</v>
      </c>
      <c r="E12" s="12">
        <v>42549</v>
      </c>
      <c r="F12" s="232">
        <v>44671</v>
      </c>
      <c r="G12" s="109"/>
      <c r="H12" s="14">
        <f t="shared" si="2"/>
        <v>44853</v>
      </c>
      <c r="I12" s="15">
        <f t="shared" ca="1" si="3"/>
        <v>172</v>
      </c>
      <c r="J12" s="16" t="str">
        <f t="shared" ca="1" si="4"/>
        <v>NOT DUE</v>
      </c>
      <c r="K12" s="30"/>
      <c r="L12" s="359" t="s">
        <v>5461</v>
      </c>
    </row>
    <row r="13" spans="1:12">
      <c r="A13" s="16" t="s">
        <v>4796</v>
      </c>
      <c r="B13" s="234" t="s">
        <v>4800</v>
      </c>
      <c r="C13" s="234" t="s">
        <v>4830</v>
      </c>
      <c r="D13" s="235" t="s">
        <v>3</v>
      </c>
      <c r="E13" s="12">
        <v>42549</v>
      </c>
      <c r="F13" s="232">
        <v>44489</v>
      </c>
      <c r="G13" s="109"/>
      <c r="H13" s="14">
        <f t="shared" si="2"/>
        <v>44670</v>
      </c>
      <c r="I13" s="15">
        <f t="shared" ca="1" si="3"/>
        <v>-11</v>
      </c>
      <c r="J13" s="16" t="str">
        <f t="shared" ca="1" si="4"/>
        <v>OVERDUE</v>
      </c>
      <c r="K13" s="30"/>
      <c r="L13" s="145" t="s">
        <v>5464</v>
      </c>
    </row>
    <row r="14" spans="1:12">
      <c r="A14" s="16" t="s">
        <v>4797</v>
      </c>
      <c r="B14" s="234" t="s">
        <v>4801</v>
      </c>
      <c r="C14" s="234" t="s">
        <v>4830</v>
      </c>
      <c r="D14" s="235" t="s">
        <v>3</v>
      </c>
      <c r="E14" s="12">
        <v>42549</v>
      </c>
      <c r="F14" s="232">
        <v>44489</v>
      </c>
      <c r="G14" s="109"/>
      <c r="H14" s="14">
        <f t="shared" si="2"/>
        <v>44670</v>
      </c>
      <c r="I14" s="15">
        <f t="shared" ca="1" si="3"/>
        <v>-11</v>
      </c>
      <c r="J14" s="16" t="str">
        <f t="shared" ca="1" si="4"/>
        <v>OVERDUE</v>
      </c>
      <c r="K14" s="30"/>
      <c r="L14" s="145" t="s">
        <v>5464</v>
      </c>
    </row>
    <row r="15" spans="1:12">
      <c r="A15" s="16" t="s">
        <v>4809</v>
      </c>
      <c r="B15" s="234" t="s">
        <v>4802</v>
      </c>
      <c r="C15" s="234" t="s">
        <v>4830</v>
      </c>
      <c r="D15" s="235" t="s">
        <v>3</v>
      </c>
      <c r="E15" s="12">
        <v>42549</v>
      </c>
      <c r="F15" s="232">
        <v>44490</v>
      </c>
      <c r="G15" s="109"/>
      <c r="H15" s="14">
        <f t="shared" si="2"/>
        <v>44671</v>
      </c>
      <c r="I15" s="15">
        <f t="shared" ca="1" si="3"/>
        <v>-10</v>
      </c>
      <c r="J15" s="16" t="str">
        <f t="shared" ca="1" si="4"/>
        <v>OVERDUE</v>
      </c>
      <c r="K15" s="30"/>
      <c r="L15" s="145" t="s">
        <v>5465</v>
      </c>
    </row>
    <row r="16" spans="1:12">
      <c r="A16" s="16" t="s">
        <v>4810</v>
      </c>
      <c r="B16" s="234" t="s">
        <v>4803</v>
      </c>
      <c r="C16" s="234" t="s">
        <v>4830</v>
      </c>
      <c r="D16" s="235" t="s">
        <v>3</v>
      </c>
      <c r="E16" s="12">
        <v>42549</v>
      </c>
      <c r="F16" s="232">
        <v>44490</v>
      </c>
      <c r="G16" s="109"/>
      <c r="H16" s="14">
        <f>DATE(YEAR(F16),MONTH(F16)+6,DAY(F16)-1)</f>
        <v>44671</v>
      </c>
      <c r="I16" s="15">
        <f t="shared" ca="1" si="3"/>
        <v>-10</v>
      </c>
      <c r="J16" s="16" t="str">
        <f t="shared" ca="1" si="4"/>
        <v>OVERDUE</v>
      </c>
      <c r="K16" s="30"/>
      <c r="L16" s="145" t="s">
        <v>5465</v>
      </c>
    </row>
    <row r="17" spans="1:12">
      <c r="A17" s="16" t="s">
        <v>4811</v>
      </c>
      <c r="B17" s="234" t="s">
        <v>4804</v>
      </c>
      <c r="C17" s="234" t="s">
        <v>4830</v>
      </c>
      <c r="D17" s="235" t="s">
        <v>3</v>
      </c>
      <c r="E17" s="12">
        <v>42549</v>
      </c>
      <c r="F17" s="232">
        <v>44490</v>
      </c>
      <c r="G17" s="109"/>
      <c r="H17" s="14">
        <f>DATE(YEAR(F17),MONTH(F17)+6,DAY(F17)-1)</f>
        <v>44671</v>
      </c>
      <c r="I17" s="15">
        <f t="shared" ca="1" si="3"/>
        <v>-10</v>
      </c>
      <c r="J17" s="16" t="str">
        <f t="shared" ca="1" si="4"/>
        <v>OVERDUE</v>
      </c>
      <c r="K17" s="30"/>
      <c r="L17" s="145" t="s">
        <v>5465</v>
      </c>
    </row>
    <row r="18" spans="1:12">
      <c r="A18" s="16" t="s">
        <v>4812</v>
      </c>
      <c r="B18" s="234" t="s">
        <v>4805</v>
      </c>
      <c r="C18" s="234" t="s">
        <v>4830</v>
      </c>
      <c r="D18" s="235" t="s">
        <v>3</v>
      </c>
      <c r="E18" s="12">
        <v>42549</v>
      </c>
      <c r="F18" s="232">
        <v>44490</v>
      </c>
      <c r="G18" s="109"/>
      <c r="H18" s="14">
        <f t="shared" si="2"/>
        <v>44671</v>
      </c>
      <c r="I18" s="15">
        <f t="shared" ca="1" si="3"/>
        <v>-10</v>
      </c>
      <c r="J18" s="16" t="str">
        <f t="shared" ca="1" si="4"/>
        <v>OVERDUE</v>
      </c>
      <c r="K18" s="30"/>
      <c r="L18" s="145" t="s">
        <v>5465</v>
      </c>
    </row>
    <row r="19" spans="1:12">
      <c r="A19" s="16" t="s">
        <v>4813</v>
      </c>
      <c r="B19" s="234" t="s">
        <v>4806</v>
      </c>
      <c r="C19" s="234" t="s">
        <v>4830</v>
      </c>
      <c r="D19" s="235" t="s">
        <v>4816</v>
      </c>
      <c r="E19" s="12">
        <v>42549</v>
      </c>
      <c r="F19" s="232">
        <v>44419</v>
      </c>
      <c r="G19" s="109"/>
      <c r="H19" s="14">
        <f>DATE(YEAR(F19)+4,MONTH(F19),DAY(F19)-1)</f>
        <v>45879</v>
      </c>
      <c r="I19" s="15">
        <f t="shared" ca="1" si="3"/>
        <v>1198</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164</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164</v>
      </c>
      <c r="J21" s="16" t="str">
        <f t="shared" ca="1" si="4"/>
        <v>NOT DUE</v>
      </c>
      <c r="K21" s="30"/>
      <c r="L21" s="359"/>
    </row>
    <row r="26" spans="1:12">
      <c r="B26" t="s">
        <v>4629</v>
      </c>
      <c r="D26" s="47" t="s">
        <v>4630</v>
      </c>
      <c r="E26" t="s">
        <v>5227</v>
      </c>
      <c r="G26" t="s">
        <v>4631</v>
      </c>
    </row>
    <row r="27" spans="1:12">
      <c r="C27" s="367" t="s">
        <v>5443</v>
      </c>
      <c r="E27" s="75" t="s">
        <v>5438</v>
      </c>
      <c r="H27" s="456" t="s">
        <v>5440</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K48" sqref="K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423</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30</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1560</v>
      </c>
      <c r="J10" s="16" t="str">
        <f t="shared" ca="1" si="1"/>
        <v>NOT DUE</v>
      </c>
      <c r="K10" s="30" t="s">
        <v>5385</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153</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30</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153</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30</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153</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153</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30</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153</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153</v>
      </c>
      <c r="J19" s="16" t="str">
        <f t="shared" ca="1" si="1"/>
        <v>NOT DUE</v>
      </c>
      <c r="K19" s="30" t="s">
        <v>2028</v>
      </c>
      <c r="L19" s="19"/>
    </row>
    <row r="20" spans="1:12" ht="38.25">
      <c r="A20" s="16" t="s">
        <v>2108</v>
      </c>
      <c r="B20" s="30" t="s">
        <v>2065</v>
      </c>
      <c r="C20" s="30" t="s">
        <v>2066</v>
      </c>
      <c r="D20" s="39" t="s">
        <v>2139</v>
      </c>
      <c r="E20" s="12">
        <v>42549</v>
      </c>
      <c r="F20" s="12">
        <v>44651</v>
      </c>
      <c r="G20" s="109"/>
      <c r="H20" s="14">
        <f>EDATE(F20-1,1)</f>
        <v>44681</v>
      </c>
      <c r="I20" s="15">
        <f t="shared" ca="1" si="0"/>
        <v>0</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423</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30</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153</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153</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30</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30</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153</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30</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153</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1613</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153</v>
      </c>
      <c r="J31" s="16" t="str">
        <f t="shared" ca="1" si="1"/>
        <v>NOT DUE</v>
      </c>
      <c r="K31" s="30" t="s">
        <v>2037</v>
      </c>
      <c r="L31" s="19"/>
    </row>
    <row r="32" spans="1:12" ht="18.75" customHeight="1">
      <c r="A32" s="16" t="s">
        <v>2120</v>
      </c>
      <c r="B32" s="30" t="s">
        <v>2078</v>
      </c>
      <c r="C32" s="30" t="s">
        <v>2079</v>
      </c>
      <c r="D32" s="39" t="s">
        <v>2139</v>
      </c>
      <c r="E32" s="12">
        <v>42549</v>
      </c>
      <c r="F32" s="12">
        <v>44651</v>
      </c>
      <c r="G32" s="109"/>
      <c r="H32" s="14">
        <f>EDATE(F32-1,1)</f>
        <v>44681</v>
      </c>
      <c r="I32" s="15">
        <f t="shared" ca="1" si="0"/>
        <v>0</v>
      </c>
      <c r="J32" s="16" t="str">
        <f t="shared" ca="1" si="1"/>
        <v>NOT DUE</v>
      </c>
      <c r="K32" s="30" t="s">
        <v>2038</v>
      </c>
      <c r="L32" s="237"/>
    </row>
    <row r="33" spans="1:12" ht="25.5">
      <c r="A33" s="16" t="s">
        <v>2121</v>
      </c>
      <c r="B33" s="30" t="s">
        <v>2080</v>
      </c>
      <c r="C33" s="30" t="s">
        <v>2081</v>
      </c>
      <c r="D33" s="39" t="s">
        <v>4</v>
      </c>
      <c r="E33" s="12">
        <v>42549</v>
      </c>
      <c r="F33" s="12">
        <v>44651</v>
      </c>
      <c r="G33" s="109"/>
      <c r="H33" s="14">
        <f>EDATE(F33-1,1)</f>
        <v>44681</v>
      </c>
      <c r="I33" s="15">
        <f t="shared" ca="1" si="0"/>
        <v>0</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223</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153</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1560</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423</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423</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423</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830</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830</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30</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423</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30</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153</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30</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830</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223</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5443</v>
      </c>
      <c r="E54" s="75" t="s">
        <v>5438</v>
      </c>
      <c r="H54" s="456" t="s">
        <v>5439</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5438</v>
      </c>
      <c r="G15" s="348"/>
      <c r="H15" s="389" t="s">
        <v>5439</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1" zoomScaleNormal="100" workbookViewId="0">
      <selection activeCell="G22" sqref="G2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44681</v>
      </c>
      <c r="G8" s="109"/>
      <c r="H8" s="14">
        <f>DATE(YEAR(F8),MONTH(F8),DAY(F8)+1)</f>
        <v>44682</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44681</v>
      </c>
      <c r="G9" s="109"/>
      <c r="H9" s="14">
        <f>DATE(YEAR(F9),MONTH(F9),DAY(F9)+1)</f>
        <v>44682</v>
      </c>
      <c r="I9" s="15">
        <f t="shared" ca="1" si="0"/>
        <v>1</v>
      </c>
      <c r="J9" s="16" t="str">
        <f t="shared" ca="1" si="1"/>
        <v>NOT DUE</v>
      </c>
      <c r="K9" s="30" t="s">
        <v>2164</v>
      </c>
      <c r="L9" s="19"/>
    </row>
    <row r="10" spans="1:12" ht="25.5">
      <c r="A10" s="16" t="s">
        <v>2172</v>
      </c>
      <c r="B10" s="30" t="s">
        <v>2146</v>
      </c>
      <c r="C10" s="30" t="s">
        <v>2147</v>
      </c>
      <c r="D10" s="39" t="s">
        <v>1</v>
      </c>
      <c r="E10" s="12">
        <v>42549</v>
      </c>
      <c r="F10" s="12">
        <v>44681</v>
      </c>
      <c r="G10" s="109"/>
      <c r="H10" s="14">
        <f>DATE(YEAR(F10),MONTH(F10),DAY(F10)+1)</f>
        <v>44682</v>
      </c>
      <c r="I10" s="15">
        <f t="shared" ca="1" si="0"/>
        <v>1</v>
      </c>
      <c r="J10" s="16" t="str">
        <f t="shared" ca="1" si="1"/>
        <v>NOT DUE</v>
      </c>
      <c r="K10" s="30"/>
      <c r="L10" s="19"/>
    </row>
    <row r="11" spans="1:12" ht="26.45" customHeight="1">
      <c r="A11" s="16" t="s">
        <v>2173</v>
      </c>
      <c r="B11" s="30" t="s">
        <v>2148</v>
      </c>
      <c r="C11" s="30" t="s">
        <v>2149</v>
      </c>
      <c r="D11" s="39" t="s">
        <v>26</v>
      </c>
      <c r="E11" s="12">
        <v>42549</v>
      </c>
      <c r="F11" s="12">
        <v>44681</v>
      </c>
      <c r="G11" s="109"/>
      <c r="H11" s="14">
        <f>DATE(YEAR(F11),MONTH(F11),DAY(F11)+7)</f>
        <v>44688</v>
      </c>
      <c r="I11" s="15">
        <f t="shared" ca="1" si="0"/>
        <v>7</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-9</v>
      </c>
      <c r="J12" s="16" t="str">
        <f t="shared" ca="1" si="1"/>
        <v>OVERDUE</v>
      </c>
      <c r="K12" s="30" t="s">
        <v>2166</v>
      </c>
      <c r="L12" s="145" t="s">
        <v>5463</v>
      </c>
    </row>
    <row r="13" spans="1:12" ht="15" customHeight="1">
      <c r="A13" s="16" t="s">
        <v>2175</v>
      </c>
      <c r="B13" s="30" t="s">
        <v>2152</v>
      </c>
      <c r="C13" s="30" t="s">
        <v>2153</v>
      </c>
      <c r="D13" s="39" t="s">
        <v>4</v>
      </c>
      <c r="E13" s="12">
        <v>42549</v>
      </c>
      <c r="F13" s="12">
        <v>44674</v>
      </c>
      <c r="G13" s="109"/>
      <c r="H13" s="14">
        <f>EDATE(F13-1,1)</f>
        <v>44703</v>
      </c>
      <c r="I13" s="15">
        <f t="shared" ca="1" si="0"/>
        <v>22</v>
      </c>
      <c r="J13" s="16" t="str">
        <f t="shared" ca="1" si="1"/>
        <v>NOT DUE</v>
      </c>
      <c r="K13" s="30" t="s">
        <v>2167</v>
      </c>
      <c r="L13" s="145" t="s">
        <v>5462</v>
      </c>
    </row>
    <row r="14" spans="1:12" ht="15" customHeight="1">
      <c r="A14" s="16" t="s">
        <v>2176</v>
      </c>
      <c r="B14" s="30" t="s">
        <v>2154</v>
      </c>
      <c r="C14" s="30" t="s">
        <v>4837</v>
      </c>
      <c r="D14" s="39" t="s">
        <v>0</v>
      </c>
      <c r="E14" s="12">
        <v>42549</v>
      </c>
      <c r="F14" s="12">
        <v>44656</v>
      </c>
      <c r="G14" s="109"/>
      <c r="H14" s="14">
        <f>DATE(YEAR(F14),MONTH(F14)+3,DAY(F14)-1)</f>
        <v>44746</v>
      </c>
      <c r="I14" s="15">
        <f t="shared" ca="1" si="0"/>
        <v>65</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65</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249</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249</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980</v>
      </c>
      <c r="J18" s="16" t="str">
        <f t="shared" ca="1" si="1"/>
        <v>NOT DUE</v>
      </c>
      <c r="K18" s="30"/>
      <c r="L18" s="19"/>
    </row>
    <row r="23" spans="1:12">
      <c r="B23" t="s">
        <v>4629</v>
      </c>
      <c r="D23" s="47" t="s">
        <v>4630</v>
      </c>
      <c r="E23" t="s">
        <v>5227</v>
      </c>
      <c r="G23" t="s">
        <v>4631</v>
      </c>
    </row>
    <row r="24" spans="1:12">
      <c r="C24" s="367" t="s">
        <v>5443</v>
      </c>
      <c r="E24" s="75" t="s">
        <v>5438</v>
      </c>
      <c r="H24" s="456" t="s">
        <v>5440</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9658.1</v>
      </c>
    </row>
    <row r="5" spans="1:12" ht="18" customHeight="1">
      <c r="A5" s="378" t="s">
        <v>78</v>
      </c>
      <c r="B5" s="378"/>
      <c r="C5" s="37" t="s">
        <v>3794</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44681</v>
      </c>
      <c r="G8" s="109"/>
      <c r="H8" s="14">
        <f>DATE(YEAR(F8),MONTH(F8),DAY(F8)+7)</f>
        <v>44688</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44681</v>
      </c>
      <c r="G9" s="109"/>
      <c r="H9" s="14">
        <f>DATE(YEAR(F9),MONTH(F9),DAY(F9)+7)</f>
        <v>44688</v>
      </c>
      <c r="I9" s="15">
        <f t="shared" ca="1" si="0"/>
        <v>7</v>
      </c>
      <c r="J9" s="16" t="str">
        <f t="shared" ca="1" si="1"/>
        <v>NOT DUE</v>
      </c>
      <c r="K9" s="30"/>
      <c r="L9" s="19"/>
    </row>
    <row r="10" spans="1:12" ht="15" customHeight="1">
      <c r="A10" s="16" t="s">
        <v>2697</v>
      </c>
      <c r="B10" s="30" t="s">
        <v>2185</v>
      </c>
      <c r="C10" s="30" t="s">
        <v>2186</v>
      </c>
      <c r="D10" s="39" t="s">
        <v>26</v>
      </c>
      <c r="E10" s="12">
        <v>42549</v>
      </c>
      <c r="F10" s="12">
        <v>44681</v>
      </c>
      <c r="G10" s="109"/>
      <c r="H10" s="14">
        <f>DATE(YEAR(F10),MONTH(F10),DAY(F10)+7)</f>
        <v>44688</v>
      </c>
      <c r="I10" s="15">
        <f t="shared" ca="1" si="0"/>
        <v>7</v>
      </c>
      <c r="J10" s="16" t="str">
        <f t="shared" ca="1" si="1"/>
        <v>NOT DUE</v>
      </c>
      <c r="K10" s="30"/>
      <c r="L10" s="19"/>
    </row>
    <row r="11" spans="1:12" ht="38.25">
      <c r="A11" s="16" t="s">
        <v>2698</v>
      </c>
      <c r="B11" s="30" t="s">
        <v>2187</v>
      </c>
      <c r="C11" s="30" t="s">
        <v>2186</v>
      </c>
      <c r="D11" s="39" t="s">
        <v>4</v>
      </c>
      <c r="E11" s="12">
        <v>42549</v>
      </c>
      <c r="F11" s="12">
        <v>44674</v>
      </c>
      <c r="G11" s="109"/>
      <c r="H11" s="14">
        <f>EDATE(F11-1,1)</f>
        <v>44703</v>
      </c>
      <c r="I11" s="15">
        <f t="shared" ca="1" si="0"/>
        <v>22</v>
      </c>
      <c r="J11" s="16" t="str">
        <f t="shared" ca="1" si="1"/>
        <v>NOT DUE</v>
      </c>
      <c r="K11" s="30"/>
      <c r="L11" s="19"/>
    </row>
    <row r="12" spans="1:12" ht="15" customHeight="1">
      <c r="A12" s="16" t="s">
        <v>2699</v>
      </c>
      <c r="B12" s="30" t="s">
        <v>2188</v>
      </c>
      <c r="C12" s="30" t="s">
        <v>2186</v>
      </c>
      <c r="D12" s="39" t="s">
        <v>26</v>
      </c>
      <c r="E12" s="12">
        <v>42549</v>
      </c>
      <c r="F12" s="12">
        <v>44681</v>
      </c>
      <c r="G12" s="109"/>
      <c r="H12" s="14">
        <f>DATE(YEAR(F12),MONTH(F12),DAY(F12)+7)</f>
        <v>44688</v>
      </c>
      <c r="I12" s="15">
        <f t="shared" ca="1" si="0"/>
        <v>7</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150</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152</v>
      </c>
      <c r="J14" s="16" t="str">
        <f t="shared" ca="1" si="1"/>
        <v>NOT DUE</v>
      </c>
      <c r="K14" s="30"/>
      <c r="L14" s="19"/>
    </row>
    <row r="15" spans="1:12" ht="25.5">
      <c r="A15" s="16" t="s">
        <v>2702</v>
      </c>
      <c r="B15" s="30" t="s">
        <v>2192</v>
      </c>
      <c r="C15" s="30" t="s">
        <v>2199</v>
      </c>
      <c r="D15" s="39" t="s">
        <v>4</v>
      </c>
      <c r="E15" s="12">
        <v>42549</v>
      </c>
      <c r="F15" s="12">
        <v>44674</v>
      </c>
      <c r="G15" s="109"/>
      <c r="H15" s="14">
        <f>EDATE(F15-1,1)</f>
        <v>44703</v>
      </c>
      <c r="I15" s="15">
        <f t="shared" ca="1" si="0"/>
        <v>22</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152</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152</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152</v>
      </c>
      <c r="J18" s="16" t="str">
        <f t="shared" ca="1" si="1"/>
        <v>NOT DUE</v>
      </c>
      <c r="K18" s="30"/>
      <c r="L18" s="19"/>
    </row>
    <row r="19" spans="1:12">
      <c r="A19" s="16" t="s">
        <v>2706</v>
      </c>
      <c r="B19" s="30" t="s">
        <v>2197</v>
      </c>
      <c r="C19" s="30" t="s">
        <v>611</v>
      </c>
      <c r="D19" s="39" t="s">
        <v>1</v>
      </c>
      <c r="E19" s="12">
        <v>42549</v>
      </c>
      <c r="F19" s="12">
        <v>44681</v>
      </c>
      <c r="G19" s="109"/>
      <c r="H19" s="14">
        <f>DATE(YEAR(F19),MONTH(F19),DAY(F19)+1)</f>
        <v>44682</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102</v>
      </c>
      <c r="J20" s="16" t="str">
        <f t="shared" ca="1" si="1"/>
        <v>NOT DUE</v>
      </c>
      <c r="K20" s="30"/>
      <c r="L20" s="19"/>
    </row>
    <row r="24" spans="1:12">
      <c r="B24" t="s">
        <v>4629</v>
      </c>
      <c r="D24" s="47" t="s">
        <v>4630</v>
      </c>
      <c r="E24" t="s">
        <v>5227</v>
      </c>
      <c r="G24" t="s">
        <v>4631</v>
      </c>
    </row>
    <row r="25" spans="1:12">
      <c r="C25" s="222" t="s">
        <v>5301</v>
      </c>
      <c r="E25" s="75" t="s">
        <v>5438</v>
      </c>
      <c r="H25" s="456" t="s">
        <v>5439</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64</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64</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65</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1526</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1025</v>
      </c>
      <c r="J12" s="16" t="str">
        <f t="shared" ca="1" si="1"/>
        <v>NOT DUE</v>
      </c>
      <c r="K12" s="156" t="s">
        <v>4725</v>
      </c>
      <c r="L12" s="19"/>
    </row>
    <row r="16" spans="1:12">
      <c r="B16" t="s">
        <v>4629</v>
      </c>
      <c r="D16" s="47" t="s">
        <v>4630</v>
      </c>
      <c r="E16" t="s">
        <v>5227</v>
      </c>
      <c r="G16" t="s">
        <v>4631</v>
      </c>
    </row>
    <row r="17" spans="3:10">
      <c r="C17" s="222" t="s">
        <v>5301</v>
      </c>
      <c r="E17" s="75" t="s">
        <v>5438</v>
      </c>
      <c r="H17" s="456" t="s">
        <v>5440</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G17" sqref="G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27289.5</v>
      </c>
    </row>
    <row r="5" spans="1:12" ht="18" customHeight="1">
      <c r="A5" s="378" t="s">
        <v>78</v>
      </c>
      <c r="B5" s="378"/>
      <c r="C5" s="37" t="s">
        <v>3795</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44765.195833333331</v>
      </c>
      <c r="I8" s="22">
        <f t="shared" ref="I8:I20" si="0">D8-($F$4-G8)</f>
        <v>2020.7000000000007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44774.729166666664</v>
      </c>
      <c r="I9" s="22">
        <f t="shared" si="0"/>
        <v>2249.5</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44764.333333333336</v>
      </c>
      <c r="I10" s="22">
        <f t="shared" si="0"/>
        <v>2000</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44764.333333333336</v>
      </c>
      <c r="I11" s="22">
        <f t="shared" si="0"/>
        <v>2000</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44846.3</v>
      </c>
      <c r="I12" s="22">
        <f t="shared" si="0"/>
        <v>3967.2000000000007</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44774.729166666664</v>
      </c>
      <c r="I13" s="22">
        <f t="shared" si="0"/>
        <v>2249.5</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44931.862500000003</v>
      </c>
      <c r="I14" s="22">
        <f t="shared" si="0"/>
        <v>6020.7000000000007</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44765.195833333331</v>
      </c>
      <c r="I15" s="22">
        <f t="shared" si="0"/>
        <v>2020.7000000000007</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44774.729166666664</v>
      </c>
      <c r="I16" s="22">
        <f t="shared" si="0"/>
        <v>2249.5</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44764.333333333336</v>
      </c>
      <c r="I17" s="22">
        <f t="shared" si="0"/>
        <v>2000</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44923.229166666664</v>
      </c>
      <c r="I18" s="22">
        <f t="shared" si="0"/>
        <v>5813.5</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44923.229166666664</v>
      </c>
      <c r="I19" s="22">
        <f t="shared" si="0"/>
        <v>5813.5</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44923.229166666664</v>
      </c>
      <c r="I20" s="22">
        <f t="shared" si="0"/>
        <v>5813.5</v>
      </c>
      <c r="J20" s="16" t="str">
        <f t="shared" si="1"/>
        <v>NOT DUE</v>
      </c>
      <c r="K20" s="30"/>
      <c r="L20" s="145" t="s">
        <v>4843</v>
      </c>
    </row>
    <row r="24" spans="1:12">
      <c r="B24" t="s">
        <v>4629</v>
      </c>
      <c r="D24" s="47" t="s">
        <v>4630</v>
      </c>
      <c r="E24" t="s">
        <v>5227</v>
      </c>
      <c r="G24" t="s">
        <v>4631</v>
      </c>
    </row>
    <row r="25" spans="1:12">
      <c r="C25" s="367" t="s">
        <v>5443</v>
      </c>
      <c r="E25" s="75" t="s">
        <v>5438</v>
      </c>
      <c r="H25" s="456" t="s">
        <v>5439</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44649</v>
      </c>
      <c r="G8" s="109"/>
      <c r="H8" s="14">
        <f>EDATE(F8-1,1)</f>
        <v>44679</v>
      </c>
      <c r="I8" s="15">
        <f t="shared" ref="I8:I10" ca="1" si="0">IF(ISBLANK(H8),"",H8-DATE(YEAR(NOW()),MONTH(NOW()),DAY(NOW())))</f>
        <v>-2</v>
      </c>
      <c r="J8" s="16" t="str">
        <f t="shared" ref="J8:J11" ca="1" si="1">IF(I8="","",IF(I8&lt;0,"OVERDUE","NOT DUE"))</f>
        <v>OVERDUE</v>
      </c>
      <c r="K8" s="30"/>
      <c r="L8" s="19"/>
    </row>
    <row r="9" spans="1:12">
      <c r="A9" s="16" t="s">
        <v>2692</v>
      </c>
      <c r="B9" s="30" t="s">
        <v>2264</v>
      </c>
      <c r="C9" s="30" t="s">
        <v>2265</v>
      </c>
      <c r="D9" s="39" t="s">
        <v>1</v>
      </c>
      <c r="E9" s="12">
        <v>42549</v>
      </c>
      <c r="F9" s="12">
        <v>44681</v>
      </c>
      <c r="G9" s="109"/>
      <c r="H9" s="14">
        <f>DATE(YEAR(F9),MONTH(F9),DAY(F9)+1)</f>
        <v>44682</v>
      </c>
      <c r="I9" s="15">
        <f t="shared" ca="1" si="0"/>
        <v>1</v>
      </c>
      <c r="J9" s="16" t="str">
        <f t="shared" ca="1" si="1"/>
        <v>NOT DUE</v>
      </c>
      <c r="K9" s="30"/>
      <c r="L9" s="19" t="s">
        <v>5211</v>
      </c>
    </row>
    <row r="10" spans="1:12" ht="25.5">
      <c r="A10" s="16" t="s">
        <v>2693</v>
      </c>
      <c r="B10" s="30" t="s">
        <v>2266</v>
      </c>
      <c r="C10" s="30" t="s">
        <v>2267</v>
      </c>
      <c r="D10" s="39" t="s">
        <v>4</v>
      </c>
      <c r="E10" s="12">
        <v>42549</v>
      </c>
      <c r="F10" s="12">
        <v>44649</v>
      </c>
      <c r="G10" s="109"/>
      <c r="H10" s="14">
        <f>EDATE(F10-1,1)</f>
        <v>44679</v>
      </c>
      <c r="I10" s="15">
        <f t="shared" ca="1" si="0"/>
        <v>-2</v>
      </c>
      <c r="J10" s="16" t="str">
        <f t="shared" ca="1" si="1"/>
        <v>OVERDUE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5438</v>
      </c>
      <c r="H16" s="456" t="s">
        <v>5440</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44676</v>
      </c>
      <c r="G8" s="109"/>
      <c r="H8" s="14">
        <f>EDATE(F8-1,1)</f>
        <v>44705</v>
      </c>
      <c r="I8" s="15">
        <f t="shared" ref="I8:I10" ca="1" si="0">IF(ISBLANK(H8),"",H8-DATE(YEAR(NOW()),MONTH(NOW()),DAY(NOW())))</f>
        <v>24</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102</v>
      </c>
      <c r="J9" s="16" t="str">
        <f t="shared" ca="1" si="1"/>
        <v>NOT DUE</v>
      </c>
      <c r="K9" s="30"/>
      <c r="L9" s="19"/>
    </row>
    <row r="10" spans="1:12">
      <c r="A10" s="16" t="s">
        <v>2690</v>
      </c>
      <c r="B10" s="30" t="s">
        <v>2273</v>
      </c>
      <c r="C10" s="30" t="s">
        <v>561</v>
      </c>
      <c r="D10" s="39" t="s">
        <v>4</v>
      </c>
      <c r="E10" s="12">
        <v>42348</v>
      </c>
      <c r="F10" s="12">
        <v>44676</v>
      </c>
      <c r="G10" s="109"/>
      <c r="H10" s="14">
        <f>EDATE(F10-1,1)</f>
        <v>44705</v>
      </c>
      <c r="I10" s="15">
        <f t="shared" ca="1" si="0"/>
        <v>24</v>
      </c>
      <c r="J10" s="16" t="str">
        <f t="shared" ca="1" si="1"/>
        <v>NOT DUE</v>
      </c>
      <c r="K10" s="30"/>
      <c r="L10" s="19"/>
    </row>
    <row r="14" spans="1:12">
      <c r="B14" t="s">
        <v>4629</v>
      </c>
      <c r="D14" s="47" t="s">
        <v>4630</v>
      </c>
      <c r="E14" t="s">
        <v>5227</v>
      </c>
      <c r="G14" t="s">
        <v>4631</v>
      </c>
    </row>
    <row r="15" spans="1:12">
      <c r="C15" s="367" t="s">
        <v>5443</v>
      </c>
      <c r="E15" s="75" t="s">
        <v>5438</v>
      </c>
      <c r="H15" s="456" t="s">
        <v>5439</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44676</v>
      </c>
      <c r="G8" s="109"/>
      <c r="H8" s="14">
        <f>DATE(YEAR(F8),MONTH(F8),DAY(F8)+14)</f>
        <v>44690</v>
      </c>
      <c r="I8" s="15">
        <f t="shared" ref="I8:I13" ca="1" si="0">IF(ISBLANK(H8),"",H8-DATE(YEAR(NOW()),MONTH(NOW()),DAY(NOW())))</f>
        <v>9</v>
      </c>
      <c r="J8" s="16" t="str">
        <f t="shared" ref="J8:J13" ca="1" si="1">IF(I8="","",IF(I8&lt;0,"OVERDUE","NOT DUE"))</f>
        <v>NOT DUE</v>
      </c>
      <c r="K8" s="30"/>
      <c r="L8" s="224"/>
    </row>
    <row r="9" spans="1:12">
      <c r="A9" s="16" t="s">
        <v>2683</v>
      </c>
      <c r="B9" s="30" t="s">
        <v>2278</v>
      </c>
      <c r="C9" s="30" t="s">
        <v>561</v>
      </c>
      <c r="D9" s="39" t="s">
        <v>0</v>
      </c>
      <c r="E9" s="12">
        <v>42549</v>
      </c>
      <c r="F9" s="12">
        <v>44596</v>
      </c>
      <c r="G9" s="109"/>
      <c r="H9" s="14">
        <f>DATE(YEAR(F9),MONTH(F9)+3,DAY(F9)-1)</f>
        <v>44684</v>
      </c>
      <c r="I9" s="15">
        <f t="shared" ca="1" si="0"/>
        <v>3</v>
      </c>
      <c r="J9" s="16" t="str">
        <f t="shared" ca="1" si="1"/>
        <v>NOT DUE</v>
      </c>
      <c r="K9" s="30"/>
      <c r="L9" s="237"/>
    </row>
    <row r="10" spans="1:12" ht="26.45" customHeight="1">
      <c r="A10" s="16" t="s">
        <v>2684</v>
      </c>
      <c r="B10" s="30" t="s">
        <v>2310</v>
      </c>
      <c r="C10" s="30" t="s">
        <v>2311</v>
      </c>
      <c r="D10" s="39" t="s">
        <v>0</v>
      </c>
      <c r="E10" s="12">
        <v>42549</v>
      </c>
      <c r="F10" s="12">
        <v>44596</v>
      </c>
      <c r="G10" s="109"/>
      <c r="H10" s="14">
        <f>DATE(YEAR(F10),MONTH(F10)+3,DAY(F10)-1)</f>
        <v>44684</v>
      </c>
      <c r="I10" s="15">
        <f t="shared" ca="1" si="0"/>
        <v>3</v>
      </c>
      <c r="J10" s="16" t="str">
        <f t="shared" ca="1" si="1"/>
        <v>NOT DUE</v>
      </c>
      <c r="K10" s="30" t="s">
        <v>2286</v>
      </c>
      <c r="L10" s="237"/>
    </row>
    <row r="11" spans="1:12">
      <c r="A11" s="16" t="s">
        <v>2685</v>
      </c>
      <c r="B11" s="30" t="s">
        <v>2279</v>
      </c>
      <c r="C11" s="30" t="s">
        <v>2280</v>
      </c>
      <c r="D11" s="39" t="s">
        <v>0</v>
      </c>
      <c r="E11" s="12">
        <v>42549</v>
      </c>
      <c r="F11" s="12">
        <v>44596</v>
      </c>
      <c r="G11" s="109"/>
      <c r="H11" s="14">
        <f>DATE(YEAR(F11),MONTH(F11)+3,DAY(F11)-1)</f>
        <v>44684</v>
      </c>
      <c r="I11" s="15">
        <f t="shared" ca="1" si="0"/>
        <v>3</v>
      </c>
      <c r="J11" s="16" t="str">
        <f t="shared" ca="1" si="1"/>
        <v>NOT DUE</v>
      </c>
      <c r="K11" s="30"/>
      <c r="L11" s="237"/>
    </row>
    <row r="12" spans="1:12">
      <c r="A12" s="16" t="s">
        <v>2686</v>
      </c>
      <c r="B12" s="30" t="s">
        <v>2281</v>
      </c>
      <c r="C12" s="30" t="s">
        <v>2282</v>
      </c>
      <c r="D12" s="39" t="s">
        <v>0</v>
      </c>
      <c r="E12" s="12">
        <v>42549</v>
      </c>
      <c r="F12" s="12">
        <v>44596</v>
      </c>
      <c r="G12" s="109"/>
      <c r="H12" s="14">
        <f>DATE(YEAR(F12),MONTH(F12)+3,DAY(F12)-1)</f>
        <v>44684</v>
      </c>
      <c r="I12" s="15">
        <f t="shared" ca="1" si="0"/>
        <v>3</v>
      </c>
      <c r="J12" s="16" t="str">
        <f t="shared" ca="1" si="1"/>
        <v>NOT DUE</v>
      </c>
      <c r="K12" s="30"/>
      <c r="L12" s="237"/>
    </row>
    <row r="13" spans="1:12" ht="64.5" customHeight="1">
      <c r="A13" s="16" t="s">
        <v>2687</v>
      </c>
      <c r="B13" s="30" t="s">
        <v>2283</v>
      </c>
      <c r="C13" s="30" t="s">
        <v>2284</v>
      </c>
      <c r="D13" s="39" t="s">
        <v>1</v>
      </c>
      <c r="E13" s="12">
        <v>42549</v>
      </c>
      <c r="F13" s="12">
        <v>44681</v>
      </c>
      <c r="G13" s="109"/>
      <c r="H13" s="14">
        <f>DATE(YEAR(F13),MONTH(F13),DAY(F13)+1)</f>
        <v>44682</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5443</v>
      </c>
      <c r="E18" s="75" t="s">
        <v>5438</v>
      </c>
      <c r="H18" s="456" t="s">
        <v>5439</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44676</v>
      </c>
      <c r="G8" s="109"/>
      <c r="H8" s="14">
        <f>DATE(YEAR(F8),MONTH(F8),DAY(F8)+14)</f>
        <v>44690</v>
      </c>
      <c r="I8" s="15">
        <f t="shared" ref="I8:I17" ca="1" si="0">IF(ISBLANK(H8),"",H8-DATE(YEAR(NOW()),MONTH(NOW()),DAY(NOW())))</f>
        <v>9</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2</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2</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2</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2</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1221</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125</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1350</v>
      </c>
      <c r="J15" s="16" t="str">
        <f t="shared" ca="1" si="1"/>
        <v>NOT DUE</v>
      </c>
      <c r="K15" s="30"/>
      <c r="L15" s="19" t="s">
        <v>5195</v>
      </c>
    </row>
    <row r="16" spans="1:12" ht="64.5" customHeight="1">
      <c r="A16" s="112" t="s">
        <v>3949</v>
      </c>
      <c r="B16" s="30" t="s">
        <v>2283</v>
      </c>
      <c r="C16" s="30" t="s">
        <v>2284</v>
      </c>
      <c r="D16" s="39" t="s">
        <v>1</v>
      </c>
      <c r="E16" s="12">
        <v>42549</v>
      </c>
      <c r="F16" s="12">
        <v>44681</v>
      </c>
      <c r="G16" s="109"/>
      <c r="H16" s="14">
        <f>DATE(YEAR(F16),MONTH(F16),DAY(F16)+1)</f>
        <v>44682</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257</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5443</v>
      </c>
      <c r="E23" s="75" t="s">
        <v>5438</v>
      </c>
      <c r="H23" s="456" t="s">
        <v>5439</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44681</v>
      </c>
      <c r="G8" s="109"/>
      <c r="H8" s="14">
        <f>DATE(YEAR(F8),MONTH(F8),DAY(F8)+1)</f>
        <v>44682</v>
      </c>
      <c r="I8" s="15">
        <f t="shared" ref="I8:I12" ca="1" si="0">IF(ISBLANK(H8),"",H8-DATE(YEAR(NOW()),MONTH(NOW()),DAY(NOW())))</f>
        <v>1</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2</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2</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2</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1350</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5443</v>
      </c>
      <c r="E18" s="75" t="s">
        <v>5438</v>
      </c>
      <c r="H18" s="456" t="s">
        <v>5439</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44681</v>
      </c>
      <c r="G8" s="109"/>
      <c r="H8" s="14">
        <f>DATE(YEAR(F8),MONTH(F8),DAY(F8)+1)</f>
        <v>44682</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2</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2</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2</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1350</v>
      </c>
      <c r="J12" s="16" t="str">
        <f t="shared" ca="1" si="1"/>
        <v>NOT DUE</v>
      </c>
      <c r="K12" s="30" t="s">
        <v>2429</v>
      </c>
      <c r="L12" s="19" t="s">
        <v>5195</v>
      </c>
    </row>
    <row r="17" spans="2:10">
      <c r="B17" t="s">
        <v>4629</v>
      </c>
      <c r="D17" s="47" t="s">
        <v>4630</v>
      </c>
      <c r="E17" t="s">
        <v>5227</v>
      </c>
      <c r="G17" t="s">
        <v>4631</v>
      </c>
    </row>
    <row r="18" spans="2:10">
      <c r="C18" s="367" t="s">
        <v>5443</v>
      </c>
      <c r="E18" s="75" t="s">
        <v>5438</v>
      </c>
      <c r="H18" s="456" t="s">
        <v>5439</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21" t="s">
        <v>2467</v>
      </c>
      <c r="K5" s="422"/>
      <c r="L5" s="422"/>
      <c r="M5" s="422"/>
      <c r="N5" s="422"/>
      <c r="O5" s="423"/>
      <c r="Q5" s="400" t="s">
        <v>2465</v>
      </c>
      <c r="R5" s="402" t="s">
        <v>2468</v>
      </c>
      <c r="S5" s="402"/>
      <c r="T5" s="402"/>
      <c r="U5" s="402"/>
      <c r="V5" s="402"/>
      <c r="W5" s="403"/>
      <c r="Y5" s="400" t="s">
        <v>2465</v>
      </c>
      <c r="Z5" s="421" t="s">
        <v>2469</v>
      </c>
      <c r="AA5" s="422"/>
      <c r="AB5" s="422"/>
      <c r="AC5" s="422"/>
      <c r="AD5" s="422"/>
      <c r="AE5" s="423"/>
      <c r="AG5" s="400" t="s">
        <v>2465</v>
      </c>
      <c r="AH5" s="421" t="s">
        <v>2478</v>
      </c>
      <c r="AI5" s="422"/>
      <c r="AJ5" s="422"/>
      <c r="AK5" s="422"/>
      <c r="AL5" s="422"/>
      <c r="AM5" s="423"/>
      <c r="AO5" s="400" t="s">
        <v>2465</v>
      </c>
      <c r="AP5" s="402" t="s">
        <v>5258</v>
      </c>
      <c r="AQ5" s="402"/>
      <c r="AR5" s="402"/>
      <c r="AS5" s="402"/>
      <c r="AT5" s="402"/>
      <c r="AU5" s="403"/>
      <c r="AW5" s="400" t="s">
        <v>2465</v>
      </c>
      <c r="AX5" s="402" t="s">
        <v>5432</v>
      </c>
      <c r="AY5" s="402"/>
      <c r="AZ5" s="402"/>
      <c r="BA5" s="402"/>
      <c r="BB5" s="402"/>
      <c r="BC5" s="403"/>
      <c r="BE5" s="400" t="s">
        <v>2465</v>
      </c>
      <c r="BF5" s="402" t="s">
        <v>5433</v>
      </c>
      <c r="BG5" s="402"/>
      <c r="BH5" s="402"/>
      <c r="BI5" s="402"/>
      <c r="BJ5" s="402"/>
      <c r="BK5" s="403"/>
      <c r="BM5" s="400" t="s">
        <v>2465</v>
      </c>
      <c r="BN5" s="402" t="s">
        <v>5434</v>
      </c>
      <c r="BO5" s="402"/>
      <c r="BP5" s="402"/>
      <c r="BQ5" s="402"/>
      <c r="BR5" s="402"/>
      <c r="BS5" s="403"/>
      <c r="BU5" s="400" t="s">
        <v>2465</v>
      </c>
      <c r="BV5" s="402" t="s">
        <v>5455</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8" t="s">
        <v>4546</v>
      </c>
      <c r="E15" s="419"/>
      <c r="F15" s="419"/>
      <c r="G15" s="420"/>
      <c r="J15" s="153">
        <v>1</v>
      </c>
      <c r="K15" s="133">
        <v>12286</v>
      </c>
      <c r="L15" s="424" t="s">
        <v>4553</v>
      </c>
      <c r="M15" s="425"/>
      <c r="N15" s="425"/>
      <c r="O15" s="426"/>
      <c r="R15" s="153">
        <v>1</v>
      </c>
      <c r="S15" s="133">
        <v>20219</v>
      </c>
      <c r="T15" s="424" t="s">
        <v>5189</v>
      </c>
      <c r="U15" s="425"/>
      <c r="V15" s="425"/>
      <c r="W15" s="426"/>
      <c r="Z15" s="153">
        <v>1</v>
      </c>
      <c r="AA15" s="99">
        <v>22512</v>
      </c>
      <c r="AB15" s="418"/>
      <c r="AC15" s="419"/>
      <c r="AD15" s="419"/>
      <c r="AE15" s="420"/>
      <c r="AH15" s="153">
        <v>1</v>
      </c>
      <c r="AI15" s="99"/>
      <c r="AJ15" s="394"/>
      <c r="AK15" s="395"/>
      <c r="AL15" s="395"/>
      <c r="AM15" s="396"/>
      <c r="AP15" s="153">
        <v>1</v>
      </c>
      <c r="AQ15" s="133"/>
      <c r="AR15" s="418"/>
      <c r="AS15" s="419"/>
      <c r="AT15" s="419"/>
      <c r="AU15" s="420"/>
      <c r="AX15" s="153">
        <v>1</v>
      </c>
      <c r="AY15" s="133"/>
      <c r="AZ15" s="418"/>
      <c r="BA15" s="419"/>
      <c r="BB15" s="419"/>
      <c r="BC15" s="420"/>
      <c r="BF15" s="153">
        <v>1</v>
      </c>
      <c r="BG15" s="133">
        <v>24397</v>
      </c>
      <c r="BH15" s="397" t="s">
        <v>5264</v>
      </c>
      <c r="BI15" s="398"/>
      <c r="BJ15" s="398"/>
      <c r="BK15" s="399"/>
      <c r="BN15" s="366">
        <v>1</v>
      </c>
      <c r="BO15" s="133">
        <v>28256</v>
      </c>
      <c r="BP15" s="397" t="s">
        <v>5431</v>
      </c>
      <c r="BQ15" s="398"/>
      <c r="BR15" s="398"/>
      <c r="BS15" s="399"/>
      <c r="BV15" s="366">
        <v>1</v>
      </c>
      <c r="BW15" s="133"/>
      <c r="BX15" s="397"/>
      <c r="BY15" s="398"/>
      <c r="BZ15" s="398"/>
      <c r="CA15" s="399"/>
    </row>
    <row r="16" spans="1:79" ht="35.25" customHeight="1">
      <c r="B16" s="102">
        <v>2</v>
      </c>
      <c r="C16" s="133">
        <v>6822</v>
      </c>
      <c r="D16" s="418" t="s">
        <v>4547</v>
      </c>
      <c r="E16" s="419"/>
      <c r="F16" s="419"/>
      <c r="G16" s="420"/>
      <c r="J16" s="102">
        <v>2</v>
      </c>
      <c r="K16" s="133">
        <v>13389</v>
      </c>
      <c r="L16" s="424" t="s">
        <v>4554</v>
      </c>
      <c r="M16" s="425"/>
      <c r="N16" s="425"/>
      <c r="O16" s="426"/>
      <c r="R16" s="153">
        <v>2</v>
      </c>
      <c r="S16" s="133">
        <v>20031</v>
      </c>
      <c r="T16" s="424" t="s">
        <v>5179</v>
      </c>
      <c r="U16" s="425"/>
      <c r="V16" s="425"/>
      <c r="W16" s="426"/>
      <c r="Z16" s="153">
        <v>2</v>
      </c>
      <c r="AA16" s="133">
        <v>20034</v>
      </c>
      <c r="AB16" s="418" t="s">
        <v>5222</v>
      </c>
      <c r="AC16" s="419"/>
      <c r="AD16" s="419"/>
      <c r="AE16" s="420"/>
      <c r="AH16" s="153">
        <v>2</v>
      </c>
      <c r="AI16" s="99"/>
      <c r="AJ16" s="418"/>
      <c r="AK16" s="419"/>
      <c r="AL16" s="419"/>
      <c r="AM16" s="420"/>
      <c r="AP16" s="153">
        <v>2</v>
      </c>
      <c r="AQ16" s="133"/>
      <c r="AR16" s="418"/>
      <c r="AS16" s="419"/>
      <c r="AT16" s="419"/>
      <c r="AU16" s="420"/>
      <c r="AX16" s="153">
        <v>2</v>
      </c>
      <c r="AY16" s="133"/>
      <c r="AZ16" s="418"/>
      <c r="BA16" s="419"/>
      <c r="BB16" s="419"/>
      <c r="BC16" s="420"/>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9" t="s">
        <v>4555</v>
      </c>
      <c r="M17" s="419"/>
      <c r="N17" s="419"/>
      <c r="O17" s="420"/>
      <c r="R17" s="153">
        <v>3</v>
      </c>
      <c r="S17" s="133">
        <v>19193</v>
      </c>
      <c r="T17" s="424" t="s">
        <v>5189</v>
      </c>
      <c r="U17" s="425"/>
      <c r="V17" s="425"/>
      <c r="W17" s="426"/>
      <c r="Z17" s="153">
        <v>3</v>
      </c>
      <c r="AA17" s="99">
        <v>19193</v>
      </c>
      <c r="AB17" s="424" t="s">
        <v>5216</v>
      </c>
      <c r="AC17" s="425"/>
      <c r="AD17" s="425"/>
      <c r="AE17" s="426"/>
      <c r="AH17" s="153">
        <v>3</v>
      </c>
      <c r="AI17" s="99"/>
      <c r="AJ17" s="418"/>
      <c r="AK17" s="419"/>
      <c r="AL17" s="419"/>
      <c r="AM17" s="420"/>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8" t="s">
        <v>4546</v>
      </c>
      <c r="E18" s="419"/>
      <c r="F18" s="419"/>
      <c r="G18" s="420"/>
      <c r="J18" s="153">
        <v>4</v>
      </c>
      <c r="K18" s="133">
        <v>7457</v>
      </c>
      <c r="L18" s="418" t="s">
        <v>4556</v>
      </c>
      <c r="M18" s="419"/>
      <c r="N18" s="419"/>
      <c r="O18" s="420"/>
      <c r="R18" s="246">
        <v>4</v>
      </c>
      <c r="S18" s="133">
        <v>14461.1</v>
      </c>
      <c r="T18" s="415" t="s">
        <v>5178</v>
      </c>
      <c r="U18" s="416"/>
      <c r="V18" s="416"/>
      <c r="W18" s="417"/>
      <c r="Z18" s="313">
        <v>4</v>
      </c>
      <c r="AA18" s="99">
        <v>22289</v>
      </c>
      <c r="AB18" s="394" t="s">
        <v>5223</v>
      </c>
      <c r="AC18" s="395"/>
      <c r="AD18" s="395"/>
      <c r="AE18" s="396"/>
      <c r="AH18" s="313">
        <v>4</v>
      </c>
      <c r="AI18" s="99">
        <v>24014</v>
      </c>
      <c r="AJ18" s="418"/>
      <c r="AK18" s="419"/>
      <c r="AL18" s="419"/>
      <c r="AM18" s="420"/>
      <c r="AP18" s="102">
        <v>4</v>
      </c>
      <c r="AQ18" s="133">
        <v>24014</v>
      </c>
      <c r="AR18" s="418"/>
      <c r="AS18" s="419"/>
      <c r="AT18" s="419"/>
      <c r="AU18" s="420"/>
      <c r="AX18" s="102">
        <v>4</v>
      </c>
      <c r="AY18" s="133">
        <v>24014</v>
      </c>
      <c r="AZ18" s="418"/>
      <c r="BA18" s="419"/>
      <c r="BB18" s="419"/>
      <c r="BC18" s="420"/>
      <c r="BF18" s="102">
        <v>4</v>
      </c>
      <c r="BG18" s="133"/>
      <c r="BH18" s="394"/>
      <c r="BI18" s="395"/>
      <c r="BJ18" s="395"/>
      <c r="BK18" s="396"/>
      <c r="BN18" s="102">
        <v>4</v>
      </c>
      <c r="BO18" s="133"/>
      <c r="BP18" s="394"/>
      <c r="BQ18" s="395"/>
      <c r="BR18" s="395"/>
      <c r="BS18" s="396"/>
      <c r="BV18" s="153">
        <v>4</v>
      </c>
      <c r="BW18" s="133">
        <v>24014</v>
      </c>
      <c r="BX18" s="394" t="s">
        <v>5454</v>
      </c>
      <c r="BY18" s="395"/>
      <c r="BZ18" s="395"/>
      <c r="CA18" s="396"/>
    </row>
    <row r="19" spans="2:79" ht="75.75" customHeight="1">
      <c r="B19" s="102">
        <v>5</v>
      </c>
      <c r="C19" s="133">
        <v>6822</v>
      </c>
      <c r="D19" s="418" t="s">
        <v>4548</v>
      </c>
      <c r="E19" s="419"/>
      <c r="F19" s="419"/>
      <c r="G19" s="420"/>
      <c r="J19" s="153">
        <v>5</v>
      </c>
      <c r="K19" s="133">
        <v>8071</v>
      </c>
      <c r="L19" s="418" t="s">
        <v>4557</v>
      </c>
      <c r="M19" s="419"/>
      <c r="N19" s="419"/>
      <c r="O19" s="420"/>
      <c r="R19" s="246">
        <v>5</v>
      </c>
      <c r="S19" s="248">
        <v>15075.1</v>
      </c>
      <c r="T19" s="432" t="s">
        <v>5179</v>
      </c>
      <c r="U19" s="433"/>
      <c r="V19" s="433"/>
      <c r="W19" s="434"/>
      <c r="Z19" s="313">
        <v>5</v>
      </c>
      <c r="AA19" s="91">
        <v>19191</v>
      </c>
      <c r="AB19" s="418" t="s">
        <v>5207</v>
      </c>
      <c r="AC19" s="419"/>
      <c r="AD19" s="419"/>
      <c r="AE19" s="420"/>
      <c r="AH19" s="313">
        <v>5</v>
      </c>
      <c r="AI19" s="99">
        <v>22284</v>
      </c>
      <c r="AJ19" s="418" t="s">
        <v>5260</v>
      </c>
      <c r="AK19" s="419"/>
      <c r="AL19" s="419"/>
      <c r="AM19" s="420"/>
      <c r="AP19" s="102">
        <v>5</v>
      </c>
      <c r="AQ19" s="133">
        <v>22284</v>
      </c>
      <c r="AR19" s="418"/>
      <c r="AS19" s="419"/>
      <c r="AT19" s="419"/>
      <c r="AU19" s="420"/>
      <c r="AX19" s="102">
        <v>5</v>
      </c>
      <c r="AY19" s="133">
        <v>22284</v>
      </c>
      <c r="AZ19" s="418"/>
      <c r="BA19" s="419"/>
      <c r="BB19" s="419"/>
      <c r="BC19" s="420"/>
      <c r="BF19" s="102">
        <v>5</v>
      </c>
      <c r="BG19" s="133"/>
      <c r="BH19" s="394"/>
      <c r="BI19" s="395"/>
      <c r="BJ19" s="395"/>
      <c r="BK19" s="396"/>
      <c r="BN19" s="153">
        <v>5</v>
      </c>
      <c r="BO19" s="133">
        <v>22284</v>
      </c>
      <c r="BP19" s="394" t="s">
        <v>5430</v>
      </c>
      <c r="BQ19" s="395"/>
      <c r="BR19" s="395"/>
      <c r="BS19" s="396"/>
      <c r="BV19" s="366">
        <v>5</v>
      </c>
      <c r="BW19" s="133">
        <v>22403</v>
      </c>
      <c r="BX19" s="394" t="s">
        <v>5453</v>
      </c>
      <c r="BY19" s="395"/>
      <c r="BZ19" s="395"/>
      <c r="CA19" s="396"/>
    </row>
    <row r="20" spans="2:79" ht="51" customHeight="1">
      <c r="B20" s="102">
        <v>6</v>
      </c>
      <c r="C20" s="133">
        <v>7457</v>
      </c>
      <c r="D20" s="418" t="s">
        <v>4549</v>
      </c>
      <c r="E20" s="419"/>
      <c r="F20" s="419"/>
      <c r="G20" s="420"/>
      <c r="J20" s="102">
        <v>6</v>
      </c>
      <c r="K20" s="133">
        <v>7457</v>
      </c>
      <c r="L20" s="429"/>
      <c r="M20" s="430"/>
      <c r="N20" s="430"/>
      <c r="O20" s="431"/>
      <c r="R20" s="102">
        <v>6</v>
      </c>
      <c r="S20" s="99">
        <v>7457</v>
      </c>
      <c r="T20" s="418"/>
      <c r="U20" s="419"/>
      <c r="V20" s="419"/>
      <c r="W20" s="420"/>
      <c r="Z20" s="153">
        <v>6</v>
      </c>
      <c r="AA20" s="99">
        <v>7457</v>
      </c>
      <c r="AB20" s="418"/>
      <c r="AC20" s="419"/>
      <c r="AD20" s="419"/>
      <c r="AE20" s="420"/>
      <c r="AH20" s="153">
        <v>6</v>
      </c>
      <c r="AI20" s="99"/>
      <c r="AJ20" s="418"/>
      <c r="AK20" s="419"/>
      <c r="AL20" s="419"/>
      <c r="AM20" s="420"/>
      <c r="AP20" s="153">
        <v>6</v>
      </c>
      <c r="AQ20" s="133"/>
      <c r="AR20" s="418"/>
      <c r="AS20" s="419"/>
      <c r="AT20" s="419"/>
      <c r="AU20" s="420"/>
      <c r="AX20" s="153">
        <v>6</v>
      </c>
      <c r="AY20" s="133"/>
      <c r="AZ20" s="418"/>
      <c r="BA20" s="419"/>
      <c r="BB20" s="419"/>
      <c r="BC20" s="420"/>
      <c r="BF20" s="153">
        <v>6</v>
      </c>
      <c r="BG20" s="133">
        <v>10243</v>
      </c>
      <c r="BH20" s="397" t="s">
        <v>5264</v>
      </c>
      <c r="BI20" s="398"/>
      <c r="BJ20" s="398"/>
      <c r="BK20" s="399"/>
      <c r="BN20" s="366">
        <v>6</v>
      </c>
      <c r="BO20" s="133">
        <v>14231</v>
      </c>
      <c r="BP20" s="397" t="s">
        <v>5451</v>
      </c>
      <c r="BQ20" s="398"/>
      <c r="BR20" s="398"/>
      <c r="BS20" s="399"/>
      <c r="BV20" s="366">
        <v>6</v>
      </c>
      <c r="BW20" s="133"/>
      <c r="BX20" s="397"/>
      <c r="BY20" s="398"/>
      <c r="BZ20" s="398"/>
      <c r="CA20" s="399"/>
    </row>
    <row r="21" spans="2:79" ht="57.75" customHeight="1">
      <c r="B21" s="102">
        <v>7</v>
      </c>
      <c r="C21" s="140">
        <v>0</v>
      </c>
      <c r="D21" s="418" t="s">
        <v>4550</v>
      </c>
      <c r="E21" s="419"/>
      <c r="F21" s="419"/>
      <c r="G21" s="420"/>
      <c r="J21" s="153">
        <v>7</v>
      </c>
      <c r="K21" s="140">
        <v>6053</v>
      </c>
      <c r="L21" s="424" t="s">
        <v>4558</v>
      </c>
      <c r="M21" s="425"/>
      <c r="N21" s="425"/>
      <c r="O21" s="426"/>
      <c r="R21" s="153">
        <v>7</v>
      </c>
      <c r="S21" s="276">
        <v>13930.9</v>
      </c>
      <c r="T21" s="415" t="s">
        <v>5180</v>
      </c>
      <c r="U21" s="416"/>
      <c r="V21" s="416"/>
      <c r="W21" s="417"/>
      <c r="Z21" s="313">
        <v>7</v>
      </c>
      <c r="AA21" s="99">
        <v>13338.5</v>
      </c>
      <c r="AB21" s="418"/>
      <c r="AC21" s="419"/>
      <c r="AD21" s="419"/>
      <c r="AE21" s="420"/>
      <c r="AH21" s="313">
        <v>7</v>
      </c>
      <c r="AI21" s="99">
        <v>19144</v>
      </c>
      <c r="AJ21" s="418"/>
      <c r="AK21" s="419"/>
      <c r="AL21" s="419"/>
      <c r="AM21" s="420"/>
      <c r="AP21" s="313">
        <v>7</v>
      </c>
      <c r="AQ21" s="140"/>
      <c r="AR21" s="418"/>
      <c r="AS21" s="419"/>
      <c r="AT21" s="419"/>
      <c r="AU21" s="420"/>
      <c r="AX21" s="102">
        <v>7</v>
      </c>
      <c r="AY21" s="140">
        <v>19329</v>
      </c>
      <c r="AZ21" s="418"/>
      <c r="BA21" s="419"/>
      <c r="BB21" s="419"/>
      <c r="BC21" s="420"/>
      <c r="BF21" s="102">
        <v>7</v>
      </c>
      <c r="BG21" s="140"/>
      <c r="BH21" s="394"/>
      <c r="BI21" s="395"/>
      <c r="BJ21" s="395"/>
      <c r="BK21" s="396"/>
      <c r="BN21" s="153">
        <v>7</v>
      </c>
      <c r="BO21" s="140">
        <v>19329</v>
      </c>
      <c r="BP21" s="394" t="s">
        <v>5452</v>
      </c>
      <c r="BQ21" s="395"/>
      <c r="BR21" s="395"/>
      <c r="BS21" s="396"/>
      <c r="BV21" s="153">
        <v>7</v>
      </c>
      <c r="BW21" s="140"/>
      <c r="BX21" s="394"/>
      <c r="BY21" s="395"/>
      <c r="BZ21" s="395"/>
      <c r="CA21" s="396"/>
    </row>
    <row r="22" spans="2:79" ht="96" customHeight="1">
      <c r="B22" s="102">
        <v>8</v>
      </c>
      <c r="C22" s="140">
        <v>0</v>
      </c>
      <c r="D22" s="418" t="s">
        <v>4551</v>
      </c>
      <c r="E22" s="419"/>
      <c r="F22" s="419"/>
      <c r="G22" s="420"/>
      <c r="J22" s="153">
        <v>8</v>
      </c>
      <c r="K22" s="140">
        <v>6053</v>
      </c>
      <c r="L22" s="424" t="s">
        <v>4559</v>
      </c>
      <c r="M22" s="425"/>
      <c r="N22" s="425"/>
      <c r="O22" s="426"/>
      <c r="R22" s="153">
        <v>8</v>
      </c>
      <c r="S22" s="276">
        <v>13338.5</v>
      </c>
      <c r="T22" s="415" t="s">
        <v>5185</v>
      </c>
      <c r="U22" s="416"/>
      <c r="V22" s="416"/>
      <c r="W22" s="417"/>
      <c r="Z22" s="153">
        <v>8</v>
      </c>
      <c r="AA22" s="99">
        <v>19748</v>
      </c>
      <c r="AB22" s="418" t="s">
        <v>5191</v>
      </c>
      <c r="AC22" s="419"/>
      <c r="AD22" s="419"/>
      <c r="AE22" s="420"/>
      <c r="AH22" s="153">
        <v>8</v>
      </c>
      <c r="AI22" s="99"/>
      <c r="AJ22" s="418"/>
      <c r="AK22" s="419"/>
      <c r="AL22" s="419"/>
      <c r="AM22" s="420"/>
      <c r="AP22" s="153">
        <v>8</v>
      </c>
      <c r="AQ22" s="140"/>
      <c r="AR22" s="418"/>
      <c r="AS22" s="419"/>
      <c r="AT22" s="419"/>
      <c r="AU22" s="420"/>
      <c r="AX22" s="153">
        <v>8</v>
      </c>
      <c r="AY22" s="140"/>
      <c r="AZ22" s="418"/>
      <c r="BA22" s="419"/>
      <c r="BB22" s="419"/>
      <c r="BC22" s="420"/>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08" t="s">
        <v>4552</v>
      </c>
      <c r="E23" s="409"/>
      <c r="F23" s="409"/>
      <c r="G23" s="410"/>
      <c r="J23" s="154">
        <v>9</v>
      </c>
      <c r="K23" s="100">
        <v>6305</v>
      </c>
      <c r="L23" s="411" t="s">
        <v>4560</v>
      </c>
      <c r="M23" s="412"/>
      <c r="N23" s="412"/>
      <c r="O23" s="413"/>
      <c r="R23" s="279">
        <v>9</v>
      </c>
      <c r="S23" s="141">
        <v>14935</v>
      </c>
      <c r="T23" s="411" t="s">
        <v>5191</v>
      </c>
      <c r="U23" s="412"/>
      <c r="V23" s="412"/>
      <c r="W23" s="414"/>
      <c r="Z23" s="154">
        <v>9</v>
      </c>
      <c r="AA23" s="100">
        <v>16118</v>
      </c>
      <c r="AB23" s="408" t="s">
        <v>5222</v>
      </c>
      <c r="AC23" s="409"/>
      <c r="AD23" s="409"/>
      <c r="AE23" s="410"/>
      <c r="AH23" s="154">
        <v>9</v>
      </c>
      <c r="AI23" s="100"/>
      <c r="AJ23" s="408"/>
      <c r="AK23" s="409"/>
      <c r="AL23" s="409"/>
      <c r="AM23" s="410"/>
      <c r="AP23" s="154">
        <v>9</v>
      </c>
      <c r="AQ23" s="100"/>
      <c r="AR23" s="408"/>
      <c r="AS23" s="409"/>
      <c r="AT23" s="409"/>
      <c r="AU23" s="410"/>
      <c r="AX23" s="154">
        <v>9</v>
      </c>
      <c r="AY23" s="100"/>
      <c r="AZ23" s="408"/>
      <c r="BA23" s="409"/>
      <c r="BB23" s="409"/>
      <c r="BC23" s="410"/>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27" t="s">
        <v>4563</v>
      </c>
      <c r="L26" s="428"/>
      <c r="M26" s="428"/>
      <c r="N26" s="428"/>
      <c r="O26" s="428"/>
    </row>
    <row r="27" spans="2:79">
      <c r="AQ27" t="s">
        <v>4629</v>
      </c>
      <c r="AT27" s="47"/>
      <c r="BA27" t="s">
        <v>4631</v>
      </c>
    </row>
    <row r="28" spans="2:79">
      <c r="AT28" s="47" t="s">
        <v>4630</v>
      </c>
      <c r="AU28" t="s">
        <v>5227</v>
      </c>
      <c r="BA28" s="215"/>
      <c r="BB28" s="215"/>
      <c r="BC28" s="215"/>
    </row>
    <row r="29" spans="2:79">
      <c r="AQ29" s="220" t="s">
        <v>5301</v>
      </c>
      <c r="AR29" s="220"/>
      <c r="AT29" s="47"/>
      <c r="AU29" s="75" t="s">
        <v>5438</v>
      </c>
      <c r="BA29" s="435" t="s">
        <v>5440</v>
      </c>
      <c r="BB29" s="435"/>
      <c r="BC29" s="435"/>
    </row>
    <row r="30" spans="2:79">
      <c r="AT30" s="47"/>
      <c r="AW30" s="436"/>
      <c r="AX30" s="436"/>
      <c r="AY30" s="436"/>
    </row>
    <row r="31" spans="2:79">
      <c r="B31" t="s">
        <v>4629</v>
      </c>
      <c r="D31" t="s">
        <v>4630</v>
      </c>
      <c r="G31" t="s">
        <v>4631</v>
      </c>
    </row>
    <row r="32" spans="2:79">
      <c r="I32" s="293" t="s">
        <v>5230</v>
      </c>
      <c r="J32" s="293"/>
      <c r="K32" s="293"/>
    </row>
    <row r="33" spans="2:11">
      <c r="B33" s="222" t="s">
        <v>5221</v>
      </c>
      <c r="C33" s="221"/>
      <c r="E33" s="388" t="s">
        <v>5224</v>
      </c>
      <c r="F33" s="388"/>
      <c r="G33" s="219"/>
      <c r="H33" s="219"/>
      <c r="I33" s="407" t="s">
        <v>5219</v>
      </c>
      <c r="J33" s="407"/>
      <c r="K33" s="407"/>
    </row>
  </sheetData>
  <mergeCells count="125">
    <mergeCell ref="BP21:BS21"/>
    <mergeCell ref="BP22:BS22"/>
    <mergeCell ref="BP23:BS23"/>
    <mergeCell ref="BM5:BM6"/>
    <mergeCell ref="BN5:BS5"/>
    <mergeCell ref="BP14:BS14"/>
    <mergeCell ref="BP15:BS15"/>
    <mergeCell ref="BP16:BS16"/>
    <mergeCell ref="BP17:BS17"/>
    <mergeCell ref="BP18:BS18"/>
    <mergeCell ref="BP19:BS19"/>
    <mergeCell ref="BP20:BS20"/>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E33:F33"/>
    <mergeCell ref="I33:K33"/>
    <mergeCell ref="AJ23:AM23"/>
    <mergeCell ref="D23:G23"/>
    <mergeCell ref="L23:O23"/>
    <mergeCell ref="T23:W23"/>
    <mergeCell ref="AB23:AE23"/>
    <mergeCell ref="T22:W22"/>
    <mergeCell ref="AB22:AE22"/>
    <mergeCell ref="AJ22:AM22"/>
    <mergeCell ref="BE5:BE6"/>
    <mergeCell ref="BF5:BK5"/>
    <mergeCell ref="BH14:BK14"/>
    <mergeCell ref="BH15:BK15"/>
    <mergeCell ref="BH16:BK16"/>
    <mergeCell ref="BH22:BK22"/>
    <mergeCell ref="BH23:BK23"/>
    <mergeCell ref="BH17:BK17"/>
    <mergeCell ref="BH18:BK18"/>
    <mergeCell ref="BH19:BK19"/>
    <mergeCell ref="BH20:BK20"/>
    <mergeCell ref="BH21:BK21"/>
    <mergeCell ref="BX21:CA21"/>
    <mergeCell ref="BX22:CA22"/>
    <mergeCell ref="BX23:CA23"/>
    <mergeCell ref="BU5:BU6"/>
    <mergeCell ref="BV5:CA5"/>
    <mergeCell ref="BX14:CA14"/>
    <mergeCell ref="BX15:CA15"/>
    <mergeCell ref="BX16:CA16"/>
    <mergeCell ref="BX17:CA17"/>
    <mergeCell ref="BX18:CA18"/>
    <mergeCell ref="BX19:CA19"/>
    <mergeCell ref="BX20:CA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44681</v>
      </c>
      <c r="G8" s="109"/>
      <c r="H8" s="14">
        <f>DATE(YEAR(F8),MONTH(F8),DAY(F8)+1)</f>
        <v>44682</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58</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58</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58</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58</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460</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460</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460</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460</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460</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460</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5446</v>
      </c>
      <c r="E24" s="75" t="s">
        <v>5438</v>
      </c>
      <c r="H24" s="456" t="s">
        <v>5439</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44681</v>
      </c>
      <c r="G8" s="109"/>
      <c r="H8" s="14">
        <f>DATE(YEAR(F8),MONTH(F8),DAY(F8)+1)</f>
        <v>44682</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58</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58</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58</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58</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460</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460</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460</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460</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460</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460</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5443</v>
      </c>
      <c r="E24" s="75" t="s">
        <v>5438</v>
      </c>
      <c r="H24" s="456" t="s">
        <v>5440</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44681</v>
      </c>
      <c r="G8" s="109"/>
      <c r="H8" s="14">
        <f>DATE(YEAR(F8),MONTH(F8),DAY(F8)+1)</f>
        <v>44682</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58</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58</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58</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58</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460</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460</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460</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460</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460</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460</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5443</v>
      </c>
      <c r="E23" s="75" t="s">
        <v>5438</v>
      </c>
      <c r="H23" s="456" t="s">
        <v>5440</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962</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1013</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48</v>
      </c>
      <c r="J10" s="16" t="str">
        <f t="shared" ca="1" si="1"/>
        <v>NOT DUE</v>
      </c>
      <c r="K10" s="30" t="s">
        <v>2324</v>
      </c>
      <c r="L10" s="19"/>
    </row>
    <row r="15" spans="1:12">
      <c r="B15" t="s">
        <v>4629</v>
      </c>
      <c r="D15" s="47" t="s">
        <v>4630</v>
      </c>
      <c r="E15" t="s">
        <v>5227</v>
      </c>
      <c r="G15" t="s">
        <v>4631</v>
      </c>
      <c r="K15" t="s">
        <v>4832</v>
      </c>
    </row>
    <row r="16" spans="1:12">
      <c r="C16" s="222" t="s">
        <v>5336</v>
      </c>
      <c r="E16" s="75" t="s">
        <v>5438</v>
      </c>
      <c r="H16" s="456" t="s">
        <v>5440</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44681</v>
      </c>
      <c r="G8" s="109"/>
      <c r="H8" s="14">
        <f>DATE(YEAR(F8),MONTH(F8),DAY(F8)+1)</f>
        <v>44682</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44656</v>
      </c>
      <c r="G9" s="109"/>
      <c r="H9" s="14">
        <f>EDATE(F9-1,1)</f>
        <v>44685</v>
      </c>
      <c r="I9" s="15">
        <f t="shared" ca="1" si="0"/>
        <v>4</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668</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1519</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650</v>
      </c>
      <c r="J12" s="16" t="str">
        <f t="shared" ca="1" si="1"/>
        <v>NOT DUE</v>
      </c>
      <c r="K12" s="30" t="s">
        <v>2339</v>
      </c>
      <c r="L12" s="19" t="s">
        <v>5195</v>
      </c>
    </row>
    <row r="17" spans="2:10">
      <c r="B17" t="s">
        <v>4629</v>
      </c>
      <c r="D17" s="47" t="s">
        <v>4630</v>
      </c>
      <c r="E17" t="s">
        <v>5227</v>
      </c>
      <c r="G17" t="s">
        <v>4631</v>
      </c>
    </row>
    <row r="18" spans="2:10">
      <c r="C18" s="367" t="s">
        <v>5443</v>
      </c>
      <c r="E18" s="75" t="s">
        <v>5438</v>
      </c>
      <c r="H18" s="456" t="s">
        <v>5440</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L40" sqref="L4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20882.2</v>
      </c>
    </row>
    <row r="5" spans="1:12" ht="18" customHeight="1">
      <c r="A5" s="378" t="s">
        <v>78</v>
      </c>
      <c r="B5" s="378"/>
      <c r="C5" s="37" t="s">
        <v>2356</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44681</v>
      </c>
      <c r="G8" s="63"/>
      <c r="H8" s="14">
        <f>DATE(YEAR(F8),MONTH(F8),DAY(F8)+1)</f>
        <v>44682</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44681</v>
      </c>
      <c r="G9" s="63"/>
      <c r="H9" s="14">
        <f>DATE(YEAR(F9),MONTH(F9),DAY(F9)+7)</f>
        <v>44688</v>
      </c>
      <c r="I9" s="15">
        <f t="shared" ca="1" si="0"/>
        <v>7</v>
      </c>
      <c r="J9" s="16" t="str">
        <f t="shared" ca="1" si="1"/>
        <v>NOT DUE</v>
      </c>
      <c r="K9" s="30"/>
      <c r="L9" s="19"/>
    </row>
    <row r="10" spans="1:12" ht="51">
      <c r="A10" s="16" t="s">
        <v>2597</v>
      </c>
      <c r="B10" s="30" t="s">
        <v>2362</v>
      </c>
      <c r="C10" s="30" t="s">
        <v>2361</v>
      </c>
      <c r="D10" s="39" t="s">
        <v>2139</v>
      </c>
      <c r="E10" s="12">
        <v>42549</v>
      </c>
      <c r="F10" s="12">
        <v>44653</v>
      </c>
      <c r="G10" s="63"/>
      <c r="H10" s="14">
        <f>EDATE(F10-1,1)</f>
        <v>44682</v>
      </c>
      <c r="I10" s="15">
        <f t="shared" ca="1" si="0"/>
        <v>1</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83</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163</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152</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423</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423</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423</v>
      </c>
      <c r="J16" s="16" t="str">
        <f t="shared" ca="1" si="1"/>
        <v>NOT DUE</v>
      </c>
      <c r="K16" s="30" t="s">
        <v>2399</v>
      </c>
      <c r="L16" s="19"/>
    </row>
    <row r="17" spans="1:12" ht="38.25">
      <c r="A17" s="16" t="s">
        <v>2604</v>
      </c>
      <c r="B17" s="30" t="s">
        <v>1390</v>
      </c>
      <c r="C17" s="30" t="s">
        <v>1391</v>
      </c>
      <c r="D17" s="39" t="s">
        <v>1</v>
      </c>
      <c r="E17" s="12">
        <v>42549</v>
      </c>
      <c r="F17" s="12">
        <v>44681</v>
      </c>
      <c r="G17" s="63"/>
      <c r="H17" s="14">
        <f>DATE(YEAR(F17),MONTH(F17),DAY(F17)+1)</f>
        <v>44682</v>
      </c>
      <c r="I17" s="15">
        <f t="shared" ca="1" si="0"/>
        <v>1</v>
      </c>
      <c r="J17" s="16" t="str">
        <f t="shared" ca="1" si="1"/>
        <v>NOT DUE</v>
      </c>
      <c r="K17" s="30" t="s">
        <v>1420</v>
      </c>
      <c r="L17" s="19"/>
    </row>
    <row r="18" spans="1:12" ht="38.25">
      <c r="A18" s="16" t="s">
        <v>2605</v>
      </c>
      <c r="B18" s="30" t="s">
        <v>1392</v>
      </c>
      <c r="C18" s="30" t="s">
        <v>1393</v>
      </c>
      <c r="D18" s="39" t="s">
        <v>1</v>
      </c>
      <c r="E18" s="12">
        <v>42549</v>
      </c>
      <c r="F18" s="12">
        <v>44681</v>
      </c>
      <c r="G18" s="63"/>
      <c r="H18" s="14">
        <f>DATE(YEAR(F18),MONTH(F18),DAY(F18)+1)</f>
        <v>44682</v>
      </c>
      <c r="I18" s="15">
        <f t="shared" ca="1" si="0"/>
        <v>1</v>
      </c>
      <c r="J18" s="16" t="str">
        <f t="shared" ca="1" si="1"/>
        <v>NOT DUE</v>
      </c>
      <c r="K18" s="30" t="s">
        <v>1421</v>
      </c>
      <c r="L18" s="19"/>
    </row>
    <row r="19" spans="1:12" ht="38.25">
      <c r="A19" s="16" t="s">
        <v>2606</v>
      </c>
      <c r="B19" s="30" t="s">
        <v>1394</v>
      </c>
      <c r="C19" s="30" t="s">
        <v>1395</v>
      </c>
      <c r="D19" s="39" t="s">
        <v>1</v>
      </c>
      <c r="E19" s="12">
        <v>42549</v>
      </c>
      <c r="F19" s="12">
        <v>44681</v>
      </c>
      <c r="G19" s="63"/>
      <c r="H19" s="14">
        <f>DATE(YEAR(F19),MONTH(F19),DAY(F19)+1)</f>
        <v>44682</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0"/>
        <v>15</v>
      </c>
      <c r="J20" s="16" t="str">
        <f t="shared" ca="1" si="1"/>
        <v>NOT DUE</v>
      </c>
      <c r="K20" s="30" t="s">
        <v>1423</v>
      </c>
      <c r="L20" s="19"/>
    </row>
    <row r="21" spans="1:12" ht="25.5">
      <c r="A21" s="16" t="s">
        <v>2608</v>
      </c>
      <c r="B21" s="30" t="s">
        <v>1398</v>
      </c>
      <c r="C21" s="30" t="s">
        <v>1399</v>
      </c>
      <c r="D21" s="39" t="s">
        <v>1</v>
      </c>
      <c r="E21" s="12">
        <v>42549</v>
      </c>
      <c r="F21" s="12">
        <v>44681</v>
      </c>
      <c r="G21" s="63"/>
      <c r="H21" s="14">
        <f>DATE(YEAR(F21),MONTH(F21),DAY(F21)+1)</f>
        <v>44682</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44681</v>
      </c>
      <c r="G22" s="63"/>
      <c r="H22" s="14">
        <f>DATE(YEAR(F22),MONTH(F22),DAY(F22)+1)</f>
        <v>44682</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44681</v>
      </c>
      <c r="G23" s="63"/>
      <c r="H23" s="14">
        <f>DATE(YEAR(F23),MONTH(F23),DAY(F23)+1)</f>
        <v>44682</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44681</v>
      </c>
      <c r="G24" s="63"/>
      <c r="H24" s="14">
        <f>DATE(YEAR(F24),MONTH(F24),DAY(F24)+1)</f>
        <v>44682</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154</v>
      </c>
      <c r="J25" s="16" t="str">
        <f t="shared" ca="1" si="1"/>
        <v>NOT DUE</v>
      </c>
      <c r="K25" s="30" t="s">
        <v>1425</v>
      </c>
      <c r="L25" s="19"/>
    </row>
    <row r="26" spans="1:12" ht="25.5">
      <c r="A26" s="16" t="s">
        <v>2613</v>
      </c>
      <c r="B26" s="30" t="s">
        <v>1407</v>
      </c>
      <c r="C26" s="30"/>
      <c r="D26" s="39" t="s">
        <v>4</v>
      </c>
      <c r="E26" s="12">
        <v>42549</v>
      </c>
      <c r="F26" s="12">
        <v>44667</v>
      </c>
      <c r="G26" s="63"/>
      <c r="H26" s="14">
        <f>EDATE(F26-1,1)</f>
        <v>44696</v>
      </c>
      <c r="I26" s="15">
        <f t="shared" ca="1" si="0"/>
        <v>15</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423</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58</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258</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258</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258</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258</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258</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258</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789</v>
      </c>
      <c r="J35" s="16" t="str">
        <f t="shared" ca="1" si="1"/>
        <v>NOT DUE</v>
      </c>
      <c r="K35" s="30" t="s">
        <v>2400</v>
      </c>
      <c r="L35" s="145" t="s">
        <v>5384</v>
      </c>
    </row>
    <row r="36" spans="1:12" ht="19.5" customHeight="1">
      <c r="A36" s="16" t="s">
        <v>2623</v>
      </c>
      <c r="B36" s="30" t="s">
        <v>2372</v>
      </c>
      <c r="C36" s="30" t="s">
        <v>2373</v>
      </c>
      <c r="D36" s="39" t="s">
        <v>383</v>
      </c>
      <c r="E36" s="12">
        <v>42549</v>
      </c>
      <c r="F36" s="12">
        <v>44010</v>
      </c>
      <c r="G36" s="63"/>
      <c r="H36" s="14">
        <f>DATE(YEAR(F36)+2,MONTH(F36),DAY(F36)-1)</f>
        <v>44739</v>
      </c>
      <c r="I36" s="15">
        <f t="shared" ca="1" si="0"/>
        <v>58</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647</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38</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606</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606</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606</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606</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606</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606</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606</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606</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606</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606</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606</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606</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606</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606</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606</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606</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606</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606</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606</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5443</v>
      </c>
      <c r="E62" s="75" t="s">
        <v>5438</v>
      </c>
      <c r="H62" s="456" t="s">
        <v>5440</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F21" sqref="F21:F2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25569.3</v>
      </c>
    </row>
    <row r="5" spans="1:12" ht="18" customHeight="1">
      <c r="A5" s="378" t="s">
        <v>78</v>
      </c>
      <c r="B5" s="378"/>
      <c r="C5" s="37" t="s">
        <v>2356</v>
      </c>
      <c r="D5" s="44"/>
      <c r="E5" s="260" t="str">
        <f>'Running Hours'!$C3</f>
        <v>Date updated:</v>
      </c>
      <c r="F5" s="147">
        <f>'Running Hours'!$D3</f>
        <v>44681</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44681</v>
      </c>
      <c r="G8" s="63"/>
      <c r="H8" s="14">
        <f>DATE(YEAR(F8),MONTH(F8),DAY(F8)+1)</f>
        <v>44682</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44681</v>
      </c>
      <c r="G9" s="63"/>
      <c r="H9" s="14">
        <f>DATE(YEAR(F9),MONTH(F9),DAY(F9)+7)</f>
        <v>44688</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44653</v>
      </c>
      <c r="G10" s="63"/>
      <c r="H10" s="14">
        <f>EDATE(F10-1,1)</f>
        <v>44682</v>
      </c>
      <c r="I10" s="15">
        <f t="shared" ca="1" si="1"/>
        <v>1</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83</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163</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152</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423</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423</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423</v>
      </c>
      <c r="J16" s="16" t="str">
        <f t="shared" ca="1" si="0"/>
        <v>NOT DUE</v>
      </c>
      <c r="K16" s="30" t="s">
        <v>2399</v>
      </c>
      <c r="L16" s="19"/>
    </row>
    <row r="17" spans="1:12" ht="38.25">
      <c r="A17" s="16" t="s">
        <v>2604</v>
      </c>
      <c r="B17" s="30" t="s">
        <v>1390</v>
      </c>
      <c r="C17" s="30" t="s">
        <v>1391</v>
      </c>
      <c r="D17" s="39" t="s">
        <v>1</v>
      </c>
      <c r="E17" s="12">
        <v>42549</v>
      </c>
      <c r="F17" s="12">
        <v>44681</v>
      </c>
      <c r="G17" s="63"/>
      <c r="H17" s="14">
        <f>DATE(YEAR(F17),MONTH(F17),DAY(F17)+1)</f>
        <v>44682</v>
      </c>
      <c r="I17" s="15">
        <f t="shared" ca="1" si="1"/>
        <v>1</v>
      </c>
      <c r="J17" s="16" t="str">
        <f t="shared" ca="1" si="0"/>
        <v>NOT DUE</v>
      </c>
      <c r="K17" s="30" t="s">
        <v>1420</v>
      </c>
      <c r="L17" s="19"/>
    </row>
    <row r="18" spans="1:12" ht="38.25">
      <c r="A18" s="16" t="s">
        <v>2605</v>
      </c>
      <c r="B18" s="30" t="s">
        <v>1392</v>
      </c>
      <c r="C18" s="30" t="s">
        <v>1393</v>
      </c>
      <c r="D18" s="39" t="s">
        <v>1</v>
      </c>
      <c r="E18" s="12">
        <v>42549</v>
      </c>
      <c r="F18" s="12">
        <v>44681</v>
      </c>
      <c r="G18" s="63"/>
      <c r="H18" s="14">
        <f>DATE(YEAR(F18),MONTH(F18),DAY(F18)+1)</f>
        <v>44682</v>
      </c>
      <c r="I18" s="15">
        <f t="shared" ca="1" si="1"/>
        <v>1</v>
      </c>
      <c r="J18" s="16" t="str">
        <f t="shared" ca="1" si="0"/>
        <v>NOT DUE</v>
      </c>
      <c r="K18" s="30" t="s">
        <v>1421</v>
      </c>
      <c r="L18" s="19"/>
    </row>
    <row r="19" spans="1:12" ht="38.25">
      <c r="A19" s="16" t="s">
        <v>2606</v>
      </c>
      <c r="B19" s="30" t="s">
        <v>1394</v>
      </c>
      <c r="C19" s="30" t="s">
        <v>1395</v>
      </c>
      <c r="D19" s="39" t="s">
        <v>1</v>
      </c>
      <c r="E19" s="12">
        <v>42549</v>
      </c>
      <c r="F19" s="12">
        <v>44681</v>
      </c>
      <c r="G19" s="63"/>
      <c r="H19" s="14">
        <f>DATE(YEAR(F19),MONTH(F19),DAY(F19)+1)</f>
        <v>44682</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1"/>
        <v>15</v>
      </c>
      <c r="J20" s="16" t="str">
        <f t="shared" ca="1" si="0"/>
        <v>NOT DUE</v>
      </c>
      <c r="K20" s="30" t="s">
        <v>1423</v>
      </c>
      <c r="L20" s="19"/>
    </row>
    <row r="21" spans="1:12" ht="25.5">
      <c r="A21" s="16" t="s">
        <v>2608</v>
      </c>
      <c r="B21" s="30" t="s">
        <v>1398</v>
      </c>
      <c r="C21" s="30" t="s">
        <v>1399</v>
      </c>
      <c r="D21" s="39" t="s">
        <v>1</v>
      </c>
      <c r="E21" s="12">
        <v>42549</v>
      </c>
      <c r="F21" s="12">
        <v>44681</v>
      </c>
      <c r="G21" s="63"/>
      <c r="H21" s="14">
        <f>DATE(YEAR(F21),MONTH(F21),DAY(F21)+1)</f>
        <v>44682</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44681</v>
      </c>
      <c r="G22" s="63"/>
      <c r="H22" s="14">
        <f>DATE(YEAR(F22),MONTH(F22),DAY(F22)+1)</f>
        <v>44682</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44681</v>
      </c>
      <c r="G23" s="63"/>
      <c r="H23" s="14">
        <f>DATE(YEAR(F23),MONTH(F23),DAY(F23)+1)</f>
        <v>44682</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44681</v>
      </c>
      <c r="G24" s="63"/>
      <c r="H24" s="14">
        <f>DATE(YEAR(F24),MONTH(F24),DAY(F24)+1)</f>
        <v>44682</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154</v>
      </c>
      <c r="J25" s="16" t="str">
        <f t="shared" ca="1" si="0"/>
        <v>NOT DUE</v>
      </c>
      <c r="K25" s="30" t="s">
        <v>1425</v>
      </c>
      <c r="L25" s="19"/>
    </row>
    <row r="26" spans="1:12" ht="25.5">
      <c r="A26" s="16" t="s">
        <v>2613</v>
      </c>
      <c r="B26" s="30" t="s">
        <v>1407</v>
      </c>
      <c r="C26" s="30" t="s">
        <v>4848</v>
      </c>
      <c r="D26" s="39" t="s">
        <v>4</v>
      </c>
      <c r="E26" s="12">
        <v>42549</v>
      </c>
      <c r="F26" s="12">
        <v>44667</v>
      </c>
      <c r="G26" s="63"/>
      <c r="H26" s="14">
        <f>EDATE(F26-1,1)</f>
        <v>44696</v>
      </c>
      <c r="I26" s="15">
        <f t="shared" ca="1" si="1"/>
        <v>15</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423</v>
      </c>
      <c r="J27" s="16" t="str">
        <f t="shared" ca="1" si="0"/>
        <v>NOT DUE</v>
      </c>
      <c r="K27" s="30" t="s">
        <v>1426</v>
      </c>
      <c r="L27" s="145" t="s">
        <v>5383</v>
      </c>
    </row>
    <row r="28" spans="1:12" ht="26.45" customHeight="1">
      <c r="A28" s="16" t="s">
        <v>2615</v>
      </c>
      <c r="B28" s="30" t="s">
        <v>1408</v>
      </c>
      <c r="C28" s="30" t="s">
        <v>1409</v>
      </c>
      <c r="D28" s="39" t="s">
        <v>4060</v>
      </c>
      <c r="E28" s="12">
        <v>42549</v>
      </c>
      <c r="F28" s="12">
        <v>44648</v>
      </c>
      <c r="G28" s="63"/>
      <c r="H28" s="14">
        <f>DATE(YEAR(F28),MONTH(F28)+3,DAY(F28)-1)</f>
        <v>44739</v>
      </c>
      <c r="I28" s="15">
        <f t="shared" ca="1" si="1"/>
        <v>58</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258</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258</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258</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258</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258</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258</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789</v>
      </c>
      <c r="J35" s="16" t="str">
        <f t="shared" ca="1" si="0"/>
        <v>NOT DUE</v>
      </c>
      <c r="K35" s="30" t="s">
        <v>2400</v>
      </c>
      <c r="L35" s="145" t="s">
        <v>5382</v>
      </c>
    </row>
    <row r="36" spans="1:12" ht="15" customHeight="1">
      <c r="A36" s="16" t="s">
        <v>2623</v>
      </c>
      <c r="B36" s="30" t="s">
        <v>2372</v>
      </c>
      <c r="C36" s="30" t="s">
        <v>2373</v>
      </c>
      <c r="D36" s="39" t="s">
        <v>383</v>
      </c>
      <c r="E36" s="12">
        <v>42549</v>
      </c>
      <c r="F36" s="12">
        <v>44010</v>
      </c>
      <c r="G36" s="63"/>
      <c r="H36" s="14">
        <f>DATE(YEAR(F36)+2,MONTH(F36),DAY(F36)-1)</f>
        <v>44739</v>
      </c>
      <c r="I36" s="15">
        <f t="shared" ca="1" si="1"/>
        <v>58</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647</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38</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606</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606</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606</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606</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606</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606</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606</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606</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606</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606</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606</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606</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606</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606</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606</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606</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606</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606</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606</v>
      </c>
      <c r="J57" s="16" t="str">
        <f t="shared" ca="1" si="0"/>
        <v>NOT DUE</v>
      </c>
      <c r="K57" s="30"/>
      <c r="L57" s="19"/>
    </row>
    <row r="61" spans="1:12">
      <c r="B61" t="s">
        <v>4629</v>
      </c>
      <c r="D61" s="47" t="s">
        <v>4630</v>
      </c>
      <c r="E61" t="s">
        <v>5227</v>
      </c>
      <c r="G61" t="s">
        <v>4631</v>
      </c>
    </row>
    <row r="62" spans="1:12">
      <c r="C62" s="367" t="s">
        <v>5443</v>
      </c>
      <c r="E62" s="75" t="s">
        <v>5438</v>
      </c>
      <c r="H62" s="456" t="s">
        <v>5440</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F8" sqref="F8:F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22.7</v>
      </c>
    </row>
    <row r="5" spans="1:12" ht="18" customHeight="1">
      <c r="A5" s="259"/>
      <c r="B5" s="259"/>
      <c r="C5" s="261"/>
      <c r="D5" s="260"/>
      <c r="E5" s="260" t="str">
        <f>'Running Hours'!$C3</f>
        <v>Date updated:</v>
      </c>
      <c r="F5" s="147">
        <f>'Running Hours'!$D3</f>
        <v>44681</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44681</v>
      </c>
      <c r="G8" s="63"/>
      <c r="H8" s="14">
        <f>DATE(YEAR(F8),MONTH(F8),DAY(F8)+7)</f>
        <v>44688</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44681</v>
      </c>
      <c r="G9" s="63"/>
      <c r="H9" s="14">
        <f>DATE(YEAR(F9),MONTH(F9),DAY(F9)+7)</f>
        <v>44688</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44681</v>
      </c>
      <c r="G10" s="63"/>
      <c r="H10" s="14">
        <f>DATE(YEAR(F10),MONTH(F10),DAY(F10)+7)</f>
        <v>44688</v>
      </c>
      <c r="I10" s="15">
        <f t="shared" ca="1" si="0"/>
        <v>7</v>
      </c>
      <c r="J10" s="16" t="str">
        <f t="shared" ca="1" si="1"/>
        <v>NOT DUE</v>
      </c>
      <c r="K10" s="17" t="s">
        <v>27</v>
      </c>
      <c r="L10" s="69"/>
    </row>
    <row r="11" spans="1:12" ht="25.5">
      <c r="A11" s="11" t="s">
        <v>2576</v>
      </c>
      <c r="B11" s="11" t="s">
        <v>24</v>
      </c>
      <c r="C11" s="11" t="s">
        <v>30</v>
      </c>
      <c r="D11" s="11" t="s">
        <v>26</v>
      </c>
      <c r="E11" s="64">
        <v>42549</v>
      </c>
      <c r="F11" s="12">
        <v>44681</v>
      </c>
      <c r="G11" s="63"/>
      <c r="H11" s="14">
        <f>DATE(YEAR(F11),MONTH(F11),DAY(F11)+7)</f>
        <v>44688</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44681</v>
      </c>
      <c r="G12" s="63"/>
      <c r="H12" s="14">
        <f>DATE(YEAR(F12),MONTH(F12),DAY(F12)+7)</f>
        <v>44688</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15</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42</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55</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55</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44700.887499999997</v>
      </c>
      <c r="I17" s="22">
        <f t="shared" ref="I17:I24" si="3">D17-($F$4-G17)</f>
        <v>477.3</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44700.887499999997</v>
      </c>
      <c r="I18" s="22">
        <f t="shared" si="3"/>
        <v>477.3</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44721.720833333333</v>
      </c>
      <c r="I19" s="22">
        <f t="shared" si="3"/>
        <v>977.3</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44721.720833333333</v>
      </c>
      <c r="I20" s="22">
        <f t="shared" si="3"/>
        <v>977.3</v>
      </c>
      <c r="J20" s="16" t="str">
        <f t="shared" si="1"/>
        <v>NOT DUE</v>
      </c>
      <c r="K20" s="17" t="s">
        <v>45</v>
      </c>
      <c r="L20" s="69"/>
    </row>
    <row r="21" spans="1:12" ht="25.5">
      <c r="A21" s="11" t="s">
        <v>2586</v>
      </c>
      <c r="B21" s="11" t="s">
        <v>24</v>
      </c>
      <c r="C21" s="17" t="s">
        <v>47</v>
      </c>
      <c r="D21" s="20">
        <v>1000</v>
      </c>
      <c r="E21" s="64">
        <v>42549</v>
      </c>
      <c r="F21" s="12">
        <v>43463</v>
      </c>
      <c r="G21" s="13">
        <v>0</v>
      </c>
      <c r="H21" s="21">
        <f t="shared" si="4"/>
        <v>44721.720833333333</v>
      </c>
      <c r="I21" s="22">
        <f t="shared" si="3"/>
        <v>977.3</v>
      </c>
      <c r="J21" s="16" t="str">
        <f t="shared" si="1"/>
        <v>NOT DUE</v>
      </c>
      <c r="K21" s="17" t="s">
        <v>45</v>
      </c>
      <c r="L21" s="69"/>
    </row>
    <row r="22" spans="1:12" ht="25.5">
      <c r="A22" s="11" t="s">
        <v>2587</v>
      </c>
      <c r="B22" s="11" t="s">
        <v>24</v>
      </c>
      <c r="C22" s="11" t="s">
        <v>48</v>
      </c>
      <c r="D22" s="20">
        <v>1000</v>
      </c>
      <c r="E22" s="64">
        <v>42549</v>
      </c>
      <c r="F22" s="12">
        <v>43463</v>
      </c>
      <c r="G22" s="13">
        <v>0</v>
      </c>
      <c r="H22" s="21">
        <f t="shared" si="4"/>
        <v>44721.720833333333</v>
      </c>
      <c r="I22" s="22">
        <f t="shared" si="3"/>
        <v>977.3</v>
      </c>
      <c r="J22" s="16" t="str">
        <f t="shared" si="1"/>
        <v>NOT DUE</v>
      </c>
      <c r="K22" s="17" t="s">
        <v>45</v>
      </c>
      <c r="L22" s="69"/>
    </row>
    <row r="23" spans="1:12" ht="25.5">
      <c r="A23" s="11" t="s">
        <v>2588</v>
      </c>
      <c r="B23" s="11" t="s">
        <v>37</v>
      </c>
      <c r="C23" s="11" t="s">
        <v>49</v>
      </c>
      <c r="D23" s="20">
        <v>1000</v>
      </c>
      <c r="E23" s="64">
        <v>42549</v>
      </c>
      <c r="F23" s="64">
        <v>42549</v>
      </c>
      <c r="G23" s="13">
        <v>0</v>
      </c>
      <c r="H23" s="21">
        <f t="shared" si="4"/>
        <v>44721.720833333333</v>
      </c>
      <c r="I23" s="22">
        <f t="shared" si="3"/>
        <v>977.3</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44742.554166666669</v>
      </c>
      <c r="I24" s="22">
        <f t="shared" si="3"/>
        <v>1477.3</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421</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56</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56</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56</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423</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5443</v>
      </c>
      <c r="D35" s="47"/>
      <c r="E35" s="75" t="s">
        <v>5438</v>
      </c>
      <c r="H35" s="456" t="s">
        <v>5440</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1" workbookViewId="0">
      <selection activeCell="L12" sqref="L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44681</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44458</v>
      </c>
      <c r="G8" s="63"/>
      <c r="H8" s="14">
        <f t="shared" ref="H8:H22" si="0">DATE(YEAR(F8),MONTH(F8)+6,DAY(F8)-1)</f>
        <v>44638</v>
      </c>
      <c r="I8" s="15">
        <f t="shared" ref="I8:I22" ca="1" si="1">IF(ISBLANK(H8),"",H8-DATE(YEAR(NOW()),MONTH(NOW()),DAY(NOW())))</f>
        <v>-43</v>
      </c>
      <c r="J8" s="16" t="str">
        <f t="shared" ref="J8:J22" ca="1" si="2">IF(I8="","",IF(I8&lt;0,"OVERDUE","NOT DUE"))</f>
        <v>OVERDUE</v>
      </c>
      <c r="K8" s="203" t="s">
        <v>4639</v>
      </c>
      <c r="L8" s="69"/>
    </row>
    <row r="9" spans="1:12" ht="25.5">
      <c r="A9" s="11" t="s">
        <v>4640</v>
      </c>
      <c r="B9" s="11" t="s">
        <v>4637</v>
      </c>
      <c r="C9" s="11" t="s">
        <v>4641</v>
      </c>
      <c r="D9" s="11" t="s">
        <v>3</v>
      </c>
      <c r="E9" s="12">
        <v>43130</v>
      </c>
      <c r="F9" s="12">
        <v>44458</v>
      </c>
      <c r="G9" s="63"/>
      <c r="H9" s="14">
        <f t="shared" si="0"/>
        <v>44638</v>
      </c>
      <c r="I9" s="15">
        <f t="shared" ca="1" si="1"/>
        <v>-43</v>
      </c>
      <c r="J9" s="16" t="str">
        <f t="shared" ca="1" si="2"/>
        <v>OVERDUE</v>
      </c>
      <c r="K9" s="203" t="s">
        <v>4642</v>
      </c>
      <c r="L9" s="69"/>
    </row>
    <row r="10" spans="1:12" ht="25.5">
      <c r="A10" s="11" t="s">
        <v>4643</v>
      </c>
      <c r="B10" s="11" t="s">
        <v>4637</v>
      </c>
      <c r="C10" s="17" t="s">
        <v>4644</v>
      </c>
      <c r="D10" s="11" t="s">
        <v>3</v>
      </c>
      <c r="E10" s="12">
        <v>43130</v>
      </c>
      <c r="F10" s="12">
        <v>44458</v>
      </c>
      <c r="G10" s="63"/>
      <c r="H10" s="14">
        <f t="shared" si="0"/>
        <v>44638</v>
      </c>
      <c r="I10" s="15">
        <f t="shared" ca="1" si="1"/>
        <v>-43</v>
      </c>
      <c r="J10" s="16" t="str">
        <f t="shared" ca="1" si="2"/>
        <v>OVERDUE</v>
      </c>
      <c r="K10" s="203" t="s">
        <v>4645</v>
      </c>
      <c r="L10" s="69"/>
    </row>
    <row r="11" spans="1:12" ht="25.5">
      <c r="A11" s="11" t="s">
        <v>4646</v>
      </c>
      <c r="B11" s="11" t="s">
        <v>4637</v>
      </c>
      <c r="C11" s="17" t="s">
        <v>4647</v>
      </c>
      <c r="D11" s="11" t="s">
        <v>3</v>
      </c>
      <c r="E11" s="12">
        <v>43130</v>
      </c>
      <c r="F11" s="12">
        <v>44458</v>
      </c>
      <c r="G11" s="63"/>
      <c r="H11" s="14">
        <f t="shared" si="0"/>
        <v>44638</v>
      </c>
      <c r="I11" s="15">
        <f t="shared" ca="1" si="1"/>
        <v>-43</v>
      </c>
      <c r="J11" s="16" t="str">
        <f t="shared" ca="1" si="2"/>
        <v>OVERDUE</v>
      </c>
      <c r="K11" s="203" t="s">
        <v>4648</v>
      </c>
      <c r="L11" s="69"/>
    </row>
    <row r="12" spans="1:12" ht="25.5">
      <c r="A12" s="11" t="s">
        <v>4649</v>
      </c>
      <c r="B12" s="11" t="s">
        <v>4637</v>
      </c>
      <c r="C12" s="17" t="s">
        <v>4650</v>
      </c>
      <c r="D12" s="11" t="s">
        <v>3</v>
      </c>
      <c r="E12" s="12">
        <v>43130</v>
      </c>
      <c r="F12" s="12">
        <v>44458</v>
      </c>
      <c r="G12" s="63"/>
      <c r="H12" s="14">
        <f t="shared" si="0"/>
        <v>44638</v>
      </c>
      <c r="I12" s="15">
        <f t="shared" ca="1" si="1"/>
        <v>-43</v>
      </c>
      <c r="J12" s="16" t="str">
        <f t="shared" ca="1" si="2"/>
        <v>OVERDUE</v>
      </c>
      <c r="K12" s="203" t="s">
        <v>4651</v>
      </c>
      <c r="L12" s="69"/>
    </row>
    <row r="13" spans="1:12" ht="25.5">
      <c r="A13" s="11" t="s">
        <v>4652</v>
      </c>
      <c r="B13" s="11" t="s">
        <v>4637</v>
      </c>
      <c r="C13" s="17" t="s">
        <v>4653</v>
      </c>
      <c r="D13" s="11" t="s">
        <v>3</v>
      </c>
      <c r="E13" s="12">
        <v>43130</v>
      </c>
      <c r="F13" s="12">
        <v>44458</v>
      </c>
      <c r="G13" s="63"/>
      <c r="H13" s="14">
        <f t="shared" si="0"/>
        <v>44638</v>
      </c>
      <c r="I13" s="15">
        <f t="shared" ca="1" si="1"/>
        <v>-43</v>
      </c>
      <c r="J13" s="16" t="str">
        <f t="shared" ca="1" si="2"/>
        <v>OVERDUE</v>
      </c>
      <c r="K13" s="203" t="s">
        <v>4654</v>
      </c>
      <c r="L13" s="69"/>
    </row>
    <row r="14" spans="1:12" ht="24">
      <c r="A14" s="11" t="s">
        <v>4655</v>
      </c>
      <c r="B14" s="11" t="s">
        <v>4637</v>
      </c>
      <c r="C14" s="17" t="s">
        <v>4656</v>
      </c>
      <c r="D14" s="11" t="s">
        <v>3</v>
      </c>
      <c r="E14" s="12">
        <v>43130</v>
      </c>
      <c r="F14" s="12">
        <v>44537</v>
      </c>
      <c r="G14" s="63"/>
      <c r="H14" s="14">
        <f t="shared" si="0"/>
        <v>44718</v>
      </c>
      <c r="I14" s="18">
        <f t="shared" ca="1" si="1"/>
        <v>37</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44</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38</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38</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38</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38</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38</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38</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44</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5438</v>
      </c>
      <c r="H27" s="456" t="s">
        <v>5439</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B9" sqref="B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33631.9</v>
      </c>
    </row>
    <row r="5" spans="1:12" ht="18" customHeight="1">
      <c r="A5" s="266"/>
      <c r="B5" s="266"/>
      <c r="C5" s="268"/>
      <c r="D5" s="267"/>
      <c r="E5" s="267" t="str">
        <f>'[8]Running Hours'!$C5</f>
        <v>Date updated:</v>
      </c>
      <c r="F5" s="147">
        <f>'Running Hours'!$D3</f>
        <v>44681</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1559</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1386</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1555</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1564</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1564</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1559</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1458</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1458</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1459</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1459</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1460</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1460</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902</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903</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1474</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1474</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1475</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1475</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855</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855</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855</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855</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855</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855</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855</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855</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1473</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1561</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1565</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1560</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1560</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1563</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1563</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1563</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1551</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1551</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1563</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1557</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1557</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926</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1309</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1495</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1104</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1473</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1114</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1114</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1474</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1093</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1158</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1104</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1104</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1104</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1104</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1123</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1123</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456</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1542</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1456</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640</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1158</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1104</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1391</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1365</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1457</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1412</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1463</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1359</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1557</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1563</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1563</v>
      </c>
      <c r="J77" s="16" t="str">
        <f t="shared" ca="1" si="5"/>
        <v>NOT DUE</v>
      </c>
      <c r="K77" s="17" t="s">
        <v>4885</v>
      </c>
      <c r="L77" s="69" t="s">
        <v>5381</v>
      </c>
    </row>
    <row r="78" spans="1:14" ht="60.75" customHeight="1">
      <c r="A78" s="11" t="s">
        <v>5092</v>
      </c>
      <c r="B78" s="11" t="s">
        <v>5093</v>
      </c>
      <c r="C78" s="17" t="s">
        <v>5094</v>
      </c>
      <c r="D78" s="11" t="s">
        <v>2138</v>
      </c>
      <c r="E78" s="64">
        <v>43279</v>
      </c>
      <c r="F78" s="12">
        <v>44419</v>
      </c>
      <c r="G78" s="13">
        <v>0</v>
      </c>
      <c r="H78" s="14">
        <f t="shared" si="4"/>
        <v>46244</v>
      </c>
      <c r="I78" s="15">
        <f t="shared" ca="1" si="6"/>
        <v>1563</v>
      </c>
      <c r="J78" s="16" t="str">
        <f t="shared" ca="1" si="5"/>
        <v>NOT DUE</v>
      </c>
      <c r="K78" s="17" t="s">
        <v>4885</v>
      </c>
      <c r="L78" s="69" t="s">
        <v>5381</v>
      </c>
    </row>
    <row r="79" spans="1:14" ht="60.75" customHeight="1">
      <c r="A79" s="11" t="s">
        <v>5095</v>
      </c>
      <c r="B79" s="11" t="s">
        <v>5096</v>
      </c>
      <c r="C79" s="17" t="s">
        <v>5097</v>
      </c>
      <c r="D79" s="11" t="s">
        <v>2138</v>
      </c>
      <c r="E79" s="64">
        <v>43279</v>
      </c>
      <c r="F79" s="12">
        <v>44419</v>
      </c>
      <c r="G79" s="13">
        <v>0</v>
      </c>
      <c r="H79" s="14">
        <f t="shared" si="4"/>
        <v>46244</v>
      </c>
      <c r="I79" s="15">
        <f t="shared" ca="1" si="6"/>
        <v>1563</v>
      </c>
      <c r="J79" s="16" t="str">
        <f t="shared" ca="1" si="5"/>
        <v>NOT DUE</v>
      </c>
      <c r="K79" s="17" t="s">
        <v>4885</v>
      </c>
      <c r="L79" s="69" t="s">
        <v>5381</v>
      </c>
    </row>
    <row r="80" spans="1:14" ht="60.75" customHeight="1">
      <c r="A80" s="11" t="s">
        <v>5098</v>
      </c>
      <c r="B80" s="11" t="s">
        <v>5099</v>
      </c>
      <c r="C80" s="17" t="s">
        <v>5100</v>
      </c>
      <c r="D80" s="11" t="s">
        <v>2138</v>
      </c>
      <c r="E80" s="64">
        <v>43279</v>
      </c>
      <c r="F80" s="12">
        <v>44419</v>
      </c>
      <c r="G80" s="13">
        <v>0</v>
      </c>
      <c r="H80" s="14">
        <f t="shared" si="4"/>
        <v>46244</v>
      </c>
      <c r="I80" s="15">
        <f t="shared" ca="1" si="6"/>
        <v>1563</v>
      </c>
      <c r="J80" s="16" t="str">
        <f t="shared" ca="1" si="5"/>
        <v>NOT DUE</v>
      </c>
      <c r="K80" s="17" t="s">
        <v>4885</v>
      </c>
      <c r="L80" s="69" t="s">
        <v>5381</v>
      </c>
    </row>
    <row r="81" spans="1:12" ht="60.75" customHeight="1">
      <c r="A81" s="11" t="s">
        <v>5101</v>
      </c>
      <c r="B81" s="11" t="s">
        <v>5102</v>
      </c>
      <c r="C81" s="17" t="s">
        <v>5103</v>
      </c>
      <c r="D81" s="11" t="s">
        <v>2138</v>
      </c>
      <c r="E81" s="64">
        <v>43279</v>
      </c>
      <c r="F81" s="12">
        <v>44419</v>
      </c>
      <c r="G81" s="13">
        <v>0</v>
      </c>
      <c r="H81" s="14">
        <f t="shared" si="4"/>
        <v>46244</v>
      </c>
      <c r="I81" s="15">
        <f t="shared" ca="1" si="6"/>
        <v>1563</v>
      </c>
      <c r="J81" s="16" t="str">
        <f t="shared" ca="1" si="5"/>
        <v>NOT DUE</v>
      </c>
      <c r="K81" s="17" t="s">
        <v>4885</v>
      </c>
      <c r="L81" s="69" t="s">
        <v>5381</v>
      </c>
    </row>
    <row r="82" spans="1:12" ht="60.75" customHeight="1">
      <c r="A82" s="11" t="s">
        <v>5104</v>
      </c>
      <c r="B82" s="11" t="s">
        <v>5105</v>
      </c>
      <c r="C82" s="17" t="s">
        <v>5106</v>
      </c>
      <c r="D82" s="11" t="s">
        <v>2138</v>
      </c>
      <c r="E82" s="64">
        <v>43279</v>
      </c>
      <c r="F82" s="232">
        <v>44334</v>
      </c>
      <c r="G82" s="13">
        <v>0</v>
      </c>
      <c r="H82" s="14">
        <f t="shared" si="4"/>
        <v>46159</v>
      </c>
      <c r="I82" s="15">
        <f t="shared" ca="1" si="6"/>
        <v>1478</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1563</v>
      </c>
      <c r="J83" s="16" t="str">
        <f t="shared" ca="1" si="5"/>
        <v>NOT DUE</v>
      </c>
      <c r="K83" s="17" t="s">
        <v>4885</v>
      </c>
      <c r="L83" s="69" t="s">
        <v>5381</v>
      </c>
    </row>
    <row r="84" spans="1:12" ht="60.75" customHeight="1">
      <c r="A84" s="11" t="s">
        <v>5110</v>
      </c>
      <c r="B84" s="11" t="s">
        <v>5111</v>
      </c>
      <c r="C84" s="17" t="s">
        <v>5112</v>
      </c>
      <c r="D84" s="11" t="s">
        <v>2138</v>
      </c>
      <c r="E84" s="64">
        <v>43279</v>
      </c>
      <c r="F84" s="12">
        <v>44419</v>
      </c>
      <c r="G84" s="13">
        <v>0</v>
      </c>
      <c r="H84" s="14">
        <f t="shared" si="4"/>
        <v>46244</v>
      </c>
      <c r="I84" s="15">
        <f t="shared" ca="1" si="6"/>
        <v>1563</v>
      </c>
      <c r="J84" s="16" t="str">
        <f t="shared" ca="1" si="5"/>
        <v>NOT DUE</v>
      </c>
      <c r="K84" s="17" t="s">
        <v>4885</v>
      </c>
      <c r="L84" s="69" t="s">
        <v>5381</v>
      </c>
    </row>
    <row r="85" spans="1:12" ht="60.75" customHeight="1">
      <c r="A85" s="11" t="s">
        <v>5113</v>
      </c>
      <c r="B85" s="11" t="s">
        <v>5114</v>
      </c>
      <c r="C85" s="17" t="s">
        <v>5115</v>
      </c>
      <c r="D85" s="11" t="s">
        <v>2138</v>
      </c>
      <c r="E85" s="64">
        <v>43279</v>
      </c>
      <c r="F85" s="12">
        <v>44313</v>
      </c>
      <c r="G85" s="13">
        <v>0</v>
      </c>
      <c r="H85" s="14">
        <f t="shared" si="4"/>
        <v>46138</v>
      </c>
      <c r="I85" s="15">
        <f t="shared" ca="1" si="6"/>
        <v>1457</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1457</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1121</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1117</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1117</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1113</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1113</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1104</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1104</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1145</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1145</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1145</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1145</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1145</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1145</v>
      </c>
      <c r="J99" s="16" t="str">
        <f t="shared" ca="1" si="5"/>
        <v>NOT DUE</v>
      </c>
      <c r="K99" s="17" t="s">
        <v>4885</v>
      </c>
      <c r="L99" s="69"/>
    </row>
    <row r="101" spans="1:12">
      <c r="A101" s="265"/>
      <c r="C101" s="38"/>
      <c r="D101" s="47"/>
    </row>
    <row r="102" spans="1:12">
      <c r="A102" s="265"/>
      <c r="C102" s="38"/>
      <c r="D102" s="47"/>
    </row>
    <row r="103" spans="1:12">
      <c r="A103" s="265"/>
      <c r="C103" s="38"/>
      <c r="D103" s="47"/>
    </row>
    <row r="104" spans="1:12">
      <c r="A104" s="265"/>
      <c r="B104" s="269" t="s">
        <v>4629</v>
      </c>
      <c r="C104" s="38"/>
      <c r="D104" s="47" t="s">
        <v>4630</v>
      </c>
      <c r="E104" t="s">
        <v>5227</v>
      </c>
      <c r="G104" t="s">
        <v>4631</v>
      </c>
    </row>
    <row r="105" spans="1:12">
      <c r="A105" s="265"/>
      <c r="C105" s="222" t="s">
        <v>5301</v>
      </c>
      <c r="D105" s="47"/>
      <c r="E105" s="75" t="s">
        <v>5438</v>
      </c>
      <c r="H105" s="456" t="s">
        <v>5440</v>
      </c>
      <c r="I105" s="456"/>
      <c r="J105" s="456"/>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-25631.9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-17631.900000000001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-25631.9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-25631.9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-25631.9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-25631.9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-25631.9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-25631.9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-25631.9</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5438</v>
      </c>
      <c r="H20" s="435" t="s">
        <v>5440</v>
      </c>
      <c r="I20" s="435"/>
      <c r="J20" s="435"/>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A225" sqref="A225:A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4" t="s">
        <v>3710</v>
      </c>
      <c r="H2" s="454"/>
      <c r="I2" s="45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4">
        <v>1</v>
      </c>
      <c r="B5" s="120" t="s">
        <v>3698</v>
      </c>
      <c r="C5" s="120" t="s">
        <v>3699</v>
      </c>
      <c r="D5" s="241">
        <v>614</v>
      </c>
      <c r="E5" s="128" t="s">
        <v>5190</v>
      </c>
      <c r="G5" s="355">
        <v>7</v>
      </c>
      <c r="H5" s="205" t="s">
        <v>5351</v>
      </c>
    </row>
    <row r="6" spans="1:13" ht="15" customHeight="1">
      <c r="A6" s="445"/>
      <c r="B6" s="16" t="s">
        <v>3706</v>
      </c>
      <c r="C6" s="16" t="s">
        <v>3707</v>
      </c>
      <c r="D6" s="241">
        <v>614</v>
      </c>
      <c r="E6" s="320" t="s">
        <v>5190</v>
      </c>
      <c r="G6" s="355">
        <v>19</v>
      </c>
      <c r="H6" s="205" t="s">
        <v>5351</v>
      </c>
    </row>
    <row r="7" spans="1:13" ht="15" customHeight="1">
      <c r="A7" s="445"/>
      <c r="B7" s="16" t="s">
        <v>3689</v>
      </c>
      <c r="C7" s="39" t="s">
        <v>3713</v>
      </c>
      <c r="D7" s="241">
        <v>2014</v>
      </c>
      <c r="E7" s="129"/>
      <c r="G7" s="355">
        <v>12</v>
      </c>
      <c r="H7" s="205" t="s">
        <v>5352</v>
      </c>
    </row>
    <row r="8" spans="1:13" ht="15" customHeight="1">
      <c r="A8" s="445"/>
      <c r="B8" s="16" t="s">
        <v>3690</v>
      </c>
      <c r="C8" s="16" t="s">
        <v>3694</v>
      </c>
      <c r="D8" s="241">
        <v>2014</v>
      </c>
      <c r="E8" s="129"/>
      <c r="G8" s="355">
        <v>18</v>
      </c>
      <c r="H8" s="205" t="s">
        <v>5353</v>
      </c>
      <c r="J8" t="s">
        <v>5469</v>
      </c>
    </row>
    <row r="9" spans="1:13" ht="15" customHeight="1">
      <c r="A9" s="445"/>
      <c r="B9" s="16" t="s">
        <v>3691</v>
      </c>
      <c r="C9" s="16" t="s">
        <v>3695</v>
      </c>
      <c r="D9" s="241">
        <v>2014</v>
      </c>
      <c r="E9" s="129"/>
      <c r="G9" s="355">
        <v>11</v>
      </c>
      <c r="H9" s="205" t="s">
        <v>5354</v>
      </c>
      <c r="J9" t="s">
        <v>5470</v>
      </c>
    </row>
    <row r="10" spans="1:13" ht="15" customHeight="1">
      <c r="A10" s="445"/>
      <c r="B10" s="16" t="s">
        <v>3692</v>
      </c>
      <c r="C10" s="16" t="s">
        <v>3696</v>
      </c>
      <c r="D10" s="241">
        <v>2014</v>
      </c>
      <c r="E10" s="129"/>
      <c r="G10" s="355">
        <v>14</v>
      </c>
      <c r="H10" s="205" t="s">
        <v>5355</v>
      </c>
    </row>
    <row r="11" spans="1:13" ht="15" customHeight="1">
      <c r="A11" s="445"/>
      <c r="B11" s="16" t="s">
        <v>3693</v>
      </c>
      <c r="C11" s="16" t="s">
        <v>3697</v>
      </c>
      <c r="D11" s="241">
        <v>614</v>
      </c>
      <c r="E11" s="129" t="s">
        <v>5190</v>
      </c>
      <c r="G11" s="351">
        <v>3</v>
      </c>
      <c r="H11" s="205" t="s">
        <v>5350</v>
      </c>
    </row>
    <row r="12" spans="1:13" ht="15" customHeight="1">
      <c r="A12" s="445"/>
      <c r="B12" s="16" t="s">
        <v>3700</v>
      </c>
      <c r="C12" s="16" t="s">
        <v>3701</v>
      </c>
      <c r="D12" s="241">
        <v>2014</v>
      </c>
      <c r="E12" s="129"/>
      <c r="G12" s="351">
        <v>17</v>
      </c>
      <c r="H12" s="205" t="s">
        <v>5356</v>
      </c>
    </row>
    <row r="13" spans="1:13" ht="15" customHeight="1">
      <c r="A13" s="445"/>
      <c r="B13" s="16" t="s">
        <v>3702</v>
      </c>
      <c r="C13" s="16" t="s">
        <v>3703</v>
      </c>
      <c r="D13" s="241">
        <v>614</v>
      </c>
      <c r="E13" s="129" t="s">
        <v>5190</v>
      </c>
      <c r="G13" s="351">
        <v>9</v>
      </c>
      <c r="H13" s="205" t="s">
        <v>5359</v>
      </c>
      <c r="K13" s="207" t="s">
        <v>4715</v>
      </c>
      <c r="L13" s="207"/>
      <c r="M13" s="207"/>
    </row>
    <row r="14" spans="1:13" ht="15" customHeight="1">
      <c r="A14" s="445"/>
      <c r="B14" s="16" t="s">
        <v>3704</v>
      </c>
      <c r="C14" s="16" t="s">
        <v>3705</v>
      </c>
      <c r="D14" s="241">
        <v>614</v>
      </c>
      <c r="E14" s="129" t="s">
        <v>5190</v>
      </c>
      <c r="G14" s="351">
        <v>8</v>
      </c>
      <c r="H14" s="205" t="s">
        <v>5360</v>
      </c>
      <c r="K14" s="207"/>
      <c r="L14" s="207"/>
      <c r="M14" s="207"/>
    </row>
    <row r="15" spans="1:13" ht="15" customHeight="1" thickBot="1">
      <c r="A15" s="446"/>
      <c r="B15" s="121" t="s">
        <v>3708</v>
      </c>
      <c r="C15" s="121" t="s">
        <v>3697</v>
      </c>
      <c r="D15" s="241">
        <v>614</v>
      </c>
      <c r="E15" s="130" t="s">
        <v>5190</v>
      </c>
      <c r="G15" s="351">
        <v>21</v>
      </c>
      <c r="H15" s="205" t="s">
        <v>5357</v>
      </c>
      <c r="K15" s="207" t="s">
        <v>4716</v>
      </c>
      <c r="L15" s="207"/>
      <c r="M15" s="207"/>
    </row>
    <row r="16" spans="1:13" ht="15" customHeight="1">
      <c r="A16" s="444">
        <v>2</v>
      </c>
      <c r="B16" s="120" t="s">
        <v>3698</v>
      </c>
      <c r="C16" s="120" t="s">
        <v>3699</v>
      </c>
      <c r="D16" s="143">
        <v>11533</v>
      </c>
      <c r="E16" s="337"/>
      <c r="G16" s="351">
        <v>16</v>
      </c>
      <c r="H16" s="205" t="s">
        <v>5358</v>
      </c>
      <c r="K16" s="207" t="s">
        <v>4717</v>
      </c>
      <c r="L16" s="207"/>
      <c r="M16" s="207"/>
    </row>
    <row r="17" spans="1:8" ht="15" customHeight="1">
      <c r="A17" s="445"/>
      <c r="B17" s="16" t="s">
        <v>3706</v>
      </c>
      <c r="C17" s="16" t="s">
        <v>3707</v>
      </c>
      <c r="D17" s="240">
        <v>11533</v>
      </c>
      <c r="E17" s="129"/>
      <c r="G17" s="352">
        <v>1</v>
      </c>
      <c r="H17" s="278" t="s">
        <v>3715</v>
      </c>
    </row>
    <row r="18" spans="1:8" ht="15" customHeight="1">
      <c r="A18" s="445"/>
      <c r="B18" s="16" t="s">
        <v>3689</v>
      </c>
      <c r="C18" s="39" t="s">
        <v>3713</v>
      </c>
      <c r="D18" s="240">
        <v>0</v>
      </c>
      <c r="E18" s="129" t="s">
        <v>5190</v>
      </c>
      <c r="G18" s="352">
        <v>2</v>
      </c>
      <c r="H18" s="278" t="s">
        <v>3715</v>
      </c>
    </row>
    <row r="19" spans="1:8" ht="15" customHeight="1">
      <c r="A19" s="445"/>
      <c r="B19" s="16" t="s">
        <v>3690</v>
      </c>
      <c r="C19" s="16" t="s">
        <v>3694</v>
      </c>
      <c r="D19" s="240">
        <v>0</v>
      </c>
      <c r="E19" s="129" t="s">
        <v>5190</v>
      </c>
      <c r="G19" s="352">
        <v>3</v>
      </c>
      <c r="H19" s="278" t="s">
        <v>3715</v>
      </c>
    </row>
    <row r="20" spans="1:8" ht="15" customHeight="1">
      <c r="A20" s="445"/>
      <c r="B20" s="16" t="s">
        <v>3691</v>
      </c>
      <c r="C20" s="16" t="s">
        <v>3695</v>
      </c>
      <c r="D20" s="240">
        <v>0</v>
      </c>
      <c r="E20" s="129" t="s">
        <v>5190</v>
      </c>
      <c r="G20" s="352">
        <v>4</v>
      </c>
      <c r="H20" s="278" t="s">
        <v>3715</v>
      </c>
    </row>
    <row r="21" spans="1:8" ht="15" customHeight="1">
      <c r="A21" s="445"/>
      <c r="B21" s="16" t="s">
        <v>3692</v>
      </c>
      <c r="C21" s="16" t="s">
        <v>3696</v>
      </c>
      <c r="D21" s="240">
        <v>0</v>
      </c>
      <c r="E21" s="129" t="s">
        <v>5190</v>
      </c>
      <c r="G21" s="352">
        <v>6</v>
      </c>
      <c r="H21" s="278" t="s">
        <v>3715</v>
      </c>
    </row>
    <row r="22" spans="1:8" ht="15" customHeight="1">
      <c r="A22" s="445"/>
      <c r="B22" s="16" t="s">
        <v>3693</v>
      </c>
      <c r="C22" s="16" t="s">
        <v>3697</v>
      </c>
      <c r="D22" s="240">
        <v>0</v>
      </c>
      <c r="E22" s="129" t="s">
        <v>5190</v>
      </c>
      <c r="G22" s="352">
        <v>11</v>
      </c>
      <c r="H22" s="278" t="s">
        <v>3715</v>
      </c>
    </row>
    <row r="23" spans="1:8" ht="15" customHeight="1">
      <c r="A23" s="445"/>
      <c r="B23" s="16" t="s">
        <v>3700</v>
      </c>
      <c r="C23" s="16" t="s">
        <v>3701</v>
      </c>
      <c r="D23" s="240">
        <v>0</v>
      </c>
      <c r="E23" s="129" t="s">
        <v>5190</v>
      </c>
      <c r="G23" s="352">
        <v>13</v>
      </c>
      <c r="H23" s="278" t="s">
        <v>3715</v>
      </c>
    </row>
    <row r="24" spans="1:8" ht="15" customHeight="1">
      <c r="A24" s="445"/>
      <c r="B24" s="16" t="s">
        <v>3702</v>
      </c>
      <c r="C24" s="16" t="s">
        <v>3703</v>
      </c>
      <c r="D24" s="240">
        <v>0</v>
      </c>
      <c r="E24" s="129" t="s">
        <v>5190</v>
      </c>
      <c r="G24" s="352">
        <v>14</v>
      </c>
      <c r="H24" s="278" t="s">
        <v>3715</v>
      </c>
    </row>
    <row r="25" spans="1:8" ht="15" customHeight="1">
      <c r="A25" s="445"/>
      <c r="B25" s="16" t="s">
        <v>3704</v>
      </c>
      <c r="C25" s="16" t="s">
        <v>3705</v>
      </c>
      <c r="D25" s="239">
        <v>9533</v>
      </c>
      <c r="E25" s="129"/>
      <c r="G25" s="352">
        <v>16</v>
      </c>
      <c r="H25" s="278" t="s">
        <v>3715</v>
      </c>
    </row>
    <row r="26" spans="1:8" ht="15" customHeight="1" thickBot="1">
      <c r="A26" s="446"/>
      <c r="B26" s="121" t="s">
        <v>3708</v>
      </c>
      <c r="C26" s="121" t="s">
        <v>3697</v>
      </c>
      <c r="D26" s="240">
        <v>0</v>
      </c>
      <c r="E26" s="129" t="s">
        <v>5190</v>
      </c>
      <c r="G26" s="352">
        <v>17</v>
      </c>
      <c r="H26" s="278" t="s">
        <v>3715</v>
      </c>
    </row>
    <row r="27" spans="1:8" ht="15" customHeight="1" thickBot="1">
      <c r="A27" s="450">
        <v>3</v>
      </c>
      <c r="B27" s="120" t="s">
        <v>3698</v>
      </c>
      <c r="C27" s="120" t="s">
        <v>3699</v>
      </c>
      <c r="D27" s="236">
        <v>5957</v>
      </c>
      <c r="E27" s="128"/>
      <c r="G27" s="352">
        <v>20</v>
      </c>
      <c r="H27" s="278" t="s">
        <v>3715</v>
      </c>
    </row>
    <row r="28" spans="1:8" ht="15" customHeight="1">
      <c r="A28" s="451"/>
      <c r="B28" s="16" t="s">
        <v>3706</v>
      </c>
      <c r="C28" s="16" t="s">
        <v>3707</v>
      </c>
      <c r="D28" s="236">
        <v>5957</v>
      </c>
      <c r="E28" s="129"/>
      <c r="G28" s="353">
        <v>22</v>
      </c>
      <c r="H28" s="278" t="s">
        <v>3715</v>
      </c>
    </row>
    <row r="29" spans="1:8" ht="15" customHeight="1">
      <c r="A29" s="451"/>
      <c r="B29" s="16" t="s">
        <v>3689</v>
      </c>
      <c r="C29" s="39" t="s">
        <v>3713</v>
      </c>
      <c r="D29" s="240">
        <v>1421</v>
      </c>
      <c r="E29" s="129"/>
      <c r="G29" s="353">
        <v>24</v>
      </c>
      <c r="H29" s="278" t="s">
        <v>3715</v>
      </c>
    </row>
    <row r="30" spans="1:8" ht="15" customHeight="1" thickBot="1">
      <c r="A30" s="451"/>
      <c r="B30" s="16" t="s">
        <v>3690</v>
      </c>
      <c r="C30" s="16" t="s">
        <v>3694</v>
      </c>
      <c r="D30" s="240">
        <v>1421</v>
      </c>
      <c r="E30" s="129"/>
      <c r="G30" s="354">
        <v>26</v>
      </c>
      <c r="H30" s="278" t="s">
        <v>3715</v>
      </c>
    </row>
    <row r="31" spans="1:8" ht="15" customHeight="1">
      <c r="A31" s="451"/>
      <c r="B31" s="16" t="s">
        <v>3691</v>
      </c>
      <c r="C31" s="16" t="s">
        <v>3695</v>
      </c>
      <c r="D31" s="240">
        <v>1421</v>
      </c>
      <c r="E31" s="129"/>
      <c r="G31" s="353"/>
      <c r="H31" s="205"/>
    </row>
    <row r="32" spans="1:8" ht="15" customHeight="1" thickBot="1">
      <c r="A32" s="451"/>
      <c r="B32" s="16" t="s">
        <v>3692</v>
      </c>
      <c r="C32" s="16" t="s">
        <v>3696</v>
      </c>
      <c r="D32" s="240">
        <v>1421</v>
      </c>
      <c r="E32" s="129"/>
      <c r="G32" s="127"/>
      <c r="H32" s="206"/>
    </row>
    <row r="33" spans="1:10" ht="15" customHeight="1">
      <c r="A33" s="451"/>
      <c r="B33" s="16" t="s">
        <v>3693</v>
      </c>
      <c r="C33" s="16" t="s">
        <v>3697</v>
      </c>
      <c r="D33" s="240">
        <v>1421</v>
      </c>
      <c r="E33" s="129"/>
      <c r="H33" s="435"/>
      <c r="I33" s="435"/>
      <c r="J33" s="435"/>
    </row>
    <row r="34" spans="1:10" ht="15" customHeight="1">
      <c r="A34" s="451"/>
      <c r="B34" s="16" t="s">
        <v>3700</v>
      </c>
      <c r="C34" s="16" t="s">
        <v>3701</v>
      </c>
      <c r="D34" s="240">
        <v>1421</v>
      </c>
      <c r="E34" s="129"/>
    </row>
    <row r="35" spans="1:10" ht="15" customHeight="1">
      <c r="A35" s="451"/>
      <c r="B35" s="16" t="s">
        <v>3702</v>
      </c>
      <c r="C35" s="16" t="s">
        <v>3703</v>
      </c>
      <c r="D35" s="240">
        <v>1421</v>
      </c>
      <c r="E35" s="129"/>
    </row>
    <row r="36" spans="1:10" ht="15" customHeight="1">
      <c r="A36" s="451"/>
      <c r="B36" s="16" t="s">
        <v>3704</v>
      </c>
      <c r="C36" s="16" t="s">
        <v>3705</v>
      </c>
      <c r="D36" s="240">
        <v>1421</v>
      </c>
      <c r="E36" s="129"/>
    </row>
    <row r="37" spans="1:10" ht="15" customHeight="1" thickBot="1">
      <c r="A37" s="452"/>
      <c r="B37" s="121" t="s">
        <v>3708</v>
      </c>
      <c r="C37" s="121" t="s">
        <v>3697</v>
      </c>
      <c r="D37" s="240">
        <v>1421</v>
      </c>
      <c r="E37" s="130"/>
    </row>
    <row r="38" spans="1:10" ht="15.75" thickBot="1">
      <c r="A38" s="444">
        <v>4</v>
      </c>
      <c r="B38" s="120" t="s">
        <v>3698</v>
      </c>
      <c r="C38" s="120" t="s">
        <v>3699</v>
      </c>
      <c r="D38" s="236">
        <v>2432</v>
      </c>
      <c r="E38" s="128" t="s">
        <v>5288</v>
      </c>
    </row>
    <row r="39" spans="1:10" ht="15.75" thickBot="1">
      <c r="A39" s="445"/>
      <c r="B39" s="16" t="s">
        <v>3706</v>
      </c>
      <c r="C39" s="16" t="s">
        <v>3707</v>
      </c>
      <c r="D39" s="236">
        <v>2432</v>
      </c>
      <c r="E39" s="129" t="s">
        <v>5289</v>
      </c>
    </row>
    <row r="40" spans="1:10" ht="15.75" thickBot="1">
      <c r="A40" s="445"/>
      <c r="B40" s="16" t="s">
        <v>3689</v>
      </c>
      <c r="C40" s="39" t="s">
        <v>3713</v>
      </c>
      <c r="D40" s="236">
        <v>2432</v>
      </c>
      <c r="E40" s="129"/>
    </row>
    <row r="41" spans="1:10" ht="15.75" thickBot="1">
      <c r="A41" s="445"/>
      <c r="B41" s="16" t="s">
        <v>3690</v>
      </c>
      <c r="C41" s="16" t="s">
        <v>3694</v>
      </c>
      <c r="D41" s="236">
        <v>2432</v>
      </c>
      <c r="E41" s="129"/>
    </row>
    <row r="42" spans="1:10" ht="15.75" thickBot="1">
      <c r="A42" s="445"/>
      <c r="B42" s="16" t="s">
        <v>3691</v>
      </c>
      <c r="C42" s="16" t="s">
        <v>3695</v>
      </c>
      <c r="D42" s="236">
        <v>2432</v>
      </c>
      <c r="E42" s="129"/>
    </row>
    <row r="43" spans="1:10" ht="15.75" thickBot="1">
      <c r="A43" s="445"/>
      <c r="B43" s="16" t="s">
        <v>3692</v>
      </c>
      <c r="C43" s="16" t="s">
        <v>3696</v>
      </c>
      <c r="D43" s="236">
        <v>2432</v>
      </c>
      <c r="E43" s="129"/>
    </row>
    <row r="44" spans="1:10" ht="15.75" thickBot="1">
      <c r="A44" s="445"/>
      <c r="B44" s="16" t="s">
        <v>3693</v>
      </c>
      <c r="C44" s="16" t="s">
        <v>3697</v>
      </c>
      <c r="D44" s="236">
        <v>2432</v>
      </c>
      <c r="E44" s="129"/>
    </row>
    <row r="45" spans="1:10" ht="15.75" thickBot="1">
      <c r="A45" s="445"/>
      <c r="B45" s="16" t="s">
        <v>3700</v>
      </c>
      <c r="C45" s="16" t="s">
        <v>3701</v>
      </c>
      <c r="D45" s="236">
        <v>2432</v>
      </c>
      <c r="E45" s="129"/>
    </row>
    <row r="46" spans="1:10" ht="15.75" thickBot="1">
      <c r="A46" s="445"/>
      <c r="B46" s="16" t="s">
        <v>3702</v>
      </c>
      <c r="C46" s="16" t="s">
        <v>3703</v>
      </c>
      <c r="D46" s="236">
        <v>2432</v>
      </c>
      <c r="E46" s="129"/>
    </row>
    <row r="47" spans="1:10" ht="15.75" thickBot="1">
      <c r="A47" s="445"/>
      <c r="B47" s="16" t="s">
        <v>3704</v>
      </c>
      <c r="C47" s="16" t="s">
        <v>3705</v>
      </c>
      <c r="D47" s="236">
        <v>2432</v>
      </c>
      <c r="E47" s="129"/>
    </row>
    <row r="48" spans="1:10" ht="15.75" thickBot="1">
      <c r="A48" s="446"/>
      <c r="B48" s="121" t="s">
        <v>3708</v>
      </c>
      <c r="C48" s="121" t="s">
        <v>3697</v>
      </c>
      <c r="D48" s="236">
        <v>2432</v>
      </c>
      <c r="E48" s="130"/>
    </row>
    <row r="49" spans="1:5" ht="15.75" thickBot="1">
      <c r="A49" s="444">
        <v>5</v>
      </c>
      <c r="B49" s="120" t="s">
        <v>3698</v>
      </c>
      <c r="C49" s="120" t="s">
        <v>3699</v>
      </c>
      <c r="D49" s="236">
        <v>3960</v>
      </c>
      <c r="E49" s="128" t="s">
        <v>5288</v>
      </c>
    </row>
    <row r="50" spans="1:5" ht="15.75" thickBot="1">
      <c r="A50" s="445"/>
      <c r="B50" s="16" t="s">
        <v>3706</v>
      </c>
      <c r="C50" s="16" t="s">
        <v>3707</v>
      </c>
      <c r="D50" s="236">
        <v>3960</v>
      </c>
      <c r="E50" s="129" t="s">
        <v>5289</v>
      </c>
    </row>
    <row r="51" spans="1:5" ht="15.75" thickBot="1">
      <c r="A51" s="445"/>
      <c r="B51" s="16" t="s">
        <v>3689</v>
      </c>
      <c r="C51" s="39" t="s">
        <v>3713</v>
      </c>
      <c r="D51" s="236">
        <v>3960</v>
      </c>
      <c r="E51" s="129"/>
    </row>
    <row r="52" spans="1:5" ht="15.75" thickBot="1">
      <c r="A52" s="445"/>
      <c r="B52" s="16" t="s">
        <v>3690</v>
      </c>
      <c r="C52" s="16" t="s">
        <v>3694</v>
      </c>
      <c r="D52" s="236">
        <v>3960</v>
      </c>
      <c r="E52" s="129" t="s">
        <v>5416</v>
      </c>
    </row>
    <row r="53" spans="1:5" ht="15.75" thickBot="1">
      <c r="A53" s="445"/>
      <c r="B53" s="16" t="s">
        <v>3691</v>
      </c>
      <c r="C53" s="16" t="s">
        <v>3695</v>
      </c>
      <c r="D53" s="236">
        <v>3960</v>
      </c>
      <c r="E53" s="129"/>
    </row>
    <row r="54" spans="1:5" ht="15.75" thickBot="1">
      <c r="A54" s="445"/>
      <c r="B54" s="16" t="s">
        <v>3692</v>
      </c>
      <c r="C54" s="16" t="s">
        <v>3696</v>
      </c>
      <c r="D54" s="236">
        <v>3960</v>
      </c>
      <c r="E54" s="129"/>
    </row>
    <row r="55" spans="1:5" ht="15.75" thickBot="1">
      <c r="A55" s="445"/>
      <c r="B55" s="16" t="s">
        <v>3693</v>
      </c>
      <c r="C55" s="16" t="s">
        <v>3697</v>
      </c>
      <c r="D55" s="236">
        <v>3960</v>
      </c>
      <c r="E55" s="129"/>
    </row>
    <row r="56" spans="1:5" ht="15.75" thickBot="1">
      <c r="A56" s="445"/>
      <c r="B56" s="16" t="s">
        <v>3700</v>
      </c>
      <c r="C56" s="16" t="s">
        <v>3701</v>
      </c>
      <c r="D56" s="236">
        <v>3960</v>
      </c>
      <c r="E56" s="129"/>
    </row>
    <row r="57" spans="1:5" ht="15.75" thickBot="1">
      <c r="A57" s="445"/>
      <c r="B57" s="16" t="s">
        <v>3702</v>
      </c>
      <c r="C57" s="16" t="s">
        <v>3703</v>
      </c>
      <c r="D57" s="236">
        <v>3960</v>
      </c>
      <c r="E57" s="129"/>
    </row>
    <row r="58" spans="1:5" ht="15.75" thickBot="1">
      <c r="A58" s="445"/>
      <c r="B58" s="16" t="s">
        <v>3704</v>
      </c>
      <c r="C58" s="16" t="s">
        <v>3705</v>
      </c>
      <c r="D58" s="236">
        <v>3960</v>
      </c>
      <c r="E58" s="129"/>
    </row>
    <row r="59" spans="1:5" ht="15.75" thickBot="1">
      <c r="A59" s="446"/>
      <c r="B59" s="121" t="s">
        <v>3708</v>
      </c>
      <c r="C59" s="121" t="s">
        <v>3697</v>
      </c>
      <c r="D59" s="236">
        <v>3960</v>
      </c>
      <c r="E59" s="130"/>
    </row>
    <row r="60" spans="1:5" ht="15.75" thickBot="1">
      <c r="A60" s="444">
        <v>6</v>
      </c>
      <c r="B60" s="120" t="s">
        <v>3698</v>
      </c>
      <c r="C60" s="120" t="s">
        <v>3699</v>
      </c>
      <c r="D60" s="236">
        <v>3590</v>
      </c>
      <c r="E60" s="277"/>
    </row>
    <row r="61" spans="1:5" ht="15.75" thickBot="1">
      <c r="A61" s="445"/>
      <c r="B61" s="16" t="s">
        <v>3706</v>
      </c>
      <c r="C61" s="16" t="s">
        <v>3707</v>
      </c>
      <c r="D61" s="236">
        <v>3590</v>
      </c>
      <c r="E61" s="129" t="s">
        <v>5288</v>
      </c>
    </row>
    <row r="62" spans="1:5" ht="15.75" thickBot="1">
      <c r="A62" s="445"/>
      <c r="B62" s="16" t="s">
        <v>3689</v>
      </c>
      <c r="C62" s="39" t="s">
        <v>3713</v>
      </c>
      <c r="D62" s="236">
        <v>3590</v>
      </c>
      <c r="E62" s="129" t="s">
        <v>5289</v>
      </c>
    </row>
    <row r="63" spans="1:5" ht="15.75" thickBot="1">
      <c r="A63" s="445"/>
      <c r="B63" s="16" t="s">
        <v>3690</v>
      </c>
      <c r="C63" s="16" t="s">
        <v>3694</v>
      </c>
      <c r="D63" s="236">
        <v>3590</v>
      </c>
      <c r="E63" s="129"/>
    </row>
    <row r="64" spans="1:5" ht="15.75" thickBot="1">
      <c r="A64" s="445"/>
      <c r="B64" s="16" t="s">
        <v>3691</v>
      </c>
      <c r="C64" s="16" t="s">
        <v>3695</v>
      </c>
      <c r="D64" s="236">
        <v>3590</v>
      </c>
      <c r="E64" s="129"/>
    </row>
    <row r="65" spans="1:8" ht="15.75" thickBot="1">
      <c r="A65" s="445"/>
      <c r="B65" s="16" t="s">
        <v>3692</v>
      </c>
      <c r="C65" s="16" t="s">
        <v>3696</v>
      </c>
      <c r="D65" s="236">
        <v>3590</v>
      </c>
      <c r="E65" s="129"/>
    </row>
    <row r="66" spans="1:8" ht="15.75" thickBot="1">
      <c r="A66" s="445"/>
      <c r="B66" s="16" t="s">
        <v>3693</v>
      </c>
      <c r="C66" s="16" t="s">
        <v>3697</v>
      </c>
      <c r="D66" s="236">
        <v>3590</v>
      </c>
      <c r="E66" s="129"/>
    </row>
    <row r="67" spans="1:8" ht="15.75" thickBot="1">
      <c r="A67" s="445"/>
      <c r="B67" s="16" t="s">
        <v>3700</v>
      </c>
      <c r="C67" s="16" t="s">
        <v>3701</v>
      </c>
      <c r="D67" s="236">
        <v>3590</v>
      </c>
      <c r="E67" s="129"/>
    </row>
    <row r="68" spans="1:8" ht="15.75" thickBot="1">
      <c r="A68" s="445"/>
      <c r="B68" s="16" t="s">
        <v>3702</v>
      </c>
      <c r="C68" s="16" t="s">
        <v>3703</v>
      </c>
      <c r="D68" s="236">
        <v>3590</v>
      </c>
      <c r="E68" s="129"/>
    </row>
    <row r="69" spans="1:8" ht="15.75" thickBot="1">
      <c r="A69" s="445"/>
      <c r="B69" s="16" t="s">
        <v>3704</v>
      </c>
      <c r="C69" s="16" t="s">
        <v>3705</v>
      </c>
      <c r="D69" s="236">
        <v>3590</v>
      </c>
      <c r="E69" s="129"/>
    </row>
    <row r="70" spans="1:8" ht="15.75" thickBot="1">
      <c r="A70" s="446"/>
      <c r="B70" s="121" t="s">
        <v>3708</v>
      </c>
      <c r="C70" s="121" t="s">
        <v>3697</v>
      </c>
      <c r="D70" s="236">
        <v>3590</v>
      </c>
      <c r="E70" s="130"/>
    </row>
    <row r="71" spans="1:8" ht="15.75" thickBot="1">
      <c r="A71" s="450">
        <v>7</v>
      </c>
      <c r="B71" s="120" t="s">
        <v>3698</v>
      </c>
      <c r="C71" s="120" t="s">
        <v>3699</v>
      </c>
      <c r="D71" s="236">
        <v>2929</v>
      </c>
      <c r="E71" s="277"/>
      <c r="F71" s="453"/>
      <c r="G71" s="436"/>
      <c r="H71" s="436"/>
    </row>
    <row r="72" spans="1:8" ht="15.75" thickBot="1">
      <c r="A72" s="451"/>
      <c r="B72" s="16" t="s">
        <v>3706</v>
      </c>
      <c r="C72" s="16" t="s">
        <v>3707</v>
      </c>
      <c r="D72" s="236">
        <v>2929</v>
      </c>
      <c r="E72" s="129" t="s">
        <v>5288</v>
      </c>
    </row>
    <row r="73" spans="1:8" ht="15.75" thickBot="1">
      <c r="A73" s="451"/>
      <c r="B73" s="16" t="s">
        <v>3689</v>
      </c>
      <c r="C73" s="39" t="s">
        <v>3713</v>
      </c>
      <c r="D73" s="236">
        <v>2929</v>
      </c>
      <c r="E73" s="129" t="s">
        <v>5289</v>
      </c>
    </row>
    <row r="74" spans="1:8" ht="15.75" thickBot="1">
      <c r="A74" s="451"/>
      <c r="B74" s="16" t="s">
        <v>3690</v>
      </c>
      <c r="C74" s="16" t="s">
        <v>3694</v>
      </c>
      <c r="D74" s="236">
        <v>2929</v>
      </c>
      <c r="E74" s="129"/>
    </row>
    <row r="75" spans="1:8" ht="15.75" thickBot="1">
      <c r="A75" s="451"/>
      <c r="B75" s="16" t="s">
        <v>3691</v>
      </c>
      <c r="C75" s="16" t="s">
        <v>3695</v>
      </c>
      <c r="D75" s="236">
        <v>2929</v>
      </c>
      <c r="E75" s="370" t="s">
        <v>5471</v>
      </c>
    </row>
    <row r="76" spans="1:8" ht="15.75" thickBot="1">
      <c r="A76" s="451"/>
      <c r="B76" s="16" t="s">
        <v>3692</v>
      </c>
      <c r="C76" s="16" t="s">
        <v>3696</v>
      </c>
      <c r="D76" s="236">
        <v>2929</v>
      </c>
      <c r="E76" s="129"/>
    </row>
    <row r="77" spans="1:8" ht="15.75" thickBot="1">
      <c r="A77" s="451"/>
      <c r="B77" s="16" t="s">
        <v>3693</v>
      </c>
      <c r="C77" s="16" t="s">
        <v>3697</v>
      </c>
      <c r="D77" s="236">
        <v>2929</v>
      </c>
      <c r="E77" s="129"/>
    </row>
    <row r="78" spans="1:8" ht="15.75" thickBot="1">
      <c r="A78" s="451"/>
      <c r="B78" s="16" t="s">
        <v>3700</v>
      </c>
      <c r="C78" s="16" t="s">
        <v>3701</v>
      </c>
      <c r="D78" s="236">
        <v>2929</v>
      </c>
      <c r="E78" s="129"/>
    </row>
    <row r="79" spans="1:8" ht="15.75" thickBot="1">
      <c r="A79" s="451"/>
      <c r="B79" s="16" t="s">
        <v>3702</v>
      </c>
      <c r="C79" s="16" t="s">
        <v>3703</v>
      </c>
      <c r="D79" s="236">
        <v>2929</v>
      </c>
      <c r="E79" s="129"/>
    </row>
    <row r="80" spans="1:8" ht="15.75" thickBot="1">
      <c r="A80" s="451"/>
      <c r="B80" s="16" t="s">
        <v>3704</v>
      </c>
      <c r="C80" s="16" t="s">
        <v>3705</v>
      </c>
      <c r="D80" s="236">
        <v>2929</v>
      </c>
      <c r="E80" s="129"/>
    </row>
    <row r="81" spans="1:5" ht="15.75" thickBot="1">
      <c r="A81" s="452"/>
      <c r="B81" s="121" t="s">
        <v>3708</v>
      </c>
      <c r="C81" s="121" t="s">
        <v>3697</v>
      </c>
      <c r="D81" s="236"/>
      <c r="E81" s="129" t="s">
        <v>5420</v>
      </c>
    </row>
    <row r="82" spans="1:5" ht="15.75" thickBot="1">
      <c r="A82" s="450">
        <v>8</v>
      </c>
      <c r="B82" s="120" t="s">
        <v>3698</v>
      </c>
      <c r="C82" s="120" t="s">
        <v>3699</v>
      </c>
      <c r="D82" s="236">
        <v>4048</v>
      </c>
      <c r="E82" s="128"/>
    </row>
    <row r="83" spans="1:5" ht="15.75" thickBot="1">
      <c r="A83" s="451"/>
      <c r="B83" s="16" t="s">
        <v>3706</v>
      </c>
      <c r="C83" s="16" t="s">
        <v>3707</v>
      </c>
      <c r="D83" s="236">
        <v>4048</v>
      </c>
      <c r="E83" s="129" t="s">
        <v>5288</v>
      </c>
    </row>
    <row r="84" spans="1:5" ht="15.75" thickBot="1">
      <c r="A84" s="451"/>
      <c r="B84" s="16" t="s">
        <v>3689</v>
      </c>
      <c r="C84" s="39" t="s">
        <v>3713</v>
      </c>
      <c r="D84" s="236">
        <v>4048</v>
      </c>
      <c r="E84" s="129" t="s">
        <v>5289</v>
      </c>
    </row>
    <row r="85" spans="1:5" ht="15.75" thickBot="1">
      <c r="A85" s="451"/>
      <c r="B85" s="16" t="s">
        <v>3690</v>
      </c>
      <c r="C85" s="16" t="s">
        <v>3694</v>
      </c>
      <c r="D85" s="236">
        <v>4048</v>
      </c>
      <c r="E85" s="129"/>
    </row>
    <row r="86" spans="1:5" ht="15.75" thickBot="1">
      <c r="A86" s="451"/>
      <c r="B86" s="16" t="s">
        <v>3691</v>
      </c>
      <c r="C86" s="16" t="s">
        <v>3695</v>
      </c>
      <c r="D86" s="236">
        <v>4048</v>
      </c>
      <c r="E86" s="129"/>
    </row>
    <row r="87" spans="1:5" ht="15.75" thickBot="1">
      <c r="A87" s="451"/>
      <c r="B87" s="16" t="s">
        <v>3692</v>
      </c>
      <c r="C87" s="16" t="s">
        <v>3696</v>
      </c>
      <c r="D87" s="236">
        <v>4048</v>
      </c>
      <c r="E87" s="129"/>
    </row>
    <row r="88" spans="1:5" ht="15.75" thickBot="1">
      <c r="A88" s="451"/>
      <c r="B88" s="16" t="s">
        <v>3693</v>
      </c>
      <c r="C88" s="16" t="s">
        <v>3697</v>
      </c>
      <c r="D88" s="236">
        <v>4048</v>
      </c>
      <c r="E88" s="129"/>
    </row>
    <row r="89" spans="1:5" ht="15.75" thickBot="1">
      <c r="A89" s="451"/>
      <c r="B89" s="16" t="s">
        <v>3700</v>
      </c>
      <c r="C89" s="16" t="s">
        <v>3701</v>
      </c>
      <c r="D89" s="236">
        <v>4048</v>
      </c>
      <c r="E89" s="129"/>
    </row>
    <row r="90" spans="1:5" ht="15.75" thickBot="1">
      <c r="A90" s="451"/>
      <c r="B90" s="16" t="s">
        <v>3702</v>
      </c>
      <c r="C90" s="16" t="s">
        <v>3703</v>
      </c>
      <c r="D90" s="236">
        <v>4048</v>
      </c>
      <c r="E90" s="129"/>
    </row>
    <row r="91" spans="1:5" ht="15.75" thickBot="1">
      <c r="A91" s="451"/>
      <c r="B91" s="16" t="s">
        <v>3704</v>
      </c>
      <c r="C91" s="16" t="s">
        <v>3705</v>
      </c>
      <c r="D91" s="236">
        <v>4048</v>
      </c>
      <c r="E91" s="129"/>
    </row>
    <row r="92" spans="1:5" ht="15.75" thickBot="1">
      <c r="A92" s="452"/>
      <c r="B92" s="121" t="s">
        <v>3708</v>
      </c>
      <c r="C92" s="121" t="s">
        <v>3697</v>
      </c>
      <c r="D92" s="236">
        <v>4048</v>
      </c>
      <c r="E92" s="130"/>
    </row>
    <row r="93" spans="1:5">
      <c r="A93" s="450">
        <v>9</v>
      </c>
      <c r="B93" s="120" t="s">
        <v>3698</v>
      </c>
      <c r="C93" s="120" t="s">
        <v>3699</v>
      </c>
      <c r="D93" s="236">
        <v>2069</v>
      </c>
      <c r="E93" s="277"/>
    </row>
    <row r="94" spans="1:5" ht="15.75" thickBot="1">
      <c r="A94" s="451"/>
      <c r="B94" s="16" t="s">
        <v>3706</v>
      </c>
      <c r="C94" s="16" t="s">
        <v>3707</v>
      </c>
      <c r="D94" s="240">
        <v>14448</v>
      </c>
      <c r="E94" s="129"/>
    </row>
    <row r="95" spans="1:5" ht="15.75" thickBot="1">
      <c r="A95" s="451"/>
      <c r="B95" s="16" t="s">
        <v>3689</v>
      </c>
      <c r="C95" s="39" t="s">
        <v>3713</v>
      </c>
      <c r="D95" s="236">
        <v>2069</v>
      </c>
      <c r="E95" s="129"/>
    </row>
    <row r="96" spans="1:5" ht="15.75" thickBot="1">
      <c r="A96" s="451"/>
      <c r="B96" s="16" t="s">
        <v>3690</v>
      </c>
      <c r="C96" s="16" t="s">
        <v>3694</v>
      </c>
      <c r="D96" s="236">
        <v>2069</v>
      </c>
      <c r="E96" s="129"/>
    </row>
    <row r="97" spans="1:5" ht="15.75" thickBot="1">
      <c r="A97" s="451"/>
      <c r="B97" s="16" t="s">
        <v>3691</v>
      </c>
      <c r="C97" s="16" t="s">
        <v>3695</v>
      </c>
      <c r="D97" s="236">
        <v>2069</v>
      </c>
      <c r="E97" s="129"/>
    </row>
    <row r="98" spans="1:5" ht="15.75" thickBot="1">
      <c r="A98" s="451"/>
      <c r="B98" s="16" t="s">
        <v>3692</v>
      </c>
      <c r="C98" s="16" t="s">
        <v>3696</v>
      </c>
      <c r="D98" s="236">
        <v>2069</v>
      </c>
      <c r="E98" s="129"/>
    </row>
    <row r="99" spans="1:5" ht="15.75" thickBot="1">
      <c r="A99" s="451"/>
      <c r="B99" s="16" t="s">
        <v>3693</v>
      </c>
      <c r="C99" s="16" t="s">
        <v>3697</v>
      </c>
      <c r="D99" s="236">
        <v>2069</v>
      </c>
      <c r="E99" s="129"/>
    </row>
    <row r="100" spans="1:5" ht="15.75" thickBot="1">
      <c r="A100" s="451"/>
      <c r="B100" s="16" t="s">
        <v>3700</v>
      </c>
      <c r="C100" s="16" t="s">
        <v>3701</v>
      </c>
      <c r="D100" s="236">
        <v>2069</v>
      </c>
      <c r="E100" s="129"/>
    </row>
    <row r="101" spans="1:5" ht="15.75" thickBot="1">
      <c r="A101" s="451"/>
      <c r="B101" s="16" t="s">
        <v>3702</v>
      </c>
      <c r="C101" s="16" t="s">
        <v>3703</v>
      </c>
      <c r="D101" s="236">
        <v>2069</v>
      </c>
      <c r="E101" s="129"/>
    </row>
    <row r="102" spans="1:5" ht="15.75" thickBot="1">
      <c r="A102" s="451"/>
      <c r="B102" s="16" t="s">
        <v>3704</v>
      </c>
      <c r="C102" s="16" t="s">
        <v>3705</v>
      </c>
      <c r="D102" s="236">
        <v>2069</v>
      </c>
      <c r="E102" s="129"/>
    </row>
    <row r="103" spans="1:5" ht="15.75" thickBot="1">
      <c r="A103" s="452"/>
      <c r="B103" s="121" t="s">
        <v>3708</v>
      </c>
      <c r="C103" s="121" t="s">
        <v>3697</v>
      </c>
      <c r="D103" s="236">
        <v>2069</v>
      </c>
      <c r="E103" s="130"/>
    </row>
    <row r="104" spans="1:5">
      <c r="A104" s="444">
        <v>10</v>
      </c>
      <c r="B104" s="120" t="s">
        <v>3698</v>
      </c>
      <c r="C104" s="120" t="s">
        <v>3699</v>
      </c>
      <c r="D104" s="236">
        <v>3686</v>
      </c>
      <c r="E104" s="277"/>
    </row>
    <row r="105" spans="1:5">
      <c r="A105" s="445"/>
      <c r="B105" s="16" t="s">
        <v>3706</v>
      </c>
      <c r="C105" s="16" t="s">
        <v>3707</v>
      </c>
      <c r="D105" s="240">
        <v>4313</v>
      </c>
      <c r="E105" s="129"/>
    </row>
    <row r="106" spans="1:5">
      <c r="A106" s="445"/>
      <c r="B106" s="16" t="s">
        <v>3689</v>
      </c>
      <c r="C106" s="39" t="s">
        <v>3713</v>
      </c>
      <c r="D106" s="240">
        <v>1137</v>
      </c>
      <c r="E106" s="129"/>
    </row>
    <row r="107" spans="1:5">
      <c r="A107" s="445"/>
      <c r="B107" s="16" t="s">
        <v>3690</v>
      </c>
      <c r="C107" s="16" t="s">
        <v>3694</v>
      </c>
      <c r="D107" s="240">
        <v>1137</v>
      </c>
      <c r="E107" s="129"/>
    </row>
    <row r="108" spans="1:5">
      <c r="A108" s="445"/>
      <c r="B108" s="16" t="s">
        <v>3691</v>
      </c>
      <c r="C108" s="16" t="s">
        <v>3695</v>
      </c>
      <c r="D108" s="240">
        <v>1137</v>
      </c>
      <c r="E108" s="129"/>
    </row>
    <row r="109" spans="1:5">
      <c r="A109" s="445"/>
      <c r="B109" s="16" t="s">
        <v>3692</v>
      </c>
      <c r="C109" s="16" t="s">
        <v>3696</v>
      </c>
      <c r="D109" s="240">
        <v>1137</v>
      </c>
      <c r="E109" s="129"/>
    </row>
    <row r="110" spans="1:5">
      <c r="A110" s="445"/>
      <c r="B110" s="16" t="s">
        <v>3693</v>
      </c>
      <c r="C110" s="16" t="s">
        <v>3697</v>
      </c>
      <c r="D110" s="240">
        <v>1137</v>
      </c>
      <c r="E110" s="129"/>
    </row>
    <row r="111" spans="1:5">
      <c r="A111" s="445"/>
      <c r="B111" s="16" t="s">
        <v>3700</v>
      </c>
      <c r="C111" s="16" t="s">
        <v>3701</v>
      </c>
      <c r="D111" s="240">
        <v>1137</v>
      </c>
      <c r="E111" s="129"/>
    </row>
    <row r="112" spans="1:5">
      <c r="A112" s="445"/>
      <c r="B112" s="16" t="s">
        <v>3702</v>
      </c>
      <c r="C112" s="16" t="s">
        <v>3703</v>
      </c>
      <c r="D112" s="240">
        <v>1137</v>
      </c>
      <c r="E112" s="129"/>
    </row>
    <row r="113" spans="1:5">
      <c r="A113" s="445"/>
      <c r="B113" s="16" t="s">
        <v>3704</v>
      </c>
      <c r="C113" s="16" t="s">
        <v>3705</v>
      </c>
      <c r="D113" s="240">
        <v>1137</v>
      </c>
      <c r="E113" s="129"/>
    </row>
    <row r="114" spans="1:5" ht="15.75" thickBot="1">
      <c r="A114" s="446"/>
      <c r="B114" s="121" t="s">
        <v>3708</v>
      </c>
      <c r="C114" s="121" t="s">
        <v>3697</v>
      </c>
      <c r="D114" s="240">
        <v>1137</v>
      </c>
      <c r="E114" s="130"/>
    </row>
    <row r="115" spans="1:5" ht="15.75" thickBot="1">
      <c r="A115" s="450">
        <v>11</v>
      </c>
      <c r="B115" s="120" t="s">
        <v>3698</v>
      </c>
      <c r="C115" s="120" t="s">
        <v>3699</v>
      </c>
      <c r="D115" s="236">
        <v>2432</v>
      </c>
      <c r="E115" s="128"/>
    </row>
    <row r="116" spans="1:5" ht="15.75" thickBot="1">
      <c r="A116" s="451"/>
      <c r="B116" s="16" t="s">
        <v>3706</v>
      </c>
      <c r="C116" s="16" t="s">
        <v>3707</v>
      </c>
      <c r="D116" s="236">
        <v>2432</v>
      </c>
      <c r="E116" s="129" t="s">
        <v>5288</v>
      </c>
    </row>
    <row r="117" spans="1:5" ht="15.75" thickBot="1">
      <c r="A117" s="451"/>
      <c r="B117" s="16" t="s">
        <v>3689</v>
      </c>
      <c r="C117" s="39" t="s">
        <v>3713</v>
      </c>
      <c r="D117" s="236">
        <v>2432</v>
      </c>
      <c r="E117" s="129" t="s">
        <v>5289</v>
      </c>
    </row>
    <row r="118" spans="1:5" ht="15.75" thickBot="1">
      <c r="A118" s="451"/>
      <c r="B118" s="16" t="s">
        <v>3690</v>
      </c>
      <c r="C118" s="16" t="s">
        <v>3694</v>
      </c>
      <c r="D118" s="236">
        <v>2432</v>
      </c>
      <c r="E118" s="129"/>
    </row>
    <row r="119" spans="1:5" ht="15.75" thickBot="1">
      <c r="A119" s="451"/>
      <c r="B119" s="16" t="s">
        <v>3691</v>
      </c>
      <c r="C119" s="16" t="s">
        <v>3695</v>
      </c>
      <c r="D119" s="236">
        <v>2432</v>
      </c>
      <c r="E119" s="129"/>
    </row>
    <row r="120" spans="1:5" ht="15.75" thickBot="1">
      <c r="A120" s="451"/>
      <c r="B120" s="16" t="s">
        <v>3692</v>
      </c>
      <c r="C120" s="16" t="s">
        <v>3696</v>
      </c>
      <c r="D120" s="236">
        <v>2432</v>
      </c>
      <c r="E120" s="129"/>
    </row>
    <row r="121" spans="1:5" ht="15.75" thickBot="1">
      <c r="A121" s="451"/>
      <c r="B121" s="16" t="s">
        <v>3693</v>
      </c>
      <c r="C121" s="208" t="s">
        <v>3697</v>
      </c>
      <c r="D121" s="236">
        <v>2432</v>
      </c>
      <c r="E121" s="129"/>
    </row>
    <row r="122" spans="1:5" ht="15.75" thickBot="1">
      <c r="A122" s="451"/>
      <c r="B122" s="16" t="s">
        <v>3700</v>
      </c>
      <c r="C122" s="208" t="s">
        <v>3701</v>
      </c>
      <c r="D122" s="236">
        <v>2432</v>
      </c>
      <c r="E122" s="129"/>
    </row>
    <row r="123" spans="1:5" ht="15.75" thickBot="1">
      <c r="A123" s="451"/>
      <c r="B123" s="16" t="s">
        <v>3702</v>
      </c>
      <c r="C123" s="208" t="s">
        <v>3703</v>
      </c>
      <c r="D123" s="236">
        <v>2432</v>
      </c>
      <c r="E123" s="129"/>
    </row>
    <row r="124" spans="1:5" ht="15.75" thickBot="1">
      <c r="A124" s="451"/>
      <c r="B124" s="16" t="s">
        <v>3704</v>
      </c>
      <c r="C124" s="208" t="s">
        <v>3705</v>
      </c>
      <c r="D124" s="236">
        <v>2432</v>
      </c>
      <c r="E124" s="129"/>
    </row>
    <row r="125" spans="1:5" ht="15.75" thickBot="1">
      <c r="A125" s="452"/>
      <c r="B125" s="121" t="s">
        <v>3708</v>
      </c>
      <c r="C125" s="121" t="s">
        <v>3697</v>
      </c>
      <c r="D125" s="236">
        <v>2432</v>
      </c>
      <c r="E125" s="130"/>
    </row>
    <row r="126" spans="1:5" ht="15.75" thickBot="1">
      <c r="A126" s="450">
        <v>12</v>
      </c>
      <c r="B126" s="120" t="s">
        <v>3698</v>
      </c>
      <c r="C126" s="120" t="s">
        <v>3699</v>
      </c>
      <c r="D126" s="236">
        <v>7645</v>
      </c>
      <c r="E126" s="128"/>
    </row>
    <row r="127" spans="1:5" ht="15.75" thickBot="1">
      <c r="A127" s="451"/>
      <c r="B127" s="16" t="s">
        <v>3706</v>
      </c>
      <c r="C127" s="16" t="s">
        <v>3707</v>
      </c>
      <c r="D127" s="236">
        <v>7645</v>
      </c>
      <c r="E127" s="370" t="s">
        <v>5473</v>
      </c>
    </row>
    <row r="128" spans="1:5" ht="15.75" thickBot="1">
      <c r="A128" s="451"/>
      <c r="B128" s="16" t="s">
        <v>3689</v>
      </c>
      <c r="C128" s="39" t="s">
        <v>3713</v>
      </c>
      <c r="D128" s="236">
        <v>7645</v>
      </c>
      <c r="E128" s="129"/>
    </row>
    <row r="129" spans="1:5" ht="15.75" thickBot="1">
      <c r="A129" s="451"/>
      <c r="B129" s="16" t="s">
        <v>3690</v>
      </c>
      <c r="C129" s="16" t="s">
        <v>3694</v>
      </c>
      <c r="D129" s="236">
        <v>7645</v>
      </c>
      <c r="E129" s="129"/>
    </row>
    <row r="130" spans="1:5" ht="15.75" thickBot="1">
      <c r="A130" s="451"/>
      <c r="B130" s="16" t="s">
        <v>3691</v>
      </c>
      <c r="C130" s="16" t="s">
        <v>3695</v>
      </c>
      <c r="D130" s="236">
        <v>7645</v>
      </c>
      <c r="E130" s="129"/>
    </row>
    <row r="131" spans="1:5">
      <c r="A131" s="451"/>
      <c r="B131" s="16" t="s">
        <v>3692</v>
      </c>
      <c r="C131" s="16" t="s">
        <v>3696</v>
      </c>
      <c r="D131" s="236">
        <v>7645</v>
      </c>
      <c r="E131" s="129"/>
    </row>
    <row r="132" spans="1:5" ht="15.75" thickBot="1">
      <c r="A132" s="451"/>
      <c r="B132" s="16" t="s">
        <v>3693</v>
      </c>
      <c r="C132" s="16" t="s">
        <v>3697</v>
      </c>
      <c r="D132" s="240">
        <v>1540</v>
      </c>
      <c r="E132" s="129" t="s">
        <v>5190</v>
      </c>
    </row>
    <row r="133" spans="1:5">
      <c r="A133" s="451"/>
      <c r="B133" s="16" t="s">
        <v>3700</v>
      </c>
      <c r="C133" s="16" t="s">
        <v>3701</v>
      </c>
      <c r="D133" s="236">
        <v>7645</v>
      </c>
      <c r="E133" s="129"/>
    </row>
    <row r="134" spans="1:5">
      <c r="A134" s="451"/>
      <c r="B134" s="16" t="s">
        <v>3702</v>
      </c>
      <c r="C134" s="16" t="s">
        <v>3703</v>
      </c>
      <c r="D134" s="240">
        <v>1540</v>
      </c>
      <c r="E134" s="129" t="s">
        <v>5190</v>
      </c>
    </row>
    <row r="135" spans="1:5" ht="15.75" thickBot="1">
      <c r="A135" s="451"/>
      <c r="B135" s="16" t="s">
        <v>3704</v>
      </c>
      <c r="C135" s="16" t="s">
        <v>3705</v>
      </c>
      <c r="D135" s="240">
        <v>1540</v>
      </c>
      <c r="E135" s="129" t="s">
        <v>5190</v>
      </c>
    </row>
    <row r="136" spans="1:5" ht="15.75" thickBot="1">
      <c r="A136" s="452"/>
      <c r="B136" s="121" t="s">
        <v>3708</v>
      </c>
      <c r="C136" s="121" t="s">
        <v>3697</v>
      </c>
      <c r="D136" s="236">
        <v>7645</v>
      </c>
      <c r="E136" s="130"/>
    </row>
    <row r="137" spans="1:5">
      <c r="A137" s="444">
        <v>13</v>
      </c>
      <c r="B137" s="120" t="s">
        <v>3698</v>
      </c>
      <c r="C137" s="120" t="s">
        <v>3699</v>
      </c>
      <c r="D137" s="236">
        <v>8194</v>
      </c>
      <c r="E137" s="128"/>
    </row>
    <row r="138" spans="1:5">
      <c r="A138" s="445"/>
      <c r="B138" s="16" t="s">
        <v>3706</v>
      </c>
      <c r="C138" s="16" t="s">
        <v>3707</v>
      </c>
      <c r="D138" s="240">
        <v>641</v>
      </c>
      <c r="E138" s="129" t="s">
        <v>5257</v>
      </c>
    </row>
    <row r="139" spans="1:5">
      <c r="A139" s="445"/>
      <c r="B139" s="16" t="s">
        <v>3689</v>
      </c>
      <c r="C139" s="39" t="s">
        <v>3713</v>
      </c>
      <c r="D139" s="240">
        <v>8194</v>
      </c>
      <c r="E139" s="129"/>
    </row>
    <row r="140" spans="1:5">
      <c r="A140" s="445"/>
      <c r="B140" s="16" t="s">
        <v>3690</v>
      </c>
      <c r="C140" s="16" t="s">
        <v>3694</v>
      </c>
      <c r="D140" s="240">
        <v>8194</v>
      </c>
      <c r="E140" s="129"/>
    </row>
    <row r="141" spans="1:5">
      <c r="A141" s="445"/>
      <c r="B141" s="16" t="s">
        <v>3691</v>
      </c>
      <c r="C141" s="16" t="s">
        <v>3695</v>
      </c>
      <c r="D141" s="240">
        <v>8194</v>
      </c>
      <c r="E141" s="129"/>
    </row>
    <row r="142" spans="1:5">
      <c r="A142" s="445"/>
      <c r="B142" s="16" t="s">
        <v>3692</v>
      </c>
      <c r="C142" s="16" t="s">
        <v>3696</v>
      </c>
      <c r="D142" s="240">
        <v>8194</v>
      </c>
      <c r="E142" s="129"/>
    </row>
    <row r="143" spans="1:5">
      <c r="A143" s="445"/>
      <c r="B143" s="16" t="s">
        <v>3693</v>
      </c>
      <c r="C143" s="16" t="s">
        <v>3697</v>
      </c>
      <c r="D143" s="240">
        <v>8194</v>
      </c>
      <c r="E143" s="129"/>
    </row>
    <row r="144" spans="1:5">
      <c r="A144" s="445"/>
      <c r="B144" s="16" t="s">
        <v>3700</v>
      </c>
      <c r="C144" s="16" t="s">
        <v>3701</v>
      </c>
      <c r="D144" s="240">
        <v>8194</v>
      </c>
      <c r="E144" s="129"/>
    </row>
    <row r="145" spans="1:5">
      <c r="A145" s="445"/>
      <c r="B145" s="16" t="s">
        <v>3702</v>
      </c>
      <c r="C145" s="16" t="s">
        <v>3703</v>
      </c>
      <c r="D145" s="240">
        <v>641</v>
      </c>
      <c r="E145" s="129" t="s">
        <v>5257</v>
      </c>
    </row>
    <row r="146" spans="1:5">
      <c r="A146" s="445"/>
      <c r="B146" s="16" t="s">
        <v>3704</v>
      </c>
      <c r="C146" s="16" t="s">
        <v>3705</v>
      </c>
      <c r="D146" s="240">
        <v>8194</v>
      </c>
      <c r="E146" s="129"/>
    </row>
    <row r="147" spans="1:5" ht="15.75" thickBot="1">
      <c r="A147" s="446"/>
      <c r="B147" s="121" t="s">
        <v>3708</v>
      </c>
      <c r="C147" s="121" t="s">
        <v>3697</v>
      </c>
      <c r="D147" s="242">
        <v>641</v>
      </c>
      <c r="E147" s="130" t="s">
        <v>5337</v>
      </c>
    </row>
    <row r="148" spans="1:5" ht="15.75" thickBot="1">
      <c r="A148" s="450">
        <v>14</v>
      </c>
      <c r="B148" s="120" t="s">
        <v>3698</v>
      </c>
      <c r="C148" s="120" t="s">
        <v>3699</v>
      </c>
      <c r="D148" s="143">
        <v>11006</v>
      </c>
      <c r="E148" s="243"/>
    </row>
    <row r="149" spans="1:5">
      <c r="A149" s="451"/>
      <c r="B149" s="16" t="s">
        <v>3706</v>
      </c>
      <c r="C149" s="16" t="s">
        <v>3707</v>
      </c>
      <c r="D149" s="143">
        <v>11006</v>
      </c>
      <c r="E149" s="244"/>
    </row>
    <row r="150" spans="1:5">
      <c r="A150" s="451"/>
      <c r="B150" s="16" t="s">
        <v>3689</v>
      </c>
      <c r="C150" s="39" t="s">
        <v>3713</v>
      </c>
      <c r="D150" s="239">
        <v>1043</v>
      </c>
      <c r="E150" s="244"/>
    </row>
    <row r="151" spans="1:5">
      <c r="A151" s="451"/>
      <c r="B151" s="16" t="s">
        <v>3690</v>
      </c>
      <c r="C151" s="16" t="s">
        <v>3694</v>
      </c>
      <c r="D151" s="239">
        <v>1043</v>
      </c>
      <c r="E151" s="244"/>
    </row>
    <row r="152" spans="1:5">
      <c r="A152" s="451"/>
      <c r="B152" s="16" t="s">
        <v>3691</v>
      </c>
      <c r="C152" s="16" t="s">
        <v>3695</v>
      </c>
      <c r="D152" s="239">
        <v>1043</v>
      </c>
      <c r="E152" s="244"/>
    </row>
    <row r="153" spans="1:5">
      <c r="A153" s="451"/>
      <c r="B153" s="16" t="s">
        <v>3692</v>
      </c>
      <c r="C153" s="16" t="s">
        <v>3696</v>
      </c>
      <c r="D153" s="239">
        <v>1043</v>
      </c>
      <c r="E153" s="244"/>
    </row>
    <row r="154" spans="1:5">
      <c r="A154" s="451"/>
      <c r="B154" s="16" t="s">
        <v>3693</v>
      </c>
      <c r="C154" s="16" t="s">
        <v>3697</v>
      </c>
      <c r="D154" s="239">
        <v>11006</v>
      </c>
      <c r="E154" s="244"/>
    </row>
    <row r="155" spans="1:5">
      <c r="A155" s="451"/>
      <c r="B155" s="16" t="s">
        <v>3700</v>
      </c>
      <c r="C155" s="16" t="s">
        <v>3701</v>
      </c>
      <c r="D155" s="239">
        <v>1043</v>
      </c>
      <c r="E155" s="244"/>
    </row>
    <row r="156" spans="1:5">
      <c r="A156" s="451"/>
      <c r="B156" s="16" t="s">
        <v>3702</v>
      </c>
      <c r="C156" s="16" t="s">
        <v>3703</v>
      </c>
      <c r="D156" s="239">
        <v>1043</v>
      </c>
      <c r="E156" s="244"/>
    </row>
    <row r="157" spans="1:5">
      <c r="A157" s="451"/>
      <c r="B157" s="16" t="s">
        <v>3704</v>
      </c>
      <c r="C157" s="16" t="s">
        <v>3705</v>
      </c>
      <c r="D157" s="239">
        <v>11006</v>
      </c>
      <c r="E157" s="244"/>
    </row>
    <row r="158" spans="1:5" ht="15.75" thickBot="1">
      <c r="A158" s="452"/>
      <c r="B158" s="121" t="s">
        <v>3708</v>
      </c>
      <c r="C158" s="121" t="s">
        <v>3697</v>
      </c>
      <c r="D158" s="239">
        <v>1043</v>
      </c>
      <c r="E158" s="245"/>
    </row>
    <row r="159" spans="1:5" ht="15.75" thickBot="1">
      <c r="A159" s="444">
        <v>15</v>
      </c>
      <c r="B159" s="120" t="s">
        <v>3698</v>
      </c>
      <c r="C159" s="120" t="s">
        <v>3699</v>
      </c>
      <c r="D159" s="236">
        <v>3884</v>
      </c>
      <c r="E159" s="128"/>
    </row>
    <row r="160" spans="1:5" ht="15.75" thickBot="1">
      <c r="A160" s="445"/>
      <c r="B160" s="16" t="s">
        <v>3706</v>
      </c>
      <c r="C160" s="16" t="s">
        <v>3707</v>
      </c>
      <c r="D160" s="236">
        <v>3884</v>
      </c>
      <c r="E160" s="129" t="s">
        <v>5288</v>
      </c>
    </row>
    <row r="161" spans="1:5" ht="15.75" thickBot="1">
      <c r="A161" s="445"/>
      <c r="B161" s="16" t="s">
        <v>3689</v>
      </c>
      <c r="C161" s="39" t="s">
        <v>3713</v>
      </c>
      <c r="D161" s="236">
        <v>3884</v>
      </c>
      <c r="E161" s="129" t="s">
        <v>5289</v>
      </c>
    </row>
    <row r="162" spans="1:5" ht="15.75" thickBot="1">
      <c r="A162" s="445"/>
      <c r="B162" s="16" t="s">
        <v>3690</v>
      </c>
      <c r="C162" s="16" t="s">
        <v>3694</v>
      </c>
      <c r="D162" s="236">
        <v>3884</v>
      </c>
      <c r="E162" s="129"/>
    </row>
    <row r="163" spans="1:5" ht="15.75" thickBot="1">
      <c r="A163" s="445"/>
      <c r="B163" s="16" t="s">
        <v>3691</v>
      </c>
      <c r="C163" s="16" t="s">
        <v>3695</v>
      </c>
      <c r="D163" s="236">
        <v>3884</v>
      </c>
      <c r="E163" s="129"/>
    </row>
    <row r="164" spans="1:5" ht="15.75" thickBot="1">
      <c r="A164" s="445"/>
      <c r="B164" s="16" t="s">
        <v>3692</v>
      </c>
      <c r="C164" s="16" t="s">
        <v>3696</v>
      </c>
      <c r="D164" s="236">
        <v>3884</v>
      </c>
      <c r="E164" s="129"/>
    </row>
    <row r="165" spans="1:5" ht="15.75" thickBot="1">
      <c r="A165" s="445"/>
      <c r="B165" s="16" t="s">
        <v>3693</v>
      </c>
      <c r="C165" s="16" t="s">
        <v>3697</v>
      </c>
      <c r="D165" s="236">
        <v>3884</v>
      </c>
      <c r="E165" s="129"/>
    </row>
    <row r="166" spans="1:5" ht="15.75" thickBot="1">
      <c r="A166" s="445"/>
      <c r="B166" s="16" t="s">
        <v>3700</v>
      </c>
      <c r="C166" s="16" t="s">
        <v>3701</v>
      </c>
      <c r="D166" s="236">
        <v>3884</v>
      </c>
      <c r="E166" s="129"/>
    </row>
    <row r="167" spans="1:5" ht="15.75" thickBot="1">
      <c r="A167" s="445"/>
      <c r="B167" s="16" t="s">
        <v>3702</v>
      </c>
      <c r="C167" s="16" t="s">
        <v>3703</v>
      </c>
      <c r="D167" s="236">
        <v>3884</v>
      </c>
      <c r="E167" s="129"/>
    </row>
    <row r="168" spans="1:5" ht="15.75" thickBot="1">
      <c r="A168" s="445"/>
      <c r="B168" s="16" t="s">
        <v>3704</v>
      </c>
      <c r="C168" s="16" t="s">
        <v>3705</v>
      </c>
      <c r="D168" s="236">
        <v>3884</v>
      </c>
      <c r="E168" s="129"/>
    </row>
    <row r="169" spans="1:5" ht="15.75" thickBot="1">
      <c r="A169" s="446"/>
      <c r="B169" s="121" t="s">
        <v>3708</v>
      </c>
      <c r="C169" s="121" t="s">
        <v>3697</v>
      </c>
      <c r="D169" s="236">
        <v>3884</v>
      </c>
      <c r="E169" s="130"/>
    </row>
    <row r="170" spans="1:5" ht="15.75" thickBot="1">
      <c r="A170" s="450">
        <v>16</v>
      </c>
      <c r="B170" s="120" t="s">
        <v>3698</v>
      </c>
      <c r="C170" s="120" t="s">
        <v>3699</v>
      </c>
      <c r="D170" s="236">
        <v>1742</v>
      </c>
      <c r="E170" s="128"/>
    </row>
    <row r="171" spans="1:5" ht="15.75" thickBot="1">
      <c r="A171" s="451"/>
      <c r="B171" s="16" t="s">
        <v>3706</v>
      </c>
      <c r="C171" s="16" t="s">
        <v>3707</v>
      </c>
      <c r="D171" s="236">
        <v>1742</v>
      </c>
      <c r="E171" s="129" t="s">
        <v>5288</v>
      </c>
    </row>
    <row r="172" spans="1:5" ht="15.75" thickBot="1">
      <c r="A172" s="451"/>
      <c r="B172" s="16" t="s">
        <v>3689</v>
      </c>
      <c r="C172" s="39" t="s">
        <v>3713</v>
      </c>
      <c r="D172" s="236">
        <v>1742</v>
      </c>
      <c r="E172" s="129" t="s">
        <v>5289</v>
      </c>
    </row>
    <row r="173" spans="1:5" ht="15.75" thickBot="1">
      <c r="A173" s="451"/>
      <c r="B173" s="16" t="s">
        <v>3690</v>
      </c>
      <c r="C173" s="16" t="s">
        <v>3694</v>
      </c>
      <c r="D173" s="236">
        <v>1742</v>
      </c>
      <c r="E173" s="129"/>
    </row>
    <row r="174" spans="1:5" ht="15.75" thickBot="1">
      <c r="A174" s="451"/>
      <c r="B174" s="16" t="s">
        <v>3691</v>
      </c>
      <c r="C174" s="16" t="s">
        <v>3695</v>
      </c>
      <c r="D174" s="236">
        <v>1742</v>
      </c>
      <c r="E174" s="370" t="s">
        <v>5476</v>
      </c>
    </row>
    <row r="175" spans="1:5" ht="15.75" thickBot="1">
      <c r="A175" s="451"/>
      <c r="B175" s="16" t="s">
        <v>3692</v>
      </c>
      <c r="C175" s="16" t="s">
        <v>3696</v>
      </c>
      <c r="D175" s="236">
        <v>1742</v>
      </c>
      <c r="E175" s="129"/>
    </row>
    <row r="176" spans="1:5" ht="15.75" thickBot="1">
      <c r="A176" s="451"/>
      <c r="B176" s="16" t="s">
        <v>3693</v>
      </c>
      <c r="C176" s="16" t="s">
        <v>3697</v>
      </c>
      <c r="D176" s="236">
        <v>1742</v>
      </c>
      <c r="E176" s="129"/>
    </row>
    <row r="177" spans="1:5" ht="15.75" thickBot="1">
      <c r="A177" s="451"/>
      <c r="B177" s="16" t="s">
        <v>3700</v>
      </c>
      <c r="C177" s="16" t="s">
        <v>3701</v>
      </c>
      <c r="D177" s="236">
        <v>1742</v>
      </c>
      <c r="E177" s="129"/>
    </row>
    <row r="178" spans="1:5" ht="15.75" thickBot="1">
      <c r="A178" s="451"/>
      <c r="B178" s="16" t="s">
        <v>3702</v>
      </c>
      <c r="C178" s="16" t="s">
        <v>3703</v>
      </c>
      <c r="D178" s="236">
        <v>1742</v>
      </c>
      <c r="E178" s="129"/>
    </row>
    <row r="179" spans="1:5" ht="15.75" thickBot="1">
      <c r="A179" s="451"/>
      <c r="B179" s="16" t="s">
        <v>3704</v>
      </c>
      <c r="C179" s="16" t="s">
        <v>3705</v>
      </c>
      <c r="D179" s="236">
        <v>1742</v>
      </c>
      <c r="E179" s="129"/>
    </row>
    <row r="180" spans="1:5" ht="15.75" thickBot="1">
      <c r="A180" s="452"/>
      <c r="B180" s="121" t="s">
        <v>3708</v>
      </c>
      <c r="C180" s="121" t="s">
        <v>3697</v>
      </c>
      <c r="D180" s="236">
        <v>1742</v>
      </c>
      <c r="E180" s="130"/>
    </row>
    <row r="181" spans="1:5" ht="15.75" thickBot="1">
      <c r="A181" s="450">
        <v>17</v>
      </c>
      <c r="B181" s="120" t="s">
        <v>3698</v>
      </c>
      <c r="C181" s="120" t="s">
        <v>3699</v>
      </c>
      <c r="D181" s="236">
        <v>3062</v>
      </c>
      <c r="E181" s="356"/>
    </row>
    <row r="182" spans="1:5" ht="15.75" thickBot="1">
      <c r="A182" s="451"/>
      <c r="B182" s="16" t="s">
        <v>3706</v>
      </c>
      <c r="C182" s="16" t="s">
        <v>3707</v>
      </c>
      <c r="D182" s="236">
        <v>3062</v>
      </c>
      <c r="E182" s="128" t="s">
        <v>5288</v>
      </c>
    </row>
    <row r="183" spans="1:5" ht="15.75" thickBot="1">
      <c r="A183" s="451"/>
      <c r="B183" s="16" t="s">
        <v>3689</v>
      </c>
      <c r="C183" s="39" t="s">
        <v>3713</v>
      </c>
      <c r="D183" s="236">
        <v>3062</v>
      </c>
      <c r="E183" s="129" t="s">
        <v>5289</v>
      </c>
    </row>
    <row r="184" spans="1:5" ht="15.75" thickBot="1">
      <c r="A184" s="451"/>
      <c r="B184" s="16" t="s">
        <v>3690</v>
      </c>
      <c r="C184" s="16" t="s">
        <v>3694</v>
      </c>
      <c r="D184" s="236">
        <v>3062</v>
      </c>
      <c r="E184" s="129"/>
    </row>
    <row r="185" spans="1:5" ht="15.75" thickBot="1">
      <c r="A185" s="451"/>
      <c r="B185" s="16" t="s">
        <v>3691</v>
      </c>
      <c r="C185" s="16" t="s">
        <v>3695</v>
      </c>
      <c r="D185" s="236">
        <v>3062</v>
      </c>
      <c r="E185" s="129"/>
    </row>
    <row r="186" spans="1:5" ht="15.75" thickBot="1">
      <c r="A186" s="451"/>
      <c r="B186" s="16" t="s">
        <v>3692</v>
      </c>
      <c r="C186" s="16" t="s">
        <v>3696</v>
      </c>
      <c r="D186" s="236">
        <v>3062</v>
      </c>
      <c r="E186" s="129"/>
    </row>
    <row r="187" spans="1:5" ht="15.75" thickBot="1">
      <c r="A187" s="451"/>
      <c r="B187" s="16" t="s">
        <v>3693</v>
      </c>
      <c r="C187" s="16" t="s">
        <v>3697</v>
      </c>
      <c r="D187" s="236">
        <v>3062</v>
      </c>
      <c r="E187" s="129"/>
    </row>
    <row r="188" spans="1:5" ht="15.75" thickBot="1">
      <c r="A188" s="451"/>
      <c r="B188" s="16" t="s">
        <v>3700</v>
      </c>
      <c r="C188" s="16" t="s">
        <v>3701</v>
      </c>
      <c r="D188" s="236">
        <v>3062</v>
      </c>
      <c r="E188" s="129"/>
    </row>
    <row r="189" spans="1:5" ht="15.75" thickBot="1">
      <c r="A189" s="451"/>
      <c r="B189" s="16" t="s">
        <v>3702</v>
      </c>
      <c r="C189" s="16" t="s">
        <v>3703</v>
      </c>
      <c r="D189" s="236">
        <v>3062</v>
      </c>
      <c r="E189" s="129"/>
    </row>
    <row r="190" spans="1:5" ht="15.75" thickBot="1">
      <c r="A190" s="451"/>
      <c r="B190" s="16" t="s">
        <v>3704</v>
      </c>
      <c r="C190" s="16" t="s">
        <v>3705</v>
      </c>
      <c r="D190" s="236">
        <v>3062</v>
      </c>
      <c r="E190" s="129"/>
    </row>
    <row r="191" spans="1:5" ht="15.75" thickBot="1">
      <c r="A191" s="452"/>
      <c r="B191" s="121" t="s">
        <v>3708</v>
      </c>
      <c r="C191" s="121" t="s">
        <v>3697</v>
      </c>
      <c r="D191" s="236">
        <v>3062</v>
      </c>
      <c r="E191" s="130"/>
    </row>
    <row r="192" spans="1:5" ht="15.75" thickBot="1">
      <c r="A192" s="450">
        <v>18</v>
      </c>
      <c r="B192" s="120" t="s">
        <v>3698</v>
      </c>
      <c r="C192" s="120" t="s">
        <v>3699</v>
      </c>
      <c r="D192" s="236">
        <v>3282</v>
      </c>
      <c r="E192" s="128"/>
    </row>
    <row r="193" spans="1:5" ht="15.75" thickBot="1">
      <c r="A193" s="451"/>
      <c r="B193" s="16" t="s">
        <v>3706</v>
      </c>
      <c r="C193" s="16" t="s">
        <v>3707</v>
      </c>
      <c r="D193" s="236">
        <v>3282</v>
      </c>
      <c r="E193" s="129" t="s">
        <v>5288</v>
      </c>
    </row>
    <row r="194" spans="1:5" ht="15.75" thickBot="1">
      <c r="A194" s="451"/>
      <c r="B194" s="16" t="s">
        <v>3689</v>
      </c>
      <c r="C194" s="39" t="s">
        <v>3713</v>
      </c>
      <c r="D194" s="236">
        <v>3282</v>
      </c>
      <c r="E194" s="129" t="s">
        <v>5289</v>
      </c>
    </row>
    <row r="195" spans="1:5" ht="15.75" thickBot="1">
      <c r="A195" s="451"/>
      <c r="B195" s="16" t="s">
        <v>3690</v>
      </c>
      <c r="C195" s="16" t="s">
        <v>3694</v>
      </c>
      <c r="D195" s="236">
        <v>3282</v>
      </c>
      <c r="E195" s="129"/>
    </row>
    <row r="196" spans="1:5" ht="15.75" thickBot="1">
      <c r="A196" s="451"/>
      <c r="B196" s="16" t="s">
        <v>3691</v>
      </c>
      <c r="C196" s="16" t="s">
        <v>3695</v>
      </c>
      <c r="D196" s="236">
        <v>3282</v>
      </c>
      <c r="E196" s="370" t="s">
        <v>5474</v>
      </c>
    </row>
    <row r="197" spans="1:5" ht="15.75" thickBot="1">
      <c r="A197" s="451"/>
      <c r="B197" s="16" t="s">
        <v>3692</v>
      </c>
      <c r="C197" s="16" t="s">
        <v>3696</v>
      </c>
      <c r="D197" s="236">
        <v>3282</v>
      </c>
      <c r="E197" s="129"/>
    </row>
    <row r="198" spans="1:5" ht="15.75" thickBot="1">
      <c r="A198" s="451"/>
      <c r="B198" s="16" t="s">
        <v>3693</v>
      </c>
      <c r="C198" s="16" t="s">
        <v>3697</v>
      </c>
      <c r="D198" s="236">
        <v>3282</v>
      </c>
      <c r="E198" s="129"/>
    </row>
    <row r="199" spans="1:5" ht="15.75" thickBot="1">
      <c r="A199" s="451"/>
      <c r="B199" s="16" t="s">
        <v>3700</v>
      </c>
      <c r="C199" s="16" t="s">
        <v>3701</v>
      </c>
      <c r="D199" s="236">
        <v>3282</v>
      </c>
      <c r="E199" s="129"/>
    </row>
    <row r="200" spans="1:5" ht="15.75" thickBot="1">
      <c r="A200" s="451"/>
      <c r="B200" s="16" t="s">
        <v>3702</v>
      </c>
      <c r="C200" s="16" t="s">
        <v>3703</v>
      </c>
      <c r="D200" s="236">
        <v>3282</v>
      </c>
      <c r="E200" s="129"/>
    </row>
    <row r="201" spans="1:5" ht="15.75" thickBot="1">
      <c r="A201" s="451"/>
      <c r="B201" s="16" t="s">
        <v>3704</v>
      </c>
      <c r="C201" s="16" t="s">
        <v>3705</v>
      </c>
      <c r="D201" s="236">
        <v>3282</v>
      </c>
      <c r="E201" s="129"/>
    </row>
    <row r="202" spans="1:5" ht="15.75" thickBot="1">
      <c r="A202" s="452"/>
      <c r="B202" s="121" t="s">
        <v>3708</v>
      </c>
      <c r="C202" s="121" t="s">
        <v>3697</v>
      </c>
      <c r="D202" s="236">
        <v>3282</v>
      </c>
      <c r="E202" s="130"/>
    </row>
    <row r="203" spans="1:5">
      <c r="A203" s="450">
        <v>19</v>
      </c>
      <c r="B203" s="120" t="s">
        <v>3698</v>
      </c>
      <c r="C203" s="357" t="s">
        <v>3699</v>
      </c>
      <c r="D203" s="236">
        <v>2864</v>
      </c>
      <c r="E203" s="306"/>
    </row>
    <row r="204" spans="1:5">
      <c r="A204" s="451"/>
      <c r="B204" s="16" t="s">
        <v>3706</v>
      </c>
      <c r="C204" s="16" t="s">
        <v>3707</v>
      </c>
      <c r="D204" s="240">
        <v>9783</v>
      </c>
      <c r="E204" s="370" t="s">
        <v>5472</v>
      </c>
    </row>
    <row r="205" spans="1:5">
      <c r="A205" s="451"/>
      <c r="B205" s="16" t="s">
        <v>3689</v>
      </c>
      <c r="C205" s="39" t="s">
        <v>3713</v>
      </c>
      <c r="D205" s="240">
        <v>1540</v>
      </c>
      <c r="E205" s="129"/>
    </row>
    <row r="206" spans="1:5">
      <c r="A206" s="451"/>
      <c r="B206" s="16" t="s">
        <v>3690</v>
      </c>
      <c r="C206" s="16" t="s">
        <v>3694</v>
      </c>
      <c r="D206" s="240">
        <v>1540</v>
      </c>
      <c r="E206" s="129"/>
    </row>
    <row r="207" spans="1:5">
      <c r="A207" s="451"/>
      <c r="B207" s="16" t="s">
        <v>3691</v>
      </c>
      <c r="C207" s="16" t="s">
        <v>3695</v>
      </c>
      <c r="D207" s="240">
        <v>1540</v>
      </c>
      <c r="E207" s="129"/>
    </row>
    <row r="208" spans="1:5">
      <c r="A208" s="451"/>
      <c r="B208" s="16" t="s">
        <v>3692</v>
      </c>
      <c r="C208" s="16" t="s">
        <v>3696</v>
      </c>
      <c r="D208" s="240">
        <v>1540</v>
      </c>
      <c r="E208" s="129"/>
    </row>
    <row r="209" spans="1:5">
      <c r="A209" s="451"/>
      <c r="B209" s="16" t="s">
        <v>3693</v>
      </c>
      <c r="C209" s="16" t="s">
        <v>3697</v>
      </c>
      <c r="D209" s="240">
        <v>1540</v>
      </c>
      <c r="E209" s="129"/>
    </row>
    <row r="210" spans="1:5">
      <c r="A210" s="451"/>
      <c r="B210" s="16" t="s">
        <v>3700</v>
      </c>
      <c r="C210" s="16" t="s">
        <v>3701</v>
      </c>
      <c r="D210" s="240">
        <v>1540</v>
      </c>
      <c r="E210" s="129"/>
    </row>
    <row r="211" spans="1:5">
      <c r="A211" s="451"/>
      <c r="B211" s="16" t="s">
        <v>3702</v>
      </c>
      <c r="C211" s="16" t="s">
        <v>3703</v>
      </c>
      <c r="D211" s="240">
        <v>1540</v>
      </c>
      <c r="E211" s="129"/>
    </row>
    <row r="212" spans="1:5">
      <c r="A212" s="451"/>
      <c r="B212" s="16" t="s">
        <v>3704</v>
      </c>
      <c r="C212" s="16" t="s">
        <v>3705</v>
      </c>
      <c r="D212" s="240">
        <v>1540</v>
      </c>
      <c r="E212" s="129"/>
    </row>
    <row r="213" spans="1:5" ht="15.75" thickBot="1">
      <c r="A213" s="452"/>
      <c r="B213" s="121" t="s">
        <v>3708</v>
      </c>
      <c r="C213" s="121" t="s">
        <v>3697</v>
      </c>
      <c r="D213" s="240">
        <v>1540</v>
      </c>
      <c r="E213" s="130"/>
    </row>
    <row r="214" spans="1:5" ht="15.75" thickBot="1">
      <c r="A214" s="444">
        <v>20</v>
      </c>
      <c r="B214" s="120" t="s">
        <v>3698</v>
      </c>
      <c r="C214" s="120" t="s">
        <v>3699</v>
      </c>
      <c r="D214" s="236">
        <v>11387</v>
      </c>
      <c r="E214" s="128"/>
    </row>
    <row r="215" spans="1:5">
      <c r="A215" s="445"/>
      <c r="B215" s="16" t="s">
        <v>3706</v>
      </c>
      <c r="C215" s="16" t="s">
        <v>3707</v>
      </c>
      <c r="D215" s="236">
        <v>11387</v>
      </c>
      <c r="E215" s="129"/>
    </row>
    <row r="216" spans="1:5">
      <c r="A216" s="445"/>
      <c r="B216" s="16" t="s">
        <v>3689</v>
      </c>
      <c r="C216" s="39" t="s">
        <v>3713</v>
      </c>
      <c r="D216" s="240">
        <v>1384</v>
      </c>
      <c r="E216" s="129"/>
    </row>
    <row r="217" spans="1:5">
      <c r="A217" s="445"/>
      <c r="B217" s="16" t="s">
        <v>3690</v>
      </c>
      <c r="C217" s="16" t="s">
        <v>3694</v>
      </c>
      <c r="D217" s="240">
        <v>1384</v>
      </c>
      <c r="E217" s="129"/>
    </row>
    <row r="218" spans="1:5">
      <c r="A218" s="445"/>
      <c r="B218" s="16" t="s">
        <v>3691</v>
      </c>
      <c r="C218" s="16" t="s">
        <v>3695</v>
      </c>
      <c r="D218" s="240">
        <v>1384</v>
      </c>
      <c r="E218" s="129"/>
    </row>
    <row r="219" spans="1:5">
      <c r="A219" s="445"/>
      <c r="B219" s="16" t="s">
        <v>3692</v>
      </c>
      <c r="C219" s="16" t="s">
        <v>3696</v>
      </c>
      <c r="D219" s="240">
        <v>1384</v>
      </c>
      <c r="E219" s="129"/>
    </row>
    <row r="220" spans="1:5">
      <c r="A220" s="445"/>
      <c r="B220" s="16" t="s">
        <v>3693</v>
      </c>
      <c r="C220" s="16" t="s">
        <v>3697</v>
      </c>
      <c r="D220" s="240">
        <v>1384</v>
      </c>
      <c r="E220" s="129"/>
    </row>
    <row r="221" spans="1:5">
      <c r="A221" s="445"/>
      <c r="B221" s="16" t="s">
        <v>3700</v>
      </c>
      <c r="C221" s="16" t="s">
        <v>3701</v>
      </c>
      <c r="D221" s="240">
        <v>1384</v>
      </c>
      <c r="E221" s="129"/>
    </row>
    <row r="222" spans="1:5">
      <c r="A222" s="445"/>
      <c r="B222" s="16" t="s">
        <v>3702</v>
      </c>
      <c r="C222" s="16" t="s">
        <v>3703</v>
      </c>
      <c r="D222" s="240">
        <v>1384</v>
      </c>
      <c r="E222" s="129"/>
    </row>
    <row r="223" spans="1:5">
      <c r="A223" s="445"/>
      <c r="B223" s="16" t="s">
        <v>3704</v>
      </c>
      <c r="C223" s="16" t="s">
        <v>3705</v>
      </c>
      <c r="D223" s="240">
        <v>1384</v>
      </c>
      <c r="E223" s="129"/>
    </row>
    <row r="224" spans="1:5" ht="15.75" thickBot="1">
      <c r="A224" s="446"/>
      <c r="B224" s="121" t="s">
        <v>3708</v>
      </c>
      <c r="C224" s="121" t="s">
        <v>3697</v>
      </c>
      <c r="D224" s="240">
        <v>1384</v>
      </c>
      <c r="E224" s="130"/>
    </row>
    <row r="225" spans="1:5">
      <c r="A225" s="450">
        <v>21</v>
      </c>
      <c r="B225" s="120" t="s">
        <v>3698</v>
      </c>
      <c r="C225" s="120" t="s">
        <v>3699</v>
      </c>
      <c r="D225" s="239">
        <v>9935</v>
      </c>
      <c r="E225" s="128"/>
    </row>
    <row r="226" spans="1:5">
      <c r="A226" s="451"/>
      <c r="B226" s="16" t="s">
        <v>3706</v>
      </c>
      <c r="C226" s="16" t="s">
        <v>3707</v>
      </c>
      <c r="D226" s="239">
        <v>9935</v>
      </c>
      <c r="E226" s="129"/>
    </row>
    <row r="227" spans="1:5">
      <c r="A227" s="451"/>
      <c r="B227" s="16" t="s">
        <v>3689</v>
      </c>
      <c r="C227" s="39" t="s">
        <v>3713</v>
      </c>
      <c r="D227" s="239">
        <v>9935</v>
      </c>
      <c r="E227" s="370" t="s">
        <v>5475</v>
      </c>
    </row>
    <row r="228" spans="1:5">
      <c r="A228" s="451"/>
      <c r="B228" s="16" t="s">
        <v>3690</v>
      </c>
      <c r="C228" s="16" t="s">
        <v>3694</v>
      </c>
      <c r="D228" s="239">
        <v>9935</v>
      </c>
      <c r="E228" s="129"/>
    </row>
    <row r="229" spans="1:5">
      <c r="A229" s="451"/>
      <c r="B229" s="16" t="s">
        <v>3691</v>
      </c>
      <c r="C229" s="16" t="s">
        <v>3695</v>
      </c>
      <c r="D229" s="239">
        <v>9935</v>
      </c>
      <c r="E229" s="129"/>
    </row>
    <row r="230" spans="1:5">
      <c r="A230" s="451"/>
      <c r="B230" s="16" t="s">
        <v>3692</v>
      </c>
      <c r="C230" s="16" t="s">
        <v>3696</v>
      </c>
      <c r="D230" s="239">
        <v>9935</v>
      </c>
      <c r="E230" s="129"/>
    </row>
    <row r="231" spans="1:5">
      <c r="A231" s="451"/>
      <c r="B231" s="16" t="s">
        <v>3693</v>
      </c>
      <c r="C231" s="16" t="s">
        <v>3697</v>
      </c>
      <c r="D231" s="239">
        <v>9935</v>
      </c>
      <c r="E231" s="129"/>
    </row>
    <row r="232" spans="1:5">
      <c r="A232" s="451"/>
      <c r="B232" s="16" t="s">
        <v>3700</v>
      </c>
      <c r="C232" s="16" t="s">
        <v>3701</v>
      </c>
      <c r="D232" s="239">
        <v>9935</v>
      </c>
      <c r="E232" s="129"/>
    </row>
    <row r="233" spans="1:5">
      <c r="A233" s="451"/>
      <c r="B233" s="16" t="s">
        <v>3702</v>
      </c>
      <c r="C233" s="16" t="s">
        <v>3703</v>
      </c>
      <c r="D233" s="239">
        <v>9935</v>
      </c>
      <c r="E233" s="129"/>
    </row>
    <row r="234" spans="1:5">
      <c r="A234" s="451"/>
      <c r="B234" s="16" t="s">
        <v>3704</v>
      </c>
      <c r="C234" s="16" t="s">
        <v>3705</v>
      </c>
      <c r="D234" s="239">
        <v>9935</v>
      </c>
      <c r="E234" s="129"/>
    </row>
    <row r="235" spans="1:5" ht="15.75" thickBot="1">
      <c r="A235" s="452"/>
      <c r="B235" s="121" t="s">
        <v>3708</v>
      </c>
      <c r="C235" s="121" t="s">
        <v>3697</v>
      </c>
      <c r="D235" s="239">
        <v>9935</v>
      </c>
      <c r="E235" s="130"/>
    </row>
    <row r="236" spans="1:5" ht="15.75" thickBot="1">
      <c r="A236" s="444">
        <v>22</v>
      </c>
      <c r="B236" s="120" t="s">
        <v>3698</v>
      </c>
      <c r="C236" s="120" t="s">
        <v>3699</v>
      </c>
      <c r="D236" s="236">
        <v>1742</v>
      </c>
      <c r="E236" s="128"/>
    </row>
    <row r="237" spans="1:5" ht="15.75" thickBot="1">
      <c r="A237" s="445"/>
      <c r="B237" s="16" t="s">
        <v>3706</v>
      </c>
      <c r="C237" s="16" t="s">
        <v>3707</v>
      </c>
      <c r="D237" s="236">
        <v>1742</v>
      </c>
      <c r="E237" s="129"/>
    </row>
    <row r="238" spans="1:5" ht="15.75" thickBot="1">
      <c r="A238" s="445"/>
      <c r="B238" s="16" t="s">
        <v>3689</v>
      </c>
      <c r="C238" s="39" t="s">
        <v>3713</v>
      </c>
      <c r="D238" s="236">
        <v>1742</v>
      </c>
      <c r="E238" s="129" t="s">
        <v>5288</v>
      </c>
    </row>
    <row r="239" spans="1:5" ht="15.75" thickBot="1">
      <c r="A239" s="445"/>
      <c r="B239" s="16" t="s">
        <v>3690</v>
      </c>
      <c r="C239" s="16" t="s">
        <v>3694</v>
      </c>
      <c r="D239" s="236">
        <v>1742</v>
      </c>
      <c r="E239" s="129" t="s">
        <v>5289</v>
      </c>
    </row>
    <row r="240" spans="1:5" ht="15.75" thickBot="1">
      <c r="A240" s="445"/>
      <c r="B240" s="16" t="s">
        <v>3691</v>
      </c>
      <c r="C240" s="16" t="s">
        <v>3695</v>
      </c>
      <c r="D240" s="236">
        <v>1742</v>
      </c>
      <c r="E240" s="129"/>
    </row>
    <row r="241" spans="1:5" ht="15.75" thickBot="1">
      <c r="A241" s="445"/>
      <c r="B241" s="16" t="s">
        <v>3692</v>
      </c>
      <c r="C241" s="16" t="s">
        <v>3696</v>
      </c>
      <c r="D241" s="236">
        <v>1742</v>
      </c>
      <c r="E241" s="129"/>
    </row>
    <row r="242" spans="1:5" ht="15.75" thickBot="1">
      <c r="A242" s="445"/>
      <c r="B242" s="16" t="s">
        <v>3693</v>
      </c>
      <c r="C242" s="16" t="s">
        <v>3697</v>
      </c>
      <c r="D242" s="236">
        <v>1742</v>
      </c>
      <c r="E242" s="129"/>
    </row>
    <row r="243" spans="1:5" ht="15.75" thickBot="1">
      <c r="A243" s="445"/>
      <c r="B243" s="16" t="s">
        <v>3700</v>
      </c>
      <c r="C243" s="16" t="s">
        <v>3701</v>
      </c>
      <c r="D243" s="236">
        <v>1742</v>
      </c>
      <c r="E243" s="129"/>
    </row>
    <row r="244" spans="1:5" ht="15.75" thickBot="1">
      <c r="A244" s="445"/>
      <c r="B244" s="16" t="s">
        <v>3702</v>
      </c>
      <c r="C244" s="16" t="s">
        <v>3703</v>
      </c>
      <c r="D244" s="236">
        <v>1742</v>
      </c>
      <c r="E244" s="129"/>
    </row>
    <row r="245" spans="1:5" ht="15.75" thickBot="1">
      <c r="A245" s="445"/>
      <c r="B245" s="16" t="s">
        <v>3704</v>
      </c>
      <c r="C245" s="16" t="s">
        <v>3705</v>
      </c>
      <c r="D245" s="236">
        <v>1742</v>
      </c>
      <c r="E245" s="129"/>
    </row>
    <row r="246" spans="1:5" ht="15.75" thickBot="1">
      <c r="A246" s="446"/>
      <c r="B246" s="121" t="s">
        <v>3708</v>
      </c>
      <c r="C246" s="121" t="s">
        <v>3697</v>
      </c>
      <c r="D246" s="236">
        <v>1742</v>
      </c>
      <c r="E246" s="130"/>
    </row>
    <row r="247" spans="1:5">
      <c r="A247" s="444">
        <v>23</v>
      </c>
      <c r="B247" s="120" t="s">
        <v>3698</v>
      </c>
      <c r="C247" s="120" t="s">
        <v>3699</v>
      </c>
      <c r="D247" s="236">
        <v>1512</v>
      </c>
      <c r="E247" s="129" t="s">
        <v>5190</v>
      </c>
    </row>
    <row r="248" spans="1:5" ht="15.75" thickBot="1">
      <c r="A248" s="445"/>
      <c r="B248" s="16" t="s">
        <v>3706</v>
      </c>
      <c r="C248" s="16" t="s">
        <v>3707</v>
      </c>
      <c r="D248" s="240">
        <v>9023</v>
      </c>
      <c r="E248" s="129"/>
    </row>
    <row r="249" spans="1:5" ht="15.75" thickBot="1">
      <c r="A249" s="445"/>
      <c r="B249" s="16" t="s">
        <v>3689</v>
      </c>
      <c r="C249" s="39" t="s">
        <v>3713</v>
      </c>
      <c r="D249" s="236">
        <v>1512</v>
      </c>
      <c r="E249" s="129" t="s">
        <v>5190</v>
      </c>
    </row>
    <row r="250" spans="1:5" ht="15.75" thickBot="1">
      <c r="A250" s="445"/>
      <c r="B250" s="16" t="s">
        <v>3690</v>
      </c>
      <c r="C250" s="16" t="s">
        <v>3694</v>
      </c>
      <c r="D250" s="236">
        <v>1512</v>
      </c>
      <c r="E250" s="129" t="s">
        <v>5190</v>
      </c>
    </row>
    <row r="251" spans="1:5" ht="15.75" thickBot="1">
      <c r="A251" s="445"/>
      <c r="B251" s="16" t="s">
        <v>3691</v>
      </c>
      <c r="C251" s="16" t="s">
        <v>3695</v>
      </c>
      <c r="D251" s="236">
        <v>1512</v>
      </c>
      <c r="E251" s="129" t="s">
        <v>5190</v>
      </c>
    </row>
    <row r="252" spans="1:5" ht="15.75" thickBot="1">
      <c r="A252" s="445"/>
      <c r="B252" s="16" t="s">
        <v>3692</v>
      </c>
      <c r="C252" s="16" t="s">
        <v>3696</v>
      </c>
      <c r="D252" s="236">
        <v>1512</v>
      </c>
      <c r="E252" s="129" t="s">
        <v>5190</v>
      </c>
    </row>
    <row r="253" spans="1:5" ht="15.75" thickBot="1">
      <c r="A253" s="445"/>
      <c r="B253" s="16" t="s">
        <v>3693</v>
      </c>
      <c r="C253" s="16" t="s">
        <v>3697</v>
      </c>
      <c r="D253" s="236">
        <v>1512</v>
      </c>
      <c r="E253" s="129" t="s">
        <v>5190</v>
      </c>
    </row>
    <row r="254" spans="1:5" ht="15.75" thickBot="1">
      <c r="A254" s="445"/>
      <c r="B254" s="16" t="s">
        <v>3700</v>
      </c>
      <c r="C254" s="16" t="s">
        <v>3701</v>
      </c>
      <c r="D254" s="236">
        <v>1512</v>
      </c>
      <c r="E254" s="129" t="s">
        <v>5190</v>
      </c>
    </row>
    <row r="255" spans="1:5" ht="15.75" thickBot="1">
      <c r="A255" s="445"/>
      <c r="B255" s="16" t="s">
        <v>3702</v>
      </c>
      <c r="C255" s="16" t="s">
        <v>3703</v>
      </c>
      <c r="D255" s="236">
        <v>1512</v>
      </c>
      <c r="E255" s="129" t="s">
        <v>5190</v>
      </c>
    </row>
    <row r="256" spans="1:5" ht="15.75" thickBot="1">
      <c r="A256" s="445"/>
      <c r="B256" s="16" t="s">
        <v>3704</v>
      </c>
      <c r="C256" s="16" t="s">
        <v>3705</v>
      </c>
      <c r="D256" s="236">
        <v>1512</v>
      </c>
      <c r="E256" s="129" t="s">
        <v>5190</v>
      </c>
    </row>
    <row r="257" spans="1:5" ht="15.75" thickBot="1">
      <c r="A257" s="446"/>
      <c r="B257" s="121" t="s">
        <v>3708</v>
      </c>
      <c r="C257" s="121" t="s">
        <v>3697</v>
      </c>
      <c r="D257" s="236">
        <v>1512</v>
      </c>
      <c r="E257" s="130" t="s">
        <v>5190</v>
      </c>
    </row>
    <row r="258" spans="1:5">
      <c r="A258" s="447">
        <v>24</v>
      </c>
      <c r="B258" s="120" t="s">
        <v>3698</v>
      </c>
      <c r="C258" s="120" t="s">
        <v>3699</v>
      </c>
      <c r="D258" s="236">
        <v>614</v>
      </c>
      <c r="E258" s="128" t="s">
        <v>5190</v>
      </c>
    </row>
    <row r="259" spans="1:5">
      <c r="A259" s="448"/>
      <c r="B259" s="16" t="s">
        <v>3706</v>
      </c>
      <c r="C259" s="16" t="s">
        <v>3707</v>
      </c>
      <c r="D259" s="240">
        <v>9212</v>
      </c>
      <c r="E259" s="129"/>
    </row>
    <row r="260" spans="1:5">
      <c r="A260" s="448"/>
      <c r="B260" s="16" t="s">
        <v>3689</v>
      </c>
      <c r="C260" s="39" t="s">
        <v>3713</v>
      </c>
      <c r="D260" s="240">
        <v>9212</v>
      </c>
      <c r="E260" s="129"/>
    </row>
    <row r="261" spans="1:5">
      <c r="A261" s="448"/>
      <c r="B261" s="16" t="s">
        <v>3690</v>
      </c>
      <c r="C261" s="16" t="s">
        <v>3694</v>
      </c>
      <c r="D261" s="240">
        <v>9212</v>
      </c>
      <c r="E261" s="129"/>
    </row>
    <row r="262" spans="1:5">
      <c r="A262" s="448"/>
      <c r="B262" s="16" t="s">
        <v>3691</v>
      </c>
      <c r="C262" s="16" t="s">
        <v>3695</v>
      </c>
      <c r="D262" s="240">
        <v>9212</v>
      </c>
      <c r="E262" s="129"/>
    </row>
    <row r="263" spans="1:5">
      <c r="A263" s="448"/>
      <c r="B263" s="16" t="s">
        <v>3692</v>
      </c>
      <c r="C263" s="16" t="s">
        <v>3696</v>
      </c>
      <c r="D263" s="240">
        <v>9212</v>
      </c>
      <c r="E263" s="129"/>
    </row>
    <row r="264" spans="1:5">
      <c r="A264" s="448"/>
      <c r="B264" s="16" t="s">
        <v>3693</v>
      </c>
      <c r="C264" s="16" t="s">
        <v>3697</v>
      </c>
      <c r="D264" s="240">
        <v>9212</v>
      </c>
      <c r="E264" s="129"/>
    </row>
    <row r="265" spans="1:5">
      <c r="A265" s="448"/>
      <c r="B265" s="16" t="s">
        <v>3700</v>
      </c>
      <c r="C265" s="16" t="s">
        <v>3701</v>
      </c>
      <c r="D265" s="240">
        <v>9212</v>
      </c>
      <c r="E265" s="129"/>
    </row>
    <row r="266" spans="1:5">
      <c r="A266" s="448"/>
      <c r="B266" s="16" t="s">
        <v>3702</v>
      </c>
      <c r="C266" s="16" t="s">
        <v>3703</v>
      </c>
      <c r="D266" s="240">
        <v>9212</v>
      </c>
      <c r="E266" s="129"/>
    </row>
    <row r="267" spans="1:5">
      <c r="A267" s="448"/>
      <c r="B267" s="16" t="s">
        <v>3704</v>
      </c>
      <c r="C267" s="16" t="s">
        <v>3705</v>
      </c>
      <c r="D267" s="240">
        <v>9212</v>
      </c>
      <c r="E267" s="129"/>
    </row>
    <row r="268" spans="1:5" ht="15.75" thickBot="1">
      <c r="A268" s="449"/>
      <c r="B268" s="121" t="s">
        <v>3708</v>
      </c>
      <c r="C268" s="121" t="s">
        <v>3697</v>
      </c>
      <c r="D268" s="239">
        <v>9212</v>
      </c>
      <c r="E268" s="130"/>
    </row>
    <row r="269" spans="1:5">
      <c r="A269" s="444">
        <v>25</v>
      </c>
      <c r="B269" s="120" t="s">
        <v>3698</v>
      </c>
      <c r="C269" s="120" t="s">
        <v>3699</v>
      </c>
      <c r="D269" s="236">
        <v>1540</v>
      </c>
      <c r="E269" s="128"/>
    </row>
    <row r="270" spans="1:5" ht="15.75" thickBot="1">
      <c r="A270" s="445"/>
      <c r="B270" s="16" t="s">
        <v>3706</v>
      </c>
      <c r="C270" s="16" t="s">
        <v>3707</v>
      </c>
      <c r="D270" s="240">
        <v>3146</v>
      </c>
      <c r="E270" s="129"/>
    </row>
    <row r="271" spans="1:5" ht="15.75" thickBot="1">
      <c r="A271" s="445"/>
      <c r="B271" s="16" t="s">
        <v>3689</v>
      </c>
      <c r="C271" s="39" t="s">
        <v>3713</v>
      </c>
      <c r="D271" s="236">
        <v>1540</v>
      </c>
      <c r="E271" s="129"/>
    </row>
    <row r="272" spans="1:5" ht="15.75" thickBot="1">
      <c r="A272" s="445"/>
      <c r="B272" s="16" t="s">
        <v>3690</v>
      </c>
      <c r="C272" s="16" t="s">
        <v>3694</v>
      </c>
      <c r="D272" s="236">
        <v>1540</v>
      </c>
      <c r="E272" s="129"/>
    </row>
    <row r="273" spans="1:5" ht="15.75" thickBot="1">
      <c r="A273" s="445"/>
      <c r="B273" s="16" t="s">
        <v>3691</v>
      </c>
      <c r="C273" s="16" t="s">
        <v>3695</v>
      </c>
      <c r="D273" s="236">
        <v>1540</v>
      </c>
      <c r="E273" s="129"/>
    </row>
    <row r="274" spans="1:5" ht="15.75" thickBot="1">
      <c r="A274" s="445"/>
      <c r="B274" s="16" t="s">
        <v>3692</v>
      </c>
      <c r="C274" s="16" t="s">
        <v>3696</v>
      </c>
      <c r="D274" s="236">
        <v>1540</v>
      </c>
      <c r="E274" s="129"/>
    </row>
    <row r="275" spans="1:5" ht="15.75" thickBot="1">
      <c r="A275" s="445"/>
      <c r="B275" s="16" t="s">
        <v>3693</v>
      </c>
      <c r="C275" s="16" t="s">
        <v>3697</v>
      </c>
      <c r="D275" s="236">
        <v>1540</v>
      </c>
      <c r="E275" s="129"/>
    </row>
    <row r="276" spans="1:5" ht="15.75" thickBot="1">
      <c r="A276" s="445"/>
      <c r="B276" s="16" t="s">
        <v>3700</v>
      </c>
      <c r="C276" s="16" t="s">
        <v>3701</v>
      </c>
      <c r="D276" s="236">
        <v>1540</v>
      </c>
      <c r="E276" s="129"/>
    </row>
    <row r="277" spans="1:5">
      <c r="A277" s="445"/>
      <c r="B277" s="16" t="s">
        <v>3702</v>
      </c>
      <c r="C277" s="16" t="s">
        <v>3703</v>
      </c>
      <c r="D277" s="236">
        <v>1540</v>
      </c>
      <c r="E277" s="129"/>
    </row>
    <row r="278" spans="1:5" ht="15.75" thickBot="1">
      <c r="A278" s="445"/>
      <c r="B278" s="16" t="s">
        <v>3704</v>
      </c>
      <c r="C278" s="16" t="s">
        <v>3705</v>
      </c>
      <c r="D278" s="240">
        <v>3110</v>
      </c>
      <c r="E278" s="129"/>
    </row>
    <row r="279" spans="1:5" ht="15.75" thickBot="1">
      <c r="A279" s="446"/>
      <c r="B279" s="121" t="s">
        <v>3708</v>
      </c>
      <c r="C279" s="121" t="s">
        <v>3697</v>
      </c>
      <c r="D279" s="236">
        <v>1540</v>
      </c>
      <c r="E279" s="130"/>
    </row>
    <row r="280" spans="1:5" ht="15.75" thickBot="1">
      <c r="A280" s="444">
        <v>26</v>
      </c>
      <c r="B280" s="120" t="s">
        <v>3698</v>
      </c>
      <c r="C280" s="120" t="s">
        <v>3699</v>
      </c>
      <c r="D280" s="236">
        <v>1742</v>
      </c>
      <c r="E280" s="128"/>
    </row>
    <row r="281" spans="1:5" ht="15.75" thickBot="1">
      <c r="A281" s="445"/>
      <c r="B281" s="16" t="s">
        <v>3706</v>
      </c>
      <c r="C281" s="16" t="s">
        <v>3707</v>
      </c>
      <c r="D281" s="236">
        <v>1742</v>
      </c>
      <c r="E281" s="129"/>
    </row>
    <row r="282" spans="1:5" ht="15.75" thickBot="1">
      <c r="A282" s="445"/>
      <c r="B282" s="16" t="s">
        <v>3689</v>
      </c>
      <c r="C282" s="39" t="s">
        <v>3713</v>
      </c>
      <c r="D282" s="236">
        <v>1742</v>
      </c>
      <c r="E282" s="129" t="s">
        <v>5288</v>
      </c>
    </row>
    <row r="283" spans="1:5" ht="15.75" thickBot="1">
      <c r="A283" s="445"/>
      <c r="B283" s="16" t="s">
        <v>3690</v>
      </c>
      <c r="C283" s="16" t="s">
        <v>3694</v>
      </c>
      <c r="D283" s="236">
        <v>1742</v>
      </c>
      <c r="E283" s="129" t="s">
        <v>5289</v>
      </c>
    </row>
    <row r="284" spans="1:5" ht="15.75" thickBot="1">
      <c r="A284" s="445"/>
      <c r="B284" s="16" t="s">
        <v>3691</v>
      </c>
      <c r="C284" s="16" t="s">
        <v>3695</v>
      </c>
      <c r="D284" s="236">
        <v>1742</v>
      </c>
      <c r="E284" s="129"/>
    </row>
    <row r="285" spans="1:5" ht="15.75" thickBot="1">
      <c r="A285" s="445"/>
      <c r="B285" s="16" t="s">
        <v>3692</v>
      </c>
      <c r="C285" s="16" t="s">
        <v>3696</v>
      </c>
      <c r="D285" s="236">
        <v>1742</v>
      </c>
      <c r="E285" s="129"/>
    </row>
    <row r="286" spans="1:5" ht="15.75" thickBot="1">
      <c r="A286" s="445"/>
      <c r="B286" s="16" t="s">
        <v>3693</v>
      </c>
      <c r="C286" s="16" t="s">
        <v>3697</v>
      </c>
      <c r="D286" s="236">
        <v>1742</v>
      </c>
      <c r="E286" s="129"/>
    </row>
    <row r="287" spans="1:5" ht="15.75" thickBot="1">
      <c r="A287" s="445"/>
      <c r="B287" s="16" t="s">
        <v>3700</v>
      </c>
      <c r="C287" s="16" t="s">
        <v>3701</v>
      </c>
      <c r="D287" s="236">
        <v>1742</v>
      </c>
      <c r="E287" s="129"/>
    </row>
    <row r="288" spans="1:5" ht="15.75" thickBot="1">
      <c r="A288" s="445"/>
      <c r="B288" s="16" t="s">
        <v>3702</v>
      </c>
      <c r="C288" s="16" t="s">
        <v>3703</v>
      </c>
      <c r="D288" s="236">
        <v>1742</v>
      </c>
      <c r="E288" s="129"/>
    </row>
    <row r="289" spans="1:10" ht="15.75" thickBot="1">
      <c r="A289" s="445"/>
      <c r="B289" s="16" t="s">
        <v>3704</v>
      </c>
      <c r="C289" s="16" t="s">
        <v>3705</v>
      </c>
      <c r="D289" s="236">
        <v>1742</v>
      </c>
      <c r="E289" s="129"/>
    </row>
    <row r="290" spans="1:10" ht="15.75" thickBot="1">
      <c r="A290" s="446"/>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5438</v>
      </c>
      <c r="H297" s="389" t="s">
        <v>5440</v>
      </c>
      <c r="I297" s="389"/>
      <c r="J297" s="389"/>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2022-04-30T14:57:49Z</dcterms:modified>
</cp:coreProperties>
</file>