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firstSheet="67" activeTab="67"/>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5" l="1"/>
  <c r="F28" i="69"/>
  <c r="F17" i="69"/>
  <c r="F35" i="60" l="1"/>
  <c r="F34" i="60"/>
  <c r="F33" i="60"/>
  <c r="F32" i="60"/>
  <c r="F31" i="60"/>
  <c r="F23" i="21" l="1"/>
  <c r="F27" i="60" l="1"/>
  <c r="F27" i="58"/>
  <c r="F27" i="55"/>
  <c r="F27" i="54"/>
  <c r="L80" i="88" l="1"/>
  <c r="F48" i="20" l="1"/>
  <c r="F46" i="20"/>
  <c r="F24" i="73" l="1"/>
  <c r="F5" i="19" l="1"/>
  <c r="F10" i="33" l="1"/>
  <c r="F11" i="30"/>
  <c r="F9" i="29"/>
  <c r="F10" i="29" s="1"/>
  <c r="F11" i="29" s="1"/>
  <c r="F19" i="26"/>
  <c r="F20" i="26" s="1"/>
  <c r="F21" i="26" s="1"/>
  <c r="F34" i="21"/>
  <c r="F35" i="21" s="1"/>
  <c r="F36" i="21" s="1"/>
  <c r="F37" i="21" s="1"/>
  <c r="F38" i="21" s="1"/>
  <c r="F39" i="21" s="1"/>
  <c r="F40" i="21" s="1"/>
  <c r="F12" i="30" l="1"/>
  <c r="F15" i="30"/>
  <c r="F27" i="26"/>
  <c r="F22" i="26"/>
  <c r="F23" i="26" s="1"/>
  <c r="F8" i="43"/>
  <c r="F25" i="73" l="1"/>
  <c r="F27" i="57"/>
  <c r="F21" i="57"/>
  <c r="F21" i="56"/>
  <c r="F27" i="56"/>
  <c r="F32" i="77" l="1"/>
  <c r="F31" i="77"/>
  <c r="F35" i="77" s="1"/>
  <c r="H8" i="34" l="1"/>
  <c r="F256" i="17" l="1"/>
  <c r="F259" i="17"/>
  <c r="F5" i="27" l="1"/>
  <c r="F5" i="15" l="1"/>
  <c r="F4" i="52" l="1"/>
  <c r="F4" i="51"/>
  <c r="H9" i="60" l="1"/>
  <c r="F5" i="86"/>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8" i="61"/>
  <c r="H10" i="61"/>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35" i="50"/>
  <c r="H34" i="50"/>
  <c r="H33" i="50"/>
  <c r="H32" i="50"/>
  <c r="H31" i="50"/>
  <c r="H30" i="50"/>
  <c r="H28" i="50"/>
  <c r="H26" i="50"/>
  <c r="H35" i="49"/>
  <c r="H34" i="49"/>
  <c r="H33" i="49"/>
  <c r="H32" i="49"/>
  <c r="H31"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F9" i="13"/>
  <c r="H9" i="13" s="1"/>
  <c r="F10" i="13"/>
  <c r="H288" i="18" l="1"/>
  <c r="H287" i="18"/>
  <c r="F12" i="13"/>
  <c r="H12" i="13" s="1"/>
  <c r="H10" i="13"/>
  <c r="F11" i="13"/>
  <c r="H11" i="13" s="1"/>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40" i="21"/>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7" i="49" s="1"/>
  <c r="H21" i="49"/>
  <c r="F22" i="47"/>
  <c r="H22" i="47" s="1"/>
  <c r="H19" i="49"/>
  <c r="I273" i="17"/>
  <c r="J273" i="17" s="1"/>
  <c r="H274" i="17"/>
  <c r="I275" i="16"/>
  <c r="J275" i="16" s="1"/>
  <c r="F276" i="16"/>
  <c r="H276" i="16" s="1"/>
  <c r="I273" i="18"/>
  <c r="J273" i="18" s="1"/>
  <c r="H274" i="18"/>
  <c r="I281" i="15"/>
  <c r="J281" i="15" s="1"/>
  <c r="I280" i="15"/>
  <c r="J280" i="15" s="1"/>
  <c r="I282" i="15"/>
  <c r="J282" i="15" s="1"/>
  <c r="F22" i="49" l="1"/>
  <c r="H20" i="49"/>
  <c r="F23" i="47"/>
  <c r="H23" i="47" s="1"/>
  <c r="I274" i="17"/>
  <c r="J274" i="17" s="1"/>
  <c r="H275" i="17"/>
  <c r="F277" i="16"/>
  <c r="H277" i="16" s="1"/>
  <c r="I276" i="16"/>
  <c r="J276" i="16" s="1"/>
  <c r="H275" i="18"/>
  <c r="I274" i="18"/>
  <c r="J274" i="18" s="1"/>
  <c r="I164" i="15"/>
  <c r="J164" i="15" s="1"/>
  <c r="I162" i="15"/>
  <c r="J162" i="15" s="1"/>
  <c r="I161" i="15"/>
  <c r="J161" i="15" s="1"/>
  <c r="I49" i="21"/>
  <c r="J49" i="21" s="1"/>
  <c r="F24" i="47" l="1"/>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7" i="50" s="1"/>
  <c r="I27" i="50" s="1"/>
  <c r="J27" i="50" s="1"/>
  <c r="H21" i="50"/>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8" i="61"/>
  <c r="J18" i="61" s="1"/>
  <c r="I17" i="61"/>
  <c r="J17" i="61" s="1"/>
  <c r="I16" i="61"/>
  <c r="J16" i="61" s="1"/>
  <c r="I15" i="61"/>
  <c r="J15" i="61" s="1"/>
  <c r="I14" i="61"/>
  <c r="J14" i="61" s="1"/>
  <c r="I13" i="61"/>
  <c r="J13" i="61" s="1"/>
  <c r="I12" i="61"/>
  <c r="J12" i="61" s="1"/>
  <c r="I11" i="61"/>
  <c r="J11" i="61" s="1"/>
  <c r="I10" i="61"/>
  <c r="J10"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9" i="60"/>
  <c r="J9"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35" i="50"/>
  <c r="J35" i="50" s="1"/>
  <c r="I34" i="50"/>
  <c r="J34" i="50" s="1"/>
  <c r="I33" i="50"/>
  <c r="J33" i="50" s="1"/>
  <c r="I32" i="50"/>
  <c r="J32" i="50" s="1"/>
  <c r="I31" i="50"/>
  <c r="J31" i="50" s="1"/>
  <c r="I30" i="50"/>
  <c r="J30" i="50" s="1"/>
  <c r="I28" i="50"/>
  <c r="J28" i="50" s="1"/>
  <c r="I26" i="50"/>
  <c r="J26" i="50" s="1"/>
  <c r="I21" i="50"/>
  <c r="J21"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J10" i="52" l="1"/>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H285" i="17" l="1"/>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s="1"/>
  <c r="F293" i="17" l="1"/>
  <c r="H292" i="17"/>
  <c r="I292" i="17" s="1"/>
  <c r="J292" i="17" s="1"/>
  <c r="F25" i="50"/>
  <c r="F18" i="51"/>
  <c r="H18" i="51" s="1"/>
  <c r="I29" i="50"/>
  <c r="J29" i="50" s="1"/>
  <c r="H293" i="17" l="1"/>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F21" i="40"/>
  <c r="F24" i="40" l="1"/>
  <c r="H21" i="40"/>
  <c r="I21" i="40" s="1"/>
  <c r="J21" i="40" s="1"/>
  <c r="F22" i="40"/>
  <c r="H22" i="40" s="1"/>
  <c r="I22" i="40" s="1"/>
  <c r="J22" i="40" s="1"/>
  <c r="F23" i="40"/>
  <c r="H23" i="40" s="1"/>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H19" i="61" l="1"/>
  <c r="I19" i="61" s="1"/>
  <c r="J19" i="61" s="1"/>
  <c r="F20" i="61"/>
  <c r="H18" i="60"/>
  <c r="I18" i="60" s="1"/>
  <c r="J18" i="60" s="1"/>
  <c r="F19" i="60"/>
  <c r="H19" i="60" l="1"/>
  <c r="I19" i="60" s="1"/>
  <c r="J19" i="60" s="1"/>
  <c r="F20" i="60"/>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0" i="62"/>
  <c r="F21" i="62" l="1"/>
  <c r="F22" i="62" s="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<sst xmlns="http://schemas.openxmlformats.org/spreadsheetml/2006/main" count="17111" uniqueCount="5281">
  <si>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</si>
  <si>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</si>
  <si>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</si>
  <si>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</si>
  <si>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</si>
  <si>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</si>
  <si>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</si>
  <si>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</si>
  <si>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</si>
  <si>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</si>
  <si>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</si>
  <si>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</si>
  <si>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</si>
  <si>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</si>
  <si>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</si>
  <si>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</si>
  <si>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</si>
  <si>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</si>
  <si>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</si>
  <si>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</si>
  <si>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</si>
  <si>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</si>
  <si>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</si>
  <si>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</si>
  <si>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</si>
  <si>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</si>
  <si>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</si>
  <si>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</si>
  <si>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</si>
  <si>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</si>
  <si>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</si>
  <si>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</si>
  <si>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</si>
  <si>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</si>
  <si>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</si>
  <si>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</si>
  <si>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</si>
  <si>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</si>
  <si>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</si>
  <si>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</si>
  <si>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</si>
  <si>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</si>
  <si>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</si>
  <si>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</si>
  <si>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</si>
  <si>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</si>
  <si>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</si>
  <si>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</si>
  <si>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</si>
  <si>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</si>
  <si>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</si>
  <si>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</si>
  <si>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</si>
  <si>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</si>
  <si>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</si>
  <si>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</si>
  <si>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</si>
  <si>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</si>
  <si>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</si>
  <si>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</si>
  <si>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</si>
  <si>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</si>
  <si>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</si>
  <si>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</si>
  <si>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</si>
  <si>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</si>
  <si>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</si>
  <si>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</si>
  <si>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</si>
  <si>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</si>
  <si>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</si>
  <si>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</si>
  <si>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</si>
  <si>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</si>
  <si>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</si>
  <si>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</si>
  <si>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</si>
  <si>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</si>
  <si>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</si>
  <si>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</si>
  <si>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</si>
  <si>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</si>
  <si>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</si>
  <si>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</si>
  <si>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</si>
  <si>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</si>
  <si>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</si>
  <si>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</si>
  <si>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</si>
  <si>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</si>
  <si>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</si>
  <si>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</si>
  <si>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</si>
  <si>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</si>
  <si>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</si>
  <si>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</si>
  <si>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</si>
  <si>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</si>
  <si>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</si>
  <si>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</si>
  <si>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</si>
  <si>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</si>
  <si>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</si>
  <si>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</si>
  <si>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</si>
  <si>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</si>
  <si>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</si>
  <si>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</si>
  <si>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</si>
  <si>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</si>
  <si>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</si>
  <si>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</si>
  <si>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</si>
  <si>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</si>
  <si>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</si>
  <si>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</si>
  <si>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</si>
  <si>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</si>
  <si>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</si>
  <si>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</si>
  <si>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</si>
  <si>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</si>
  <si>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</si>
  <si>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</si>
  <si>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</si>
  <si>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</si>
  <si>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</si>
  <si>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</si>
  <si>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</si>
  <si>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</si>
  <si>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</si>
  <si>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</si>
  <si>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</si>
  <si>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</si>
  <si>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</si>
  <si>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</si>
  <si>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</si>
  <si>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</si>
  <si>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</si>
  <si>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</si>
  <si>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</si>
  <si>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</si>
  <si>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</si>
  <si>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</si>
  <si>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</si>
  <si>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</si>
  <si>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</si>
  <si>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</si>
  <si>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</si>
  <si>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</si>
  <si>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</si>
  <si>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</si>
  <si>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</si>
  <si>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</si>
  <si>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</si>
  <si>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</si>
  <si>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</si>
  <si>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</si>
  <si>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</si>
  <si>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</si>
  <si>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</si>
  <si>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</si>
  <si>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</si>
  <si>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</si>
  <si>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</si>
  <si>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</si>
  <si>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</si>
  <si>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</si>
  <si>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</si>
  <si>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</si>
  <si>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</si>
  <si>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</si>
  <si>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</si>
  <si>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</si>
  <si>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</si>
  <si>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</si>
  <si>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</si>
  <si>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</si>
  <si>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</si>
  <si>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</si>
  <si>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</si>
  <si>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</si>
  <si>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</si>
  <si>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</si>
  <si>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</si>
  <si>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</si>
  <si>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</si>
  <si>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</si>
  <si>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</si>
  <si>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</si>
  <si>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</si>
  <si>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</si>
  <si>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</si>
  <si>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</si>
  <si>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</si>
  <si>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</si>
  <si>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</si>
  <si>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</si>
  <si>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</si>
  <si>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</si>
  <si>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</si>
  <si>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</si>
  <si>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</si>
  <si>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</si>
  <si>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</si>
  <si>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</si>
  <si>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</si>
  <si>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</si>
  <si>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</si>
  <si>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</si>
  <si>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</si>
  <si>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</si>
  <si>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</si>
  <si>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</si>
  <si>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</si>
  <si>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</si>
  <si>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</si>
  <si>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</si>
  <si>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</si>
  <si>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</si>
  <si>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</si>
  <si>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</si>
  <si>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</si>
  <si>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</si>
  <si>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</si>
  <si>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</si>
  <si>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</si>
  <si>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</si>
  <si>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</si>
  <si>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</si>
  <si>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</si>
  <si>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</si>
  <si>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</si>
  <si>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</si>
  <si>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</si>
  <si>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</si>
  <si>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</si>
  <si>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</si>
  <si>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</si>
  <si>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</si>
  <si>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</si>
  <si>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</si>
  <si>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</si>
  <si>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</si>
  <si>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</si>
  <si>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</si>
  <si>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</si>
  <si>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</si>
  <si>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</si>
  <si>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</si>
  <si>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</si>
  <si>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</si>
  <si>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</si>
  <si>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</si>
  <si>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</si>
  <si>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</si>
  <si>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</si>
  <si>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</si>
  <si>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</si>
  <si>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</si>
  <si>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</si>
  <si>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</si>
  <si>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</si>
  <si>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</si>
  <si>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</si>
  <si>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</si>
  <si>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</si>
  <si>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</si>
  <si>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</si>
  <si>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</si>
  <si>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</si>
  <si>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</si>
  <si>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</si>
  <si>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</si>
  <si>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</si>
  <si>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</si>
  <si>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</si>
  <si>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</si>
  <si>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</si>
  <si>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</si>
  <si>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</si>
  <si>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</si>
  <si>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</si>
  <si>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</si>
  <si>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</si>
  <si>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</si>
  <si>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</si>
  <si>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</si>
  <si>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</si>
  <si>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</si>
  <si>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</si>
  <si>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</si>
  <si>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</si>
  <si>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</si>
  <si>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</si>
  <si>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</si>
  <si>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</si>
  <si>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</si>
  <si>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</si>
  <si>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</si>
  <si>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</si>
  <si>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</si>
  <si>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</si>
  <si>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</si>
  <si>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</si>
  <si>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</si>
  <si>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</si>
  <si>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</si>
  <si>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</si>
  <si>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</si>
  <si>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</si>
  <si>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</si>
  <si>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</si>
  <si>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</si>
  <si>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</si>
  <si>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</si>
  <si>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</si>
  <si>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</si>
  <si>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</si>
  <si>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</si>
  <si>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</si>
  <si>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</si>
  <si>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</si>
  <si>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</si>
  <si>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</si>
  <si>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</si>
  <si>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</si>
  <si>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</si>
  <si>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</si>
  <si>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</si>
  <si>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</si>
  <si>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</si>
  <si>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</si>
  <si>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</si>
  <si>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</si>
  <si>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</si>
  <si>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</si>
  <si>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</si>
  <si>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</si>
  <si>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</si>
  <si>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</si>
  <si>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</si>
  <si>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</si>
  <si>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</si>
  <si>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</si>
  <si>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</si>
  <si>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</si>
  <si>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</si>
  <si>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</si>
  <si>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</si>
  <si>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</si>
  <si>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</si>
  <si>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</si>
  <si>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</si>
  <si>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</si>
  <si>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</si>
  <si>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</si>
  <si>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</si>
  <si>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</si>
  <si>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</si>
  <si>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</si>
  <si>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</si>
  <si>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</si>
  <si>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</si>
  <si>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</si>
  <si>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</si>
  <si>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</si>
  <si>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</si>
  <si>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</si>
  <si>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</si>
  <si>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</si>
  <si>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</si>
  <si>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</si>
  <si>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</si>
  <si>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</si>
  <si>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</si>
  <si>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</si>
  <si>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</si>
  <si>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</si>
  <si>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</si>
  <si>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</si>
  <si>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</si>
  <si>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</si>
  <si>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</si>
  <si>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</si>
  <si>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</si>
  <si>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</si>
  <si>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</si>
  <si>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</si>
  <si>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</si>
  <si>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</si>
  <si>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</si>
  <si>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</si>
  <si>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</si>
  <si>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</si>
  <si>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</si>
  <si>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</si>
  <si>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</si>
  <si>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</si>
  <si>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</si>
  <si>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</si>
  <si>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</si>
  <si>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</si>
  <si>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</si>
  <si>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</si>
  <si>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</si>
  <si>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</si>
  <si>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</si>
  <si>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</si>
  <si>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</si>
  <si>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</si>
  <si>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</si>
  <si>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</si>
  <si>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</si>
  <si>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</si>
  <si>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</si>
  <si>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</si>
  <si>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</si>
  <si>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</si>
  <si>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</si>
  <si>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</si>
  <si>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</si>
  <si>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</si>
  <si>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</si>
  <si>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</si>
  <si>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</si>
  <si>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</si>
  <si>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</si>
  <si>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</si>
  <si>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</si>
  <si>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</si>
  <si>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</si>
  <si>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</si>
  <si>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</si>
  <si>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</si>
  <si>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</si>
  <si>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</si>
  <si>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</si>
  <si>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</si>
  <si>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</si>
  <si>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</si>
  <si>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</si>
  <si>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</si>
  <si>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</si>
  <si>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</si>
  <si>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</si>
  <si>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</si>
  <si>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</si>
  <si>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</si>
  <si>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</si>
  <si>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</si>
  <si>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</si>
  <si>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</si>
  <si>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</si>
  <si>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</si>
  <si>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</si>
  <si>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</si>
  <si>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</si>
  <si>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</si>
  <si>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</si>
  <si>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</si>
  <si>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</si>
  <si>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</si>
  <si>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</si>
  <si>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</si>
  <si>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</si>
  <si>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</si>
  <si>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</si>
  <si>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</si>
  <si>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</si>
  <si>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</si>
  <si>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</si>
  <si>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</si>
  <si>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</si>
  <si>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</si>
  <si>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</si>
  <si>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</si>
  <si>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</si>
  <si>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</si>
  <si>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</si>
  <si>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</si>
  <si>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</si>
  <si>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</si>
  <si>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</si>
  <si>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</si>
  <si>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</si>
  <si>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</si>
  <si>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</si>
  <si>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</si>
  <si>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</si>
  <si>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</si>
  <si>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</si>
  <si>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</si>
  <si>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</si>
  <si>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</si>
  <si>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</si>
  <si>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</si>
  <si>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</si>
  <si>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</si>
  <si>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</si>
  <si>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</si>
  <si>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</si>
  <si>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</si>
  <si>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</si>
  <si>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</si>
  <si>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</si>
  <si>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</si>
  <si>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</si>
  <si>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</si>
  <si>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</si>
  <si>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</si>
  <si>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</si>
  <si>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</si>
  <si>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</si>
  <si>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</si>
  <si>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</si>
  <si>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</si>
  <si>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</si>
  <si>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</si>
  <si>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</si>
  <si>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</si>
  <si>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</si>
  <si>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</si>
  <si>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</si>
  <si>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</si>
  <si>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</si>
  <si>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</si>
  <si>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</si>
  <si>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</si>
  <si>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</si>
  <si>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</si>
  <si>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</si>
  <si>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</si>
  <si>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</si>
  <si>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</si>
  <si>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</si>
  <si>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</si>
  <si>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</si>
  <si>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</si>
  <si>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</si>
  <si>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</si>
  <si>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</si>
  <si>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</si>
  <si>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</si>
  <si>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</si>
  <si>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</si>
  <si>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</si>
  <si>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</si>
  <si>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</si>
  <si>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</si>
  <si>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</si>
  <si>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</si>
  <si>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</si>
  <si>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</si>
  <si>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</si>
  <si>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</si>
  <si>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</si>
  <si>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</si>
  <si>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</si>
  <si>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</si>
  <si>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</si>
  <si>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</si>
  <si>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</si>
  <si>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</si>
  <si>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</si>
  <si>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</si>
  <si>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</si>
  <si>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</si>
  <si>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</si>
  <si>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</si>
  <si>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</si>
  <si>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</si>
  <si>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</si>
  <si>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</si>
  <si>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</si>
  <si>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</si>
  <si>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</si>
  <si>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</si>
  <si>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</si>
  <si>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</si>
  <si>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</si>
  <si>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</si>
  <si>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</si>
  <si>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</si>
  <si>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</si>
  <si>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</si>
  <si>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</si>
  <si>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</si>
  <si>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</si>
  <si>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</si>
  <si>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</si>
  <si>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</si>
  <si>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</si>
  <si>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</si>
  <si>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</si>
  <si>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</si>
  <si>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</si>
  <si>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</si>
  <si>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</si>
  <si>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</si>
  <si>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</si>
  <si>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</si>
  <si>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</si>
  <si>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</si>
  <si>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</si>
  <si>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</si>
  <si>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</si>
  <si>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</si>
  <si>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</si>
  <si>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</si>
  <si>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</si>
  <si>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</si>
  <si>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</si>
  <si>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</si>
  <si>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</si>
  <si>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</si>
  <si>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</si>
  <si>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</si>
  <si>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</si>
  <si>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</si>
  <si>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</si>
  <si>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</si>
  <si>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</si>
  <si>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</si>
  <si>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</si>
  <si>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</si>
  <si>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</si>
  <si>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</si>
  <si>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</si>
  <si>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</si>
  <si>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</si>
  <si>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</si>
  <si>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</si>
  <si>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</si>
  <si>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</si>
  <si>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</si>
  <si>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</si>
  <si>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</si>
  <si>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</si>
  <si>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</si>
  <si>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</si>
  <si>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</si>
  <si>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</si>
  <si>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</si>
  <si>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</si>
  <si>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</si>
  <si>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</si>
  <si>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</si>
  <si>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</si>
  <si>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</si>
  <si>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</si>
  <si>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</si>
  <si>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</si>
  <si>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</si>
  <si>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</si>
  <si>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</si>
  <si>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</si>
  <si>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</si>
  <si>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</si>
  <si>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</si>
  <si>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</si>
  <si>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</si>
  <si>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</si>
  <si>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</si>
  <si>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</si>
  <si>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</si>
  <si>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</si>
  <si>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</si>
  <si>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</si>
  <si>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</si>
  <si>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</si>
  <si>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</si>
  <si>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</si>
  <si>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</si>
  <si>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</si>
  <si>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</si>
  <si>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</si>
  <si>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</si>
  <si>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</si>
  <si>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</si>
  <si>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</si>
  <si>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</si>
  <si>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</si>
  <si>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</si>
  <si>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</si>
  <si>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</si>
  <si>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</si>
  <si>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</si>
  <si>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</si>
  <si>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</si>
  <si>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</si>
  <si>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</si>
  <si>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</si>
  <si>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</si>
  <si>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</si>
  <si>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</si>
  <si>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</si>
  <si>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</si>
  <si>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</si>
  <si>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</si>
  <si>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</si>
  <si>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</si>
  <si>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</si>
  <si>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</si>
  <si>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</si>
  <si>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</si>
  <si>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</si>
  <si>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</si>
  <si>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</si>
  <si>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</si>
  <si>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</si>
  <si>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</si>
  <si>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</si>
  <si>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</si>
  <si>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</si>
  <si>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</si>
  <si>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</si>
  <si>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</si>
  <si>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</si>
  <si>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</si>
  <si>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</si>
  <si>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</si>
  <si>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</si>
  <si>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</si>
  <si>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</si>
  <si>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</si>
  <si>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</si>
  <si>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</si>
  <si>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</si>
  <si>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</si>
  <si>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</si>
  <si>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</si>
  <si>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</si>
  <si>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</si>
  <si>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</si>
  <si>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</si>
  <si>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</si>
  <si>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</si>
  <si>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</si>
  <si>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</si>
  <si>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</si>
  <si>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</si>
  <si>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</si>
  <si>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</si>
  <si>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</si>
  <si>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</si>
  <si>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</si>
  <si>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</si>
  <si>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</si>
  <si>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</si>
  <si>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</si>
  <si>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</si>
  <si>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</si>
  <si>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</si>
  <si>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</si>
  <si>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</si>
  <si>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</si>
  <si>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</si>
  <si>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</si>
  <si>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</si>
  <si>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</si>
  <si>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</si>
  <si>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</si>
  <si>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</si>
  <si>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</si>
  <si>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</si>
  <si>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</si>
  <si>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</si>
  <si>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</si>
  <si>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</si>
  <si>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</si>
  <si>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</si>
  <si>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</si>
  <si>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</si>
  <si>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</si>
  <si>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</si>
  <si>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</si>
  <si>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</si>
  <si>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</si>
  <si>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</si>
  <si>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</si>
  <si>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</si>
  <si>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</si>
  <si>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</si>
  <si>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</si>
  <si>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</si>
  <si>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</si>
  <si>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</si>
  <si>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</si>
  <si>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</si>
  <si>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</si>
  <si>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</si>
  <si>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</si>
  <si>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</si>
  <si>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</si>
  <si>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</si>
  <si>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</si>
  <si>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</si>
  <si>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</si>
  <si>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</si>
  <si>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</si>
  <si>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</si>
  <si>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</si>
  <si>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</si>
  <si>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</si>
  <si>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</si>
  <si>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</si>
  <si>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</si>
  <si>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</si>
  <si>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</si>
  <si>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</si>
  <si>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</si>
  <si>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</si>
  <si>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</si>
  <si>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</si>
  <si>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</si>
  <si>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</si>
  <si>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</si>
  <si>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</si>
  <si>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</si>
  <si>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</si>
  <si>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</si>
  <si>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</si>
  <si>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</si>
  <si>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</si>
  <si>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</si>
  <si>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</si>
  <si>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</si>
  <si>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</si>
  <si>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</si>
  <si>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</si>
  <si>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</si>
  <si>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</si>
  <si>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</si>
  <si>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</si>
  <si>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</si>
  <si>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</si>
  <si>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</si>
  <si>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</si>
  <si>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</si>
  <si>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</si>
  <si>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</si>
  <si>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</si>
  <si>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</si>
  <si>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</si>
  <si>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</si>
  <si>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</si>
  <si>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</si>
  <si>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</si>
  <si>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</si>
  <si>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</si>
  <si>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</si>
  <si>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</si>
  <si>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</si>
  <si>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</si>
  <si>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</si>
  <si>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</si>
  <si>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</si>
  <si>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</si>
  <si>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</si>
  <si>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</si>
  <si>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</si>
  <si>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</si>
  <si>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</si>
  <si>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</si>
  <si>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</si>
  <si>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</si>
  <si>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</si>
  <si>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</si>
  <si>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</si>
  <si>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</si>
  <si>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</si>
  <si>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</si>
  <si>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</si>
  <si>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</si>
  <si>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</si>
  <si>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</si>
  <si>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</si>
  <si>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</si>
  <si>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</si>
  <si>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</si>
  <si>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</si>
  <si>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</si>
  <si>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</si>
  <si>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</si>
  <si>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</si>
  <si>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</si>
  <si>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</si>
  <si>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</si>
  <si>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</si>
  <si>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</si>
  <si>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</si>
  <si>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</si>
  <si>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</si>
  <si>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</si>
  <si>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</si>
  <si>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</si>
  <si>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</si>
  <si>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</si>
  <si>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</si>
  <si>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</si>
  <si>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</si>
  <si>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</si>
  <si>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</si>
  <si>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</si>
  <si>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</si>
  <si>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</si>
  <si>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</si>
  <si>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</si>
  <si>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</si>
  <si>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</si>
  <si>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</si>
  <si>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</si>
  <si>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</si>
  <si>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</si>
  <si>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</si>
  <si>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</si>
  <si>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</si>
  <si>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</si>
  <si>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</si>
  <si>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</si>
  <si>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</si>
  <si>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</si>
  <si>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</si>
  <si>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</si>
  <si>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</si>
  <si>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</si>
  <si>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</si>
  <si>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</si>
  <si>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</si>
  <si>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</si>
  <si>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</si>
  <si>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</si>
  <si>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</si>
  <si>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</si>
  <si>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</si>
  <si>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</si>
  <si>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</si>
  <si>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</si>
  <si>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</si>
  <si>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</si>
  <si>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</si>
  <si>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</si>
  <si>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</si>
  <si>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</si>
  <si>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</si>
  <si>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</si>
  <si>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</si>
  <si>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</si>
  <si>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</si>
  <si>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</si>
  <si>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</si>
  <si>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</si>
  <si>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</si>
  <si>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</si>
  <si>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</si>
  <si>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</si>
  <si>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</si>
  <si>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</si>
  <si>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</si>
  <si>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</si>
  <si>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</si>
  <si>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</si>
  <si>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</si>
  <si>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</si>
  <si>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</si>
  <si>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</si>
  <si>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</si>
  <si>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</si>
  <si>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</si>
  <si>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</si>
  <si>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</si>
  <si>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</si>
  <si>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</si>
  <si>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</si>
  <si>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</si>
  <si>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</si>
  <si>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</si>
  <si>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</si>
  <si>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</si>
  <si>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</si>
  <si>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</si>
  <si>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</si>
  <si>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</si>
  <si>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</si>
  <si>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</si>
  <si>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</si>
  <si>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</si>
  <si>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</si>
  <si>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</si>
  <si>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</si>
  <si>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</si>
  <si>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</si>
  <si>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</si>
  <si>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</si>
  <si>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</si>
  <si>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</si>
  <si>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</si>
  <si>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</si>
  <si>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</si>
  <si>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</si>
  <si>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</si>
  <si>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</si>
  <si>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</si>
  <si>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</si>
  <si>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</si>
  <si>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</si>
  <si>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</si>
  <si>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</si>
  <si>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</si>
  <si>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</si>
  <si>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</si>
  <si>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</si>
  <si>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</si>
  <si>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</si>
  <si>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</si>
  <si>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</si>
  <si>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</si>
  <si>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</si>
  <si>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</si>
  <si>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</si>
  <si>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</si>
  <si>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</si>
  <si>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</si>
  <si>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</si>
  <si>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</si>
  <si>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</si>
  <si>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</si>
  <si>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</si>
  <si>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</si>
  <si>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</si>
  <si>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</si>
  <si>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</si>
  <si>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</si>
  <si>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</si>
  <si>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</si>
  <si>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</si>
  <si>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</si>
  <si>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</si>
  <si>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</si>
  <si>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</si>
  <si>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</si>
  <si>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</si>
  <si>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</si>
  <si>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</si>
  <si>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</si>
  <si>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</si>
  <si>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</si>
  <si>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</si>
  <si>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</si>
  <si>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</si>
  <si>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</si>
  <si>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</si>
  <si>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</si>
  <si>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</si>
  <si>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</si>
  <si>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</si>
  <si>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</si>
  <si>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</si>
  <si>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</si>
  <si>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</si>
  <si>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</si>
  <si>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</si>
  <si>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</si>
  <si>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</si>
  <si>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</si>
  <si>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</si>
  <si>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</si>
  <si>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</si>
  <si>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</si>
  <si>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</si>
  <si>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</si>
  <si>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</si>
  <si>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</si>
  <si>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</si>
  <si>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</si>
  <si>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</si>
  <si>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</si>
  <si>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</si>
  <si>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</si>
  <si>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</si>
  <si>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</si>
  <si>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</si>
  <si>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</si>
  <si>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</si>
  <si>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</si>
  <si>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</si>
  <si>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</si>
  <si>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</si>
  <si>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</si>
  <si>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</si>
  <si>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</si>
  <si>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</si>
  <si>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</si>
  <si>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</si>
  <si>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</si>
  <si>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</si>
  <si>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</si>
  <si>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</si>
  <si>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</si>
  <si>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</si>
  <si>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</si>
  <si>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</si>
  <si>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</si>
  <si>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</si>
  <si>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</si>
  <si>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</si>
  <si>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</si>
  <si>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</si>
  <si>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</si>
  <si>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</si>
  <si>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</si>
  <si>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</si>
  <si>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</si>
  <si>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</si>
  <si>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</si>
  <si>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</si>
  <si>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</si>
  <si>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</si>
  <si>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</si>
  <si>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</si>
  <si>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</si>
  <si>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</si>
  <si>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</si>
  <si>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</si>
  <si>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</si>
  <si>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</si>
  <si>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</si>
  <si>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</si>
  <si>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</si>
  <si>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</si>
  <si>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</si>
  <si>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</si>
  <si>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</si>
  <si>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</si>
  <si>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</si>
  <si>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</si>
  <si>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</si>
  <si>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</si>
  <si>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</si>
  <si>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</si>
  <si>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</si>
  <si>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</si>
  <si>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</si>
  <si>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</si>
  <si>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</si>
  <si>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</si>
  <si>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</si>
  <si>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</si>
  <si>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</si>
  <si>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</si>
  <si>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</si>
  <si>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</si>
  <si>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</si>
  <si>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</si>
  <si>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</si>
  <si>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</si>
  <si>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</si>
  <si>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</si>
  <si>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</si>
  <si>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</si>
  <si>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</si>
  <si>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</si>
  <si>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</si>
  <si>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</si>
  <si>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</si>
  <si>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</si>
  <si>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</si>
  <si>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</si>
  <si>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</si>
  <si>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</si>
  <si>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</si>
  <si>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</si>
  <si>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</si>
  <si>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</si>
  <si>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</si>
  <si>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</si>
  <si>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</si>
  <si>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</si>
  <si>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</si>
  <si>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</si>
  <si>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</si>
  <si>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</si>
  <si>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</si>
  <si>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</si>
  <si>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</si>
  <si>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</si>
  <si>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</si>
  <si>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</si>
  <si>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</si>
  <si>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</si>
  <si>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</si>
  <si>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</si>
  <si>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</si>
  <si>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</si>
  <si>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</si>
  <si>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</si>
  <si>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</si>
  <si>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</si>
  <si>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</si>
  <si>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</si>
  <si>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</si>
  <si>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</si>
  <si>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</si>
  <si>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</si>
  <si>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</si>
  <si>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</si>
  <si>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</si>
  <si>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</si>
  <si>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</si>
  <si>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</si>
  <si>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</si>
  <si>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</si>
  <si>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</si>
  <si>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</si>
  <si>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</si>
  <si>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</si>
  <si>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</si>
  <si>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</si>
  <si>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</si>
  <si>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</si>
  <si>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</si>
  <si>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</si>
  <si>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</si>
  <si>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</si>
  <si>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</si>
  <si>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</si>
  <si>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</si>
  <si>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</si>
  <si>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</si>
  <si>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</si>
  <si>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</si>
  <si>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</si>
  <si>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</si>
  <si>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</si>
  <si>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</si>
  <si>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</si>
  <si>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</si>
  <si>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</si>
  <si>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</si>
  <si>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</si>
  <si>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</si>
  <si>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</si>
  <si>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</si>
  <si>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</si>
  <si>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</si>
  <si>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</si>
  <si>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</si>
  <si>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</si>
  <si>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</si>
  <si>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</si>
  <si>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</si>
  <si>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</si>
  <si>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</si>
  <si>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</si>
  <si>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</si>
  <si>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</si>
  <si>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</si>
  <si>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</si>
  <si>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</si>
  <si>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</si>
  <si>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</si>
  <si>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</si>
  <si>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</si>
  <si>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</si>
  <si>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</si>
  <si>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</si>
  <si>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</si>
  <si>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</si>
  <si>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</si>
  <si>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</si>
  <si>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</si>
  <si>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</si>
  <si>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</si>
  <si>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</si>
  <si>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</si>
  <si>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</si>
  <si>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</si>
  <si>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</si>
  <si>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</si>
  <si>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</si>
  <si>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</si>
  <si>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</si>
  <si>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</si>
  <si>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</si>
  <si>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</si>
  <si>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</si>
  <si>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</si>
  <si>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</si>
  <si>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</si>
  <si>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</si>
  <si>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</si>
  <si>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</si>
  <si>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</si>
  <si>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</si>
  <si>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</si>
  <si>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</si>
  <si>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</si>
  <si>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</si>
  <si>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</si>
  <si>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</si>
  <si>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</si>
  <si>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</si>
  <si>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</si>
  <si>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</si>
  <si>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</si>
  <si>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</si>
  <si>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</si>
  <si>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</si>
  <si>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</si>
  <si>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</si>
  <si>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</si>
  <si>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</si>
  <si>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</si>
  <si>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</si>
  <si>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</si>
  <si>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</si>
  <si>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</si>
  <si>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</si>
  <si>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</si>
  <si>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</si>
  <si>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</si>
  <si>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</si>
  <si>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</si>
  <si>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</si>
  <si>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</si>
  <si>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</si>
  <si>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</si>
  <si>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</si>
  <si>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</si>
  <si>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</si>
  <si>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</si>
  <si>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</si>
  <si>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</si>
  <si>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</si>
  <si>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</si>
  <si>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</si>
  <si>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</si>
  <si>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</si>
  <si>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</si>
  <si>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</si>
  <si>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</si>
  <si>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</si>
  <si>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</si>
  <si>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</si>
  <si>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</si>
  <si>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</si>
  <si>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</si>
  <si>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</si>
  <si>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</si>
  <si>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</si>
  <si>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</si>
  <si>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</si>
  <si>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</si>
  <si>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</si>
  <si>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</si>
  <si>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</si>
  <si>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</si>
  <si>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</si>
  <si>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</si>
  <si>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</si>
  <si>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</si>
  <si>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</si>
  <si>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</si>
  <si>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</si>
  <si>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</si>
  <si>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</si>
  <si>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</si>
  <si>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</si>
  <si>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</si>
  <si>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</si>
  <si>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</si>
  <si>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</si>
  <si>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</si>
  <si>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</si>
  <si>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</si>
  <si>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</si>
  <si>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</si>
  <si>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</si>
  <si>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</si>
  <si>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</si>
  <si>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</si>
  <si>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</si>
  <si>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</si>
  <si>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</si>
  <si>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</si>
  <si>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</si>
  <si>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</si>
  <si>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</si>
  <si>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</si>
  <si>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</si>
  <si>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</si>
  <si>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</si>
  <si>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</si>
  <si>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</si>
  <si>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</si>
  <si>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</si>
  <si>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</si>
  <si>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</si>
  <si>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</si>
  <si>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</si>
  <si>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</si>
  <si>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</si>
  <si>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</si>
  <si>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</si>
  <si>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</si>
  <si>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</si>
  <si>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</si>
  <si>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</si>
  <si>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</si>
  <si>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</si>
  <si>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</si>
  <si>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</si>
  <si>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</si>
  <si>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</si>
  <si>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</si>
  <si>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</si>
  <si>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</si>
  <si>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</si>
  <si>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</si>
  <si>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</si>
  <si>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</si>
  <si>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</si>
  <si>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</si>
  <si>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</si>
  <si>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</si>
  <si>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</si>
  <si>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</si>
  <si>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</si>
  <si>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</si>
  <si>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</si>
  <si>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</si>
  <si>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</si>
  <si>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</si>
  <si>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</si>
  <si>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</si>
  <si>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</si>
  <si>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</si>
  <si>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</si>
  <si>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</si>
  <si>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</si>
  <si>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</si>
  <si>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</si>
  <si>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</si>
  <si>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</si>
  <si>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</si>
  <si>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</si>
  <si>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</si>
  <si>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</si>
  <si>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</si>
  <si>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</si>
  <si>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</si>
  <si>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</si>
  <si>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</si>
  <si>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</si>
  <si>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</si>
  <si>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</si>
  <si>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</si>
  <si>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</si>
  <si>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</si>
  <si>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</si>
  <si>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</si>
  <si>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</si>
  <si>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</si>
  <si>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</si>
  <si>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</si>
  <si>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</si>
  <si>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</si>
  <si>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</si>
  <si>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</si>
  <si>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</si>
  <si>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</si>
  <si>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</si>
  <si>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</si>
  <si>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</si>
  <si>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</si>
  <si>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</si>
  <si>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</si>
  <si>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</si>
  <si>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</si>
  <si>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</si>
  <si>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</si>
  <si>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</si>
  <si>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</si>
  <si>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</si>
  <si>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</si>
  <si>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</si>
  <si>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</si>
  <si>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</si>
  <si>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</si>
  <si>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</si>
  <si>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</si>
  <si>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</si>
  <si>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</si>
  <si>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</si>
  <si>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</si>
  <si>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</si>
  <si>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</si>
  <si>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</si>
  <si>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</si>
  <si>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</si>
  <si>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</si>
  <si>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</si>
  <si>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</si>
  <si>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</si>
  <si>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</si>
  <si>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</si>
  <si>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</si>
  <si>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</si>
  <si>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</si>
  <si>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</si>
  <si>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</si>
  <si>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</si>
  <si>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</si>
  <si>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</si>
  <si>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</si>
  <si>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</si>
  <si>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</si>
  <si>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</si>
  <si>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</si>
  <si>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</si>
  <si>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</si>
  <si>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</si>
  <si>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</si>
  <si>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</si>
  <si>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</si>
  <si>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</si>
  <si>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</si>
  <si>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</si>
  <si>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</si>
  <si>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</si>
  <si>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</si>
  <si>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</si>
  <si>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</si>
  <si>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</si>
  <si>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</si>
  <si>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</si>
  <si>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</si>
  <si>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</si>
  <si>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</si>
  <si>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</si>
  <si>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</si>
  <si>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</si>
  <si>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</si>
  <si>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</si>
  <si>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</si>
  <si>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</si>
  <si>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</si>
  <si>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</si>
  <si>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</si>
  <si>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</si>
  <si>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</si>
  <si>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</si>
  <si>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</si>
  <si>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</si>
  <si>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</si>
  <si>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</si>
  <si>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</si>
  <si>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</si>
  <si>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</si>
  <si>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</si>
  <si>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</si>
  <si>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</si>
  <si>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</si>
  <si>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</si>
  <si>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</si>
  <si>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</si>
  <si>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</si>
  <si>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</si>
  <si>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</si>
  <si>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</si>
  <si>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</si>
  <si>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</si>
  <si>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</si>
  <si>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</si>
  <si>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</si>
  <si>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</si>
  <si>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</si>
  <si>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</si>
  <si>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</si>
  <si>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</si>
  <si>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</si>
  <si>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</si>
  <si>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</si>
  <si>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</si>
  <si>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</si>
  <si>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</si>
  <si>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</si>
  <si>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</si>
  <si>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</si>
  <si>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</si>
  <si>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</si>
  <si>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</si>
  <si>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</si>
  <si>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</si>
  <si>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</si>
  <si>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</si>
  <si>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</si>
  <si>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</si>
  <si>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</si>
  <si>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</si>
  <si>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</si>
  <si>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</si>
  <si>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</si>
  <si>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</si>
  <si>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</si>
  <si>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</si>
  <si>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</si>
  <si>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</si>
  <si>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</si>
  <si>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</si>
  <si>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</si>
  <si>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</si>
  <si>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</si>
  <si>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</si>
  <si>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</si>
  <si>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</si>
  <si>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</si>
  <si>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</si>
  <si>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</si>
  <si>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</si>
  <si>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</si>
  <si>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</si>
  <si>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</si>
  <si>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</si>
  <si>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</si>
  <si>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</si>
  <si>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</si>
  <si>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</si>
  <si>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</si>
  <si>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</si>
  <si>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</si>
  <si>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</si>
  <si>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</si>
  <si>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</si>
  <si>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</si>
  <si>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</si>
  <si>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</si>
  <si>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</si>
  <si>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</si>
  <si>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</si>
  <si>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</si>
  <si>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</si>
  <si>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</si>
  <si>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</si>
  <si>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</si>
  <si>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</si>
  <si>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</si>
  <si>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</si>
  <si>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</si>
  <si>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</si>
  <si>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</si>
  <si>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</si>
  <si>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</si>
  <si>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</si>
  <si>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</si>
  <si>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</si>
  <si>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</si>
  <si>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</si>
  <si>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</si>
  <si>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</si>
  <si>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</si>
  <si>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</si>
  <si>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</si>
  <si>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</si>
  <si>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</si>
  <si>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</si>
  <si>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</si>
  <si>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</si>
  <si>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</si>
  <si>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</si>
  <si>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</si>
  <si>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</si>
  <si>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</si>
  <si>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</si>
  <si>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</si>
  <si>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</si>
  <si>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</si>
  <si>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</si>
  <si>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</si>
  <si>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</si>
  <si>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</si>
  <si>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</si>
  <si>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</si>
  <si>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</si>
  <si>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</si>
  <si>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</si>
  <si>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</si>
  <si>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</si>
  <si>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</si>
  <si>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</si>
  <si>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</si>
  <si>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</si>
  <si>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</si>
  <si>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</si>
  <si>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</si>
  <si>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</si>
  <si>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</si>
  <si>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</si>
  <si>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</si>
  <si>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</si>
  <si>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</si>
  <si>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</si>
  <si>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</si>
  <si>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</si>
  <si>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</si>
  <si>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</si>
  <si>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</si>
  <si>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</si>
  <si>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</si>
  <si>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</si>
  <si>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</si>
  <si>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</si>
  <si>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</si>
  <si>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</si>
  <si>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</si>
  <si>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</si>
  <si>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</si>
  <si>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</si>
  <si>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</si>
  <si>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</si>
  <si>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</si>
  <si>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</si>
  <si>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</si>
  <si>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</si>
  <si>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</si>
  <si>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</si>
  <si>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</si>
  <si>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</si>
  <si>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</si>
  <si>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</si>
  <si>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</si>
  <si>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</si>
  <si>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</si>
  <si>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</si>
  <si>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</si>
  <si>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</si>
  <si>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</si>
  <si>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</si>
  <si>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</si>
  <si>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</si>
  <si>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</si>
  <si>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</si>
  <si>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</si>
  <si>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</si>
  <si>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</si>
  <si>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</si>
  <si>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</si>
  <si>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</si>
  <si>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</si>
  <si>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</si>
  <si>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</si>
  <si>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</si>
  <si>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</si>
  <si>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</si>
  <si>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</si>
  <si>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</si>
  <si>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</si>
  <si>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</si>
  <si>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</si>
  <si>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</si>
  <si>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</si>
  <si>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</si>
  <si>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</si>
  <si>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</si>
  <si>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</si>
  <si>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</si>
  <si>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</si>
  <si>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</si>
  <si>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</si>
  <si>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</si>
  <si>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</si>
  <si>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</si>
  <si>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</si>
  <si>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</si>
  <si>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</si>
  <si>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</si>
  <si>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</si>
  <si>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</si>
  <si>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</si>
  <si>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</si>
  <si>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</si>
  <si>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</si>
  <si>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</si>
  <si>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</si>
  <si>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</si>
  <si>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</si>
  <si>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</si>
  <si>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</si>
  <si>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</si>
  <si>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</si>
  <si>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</si>
  <si>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</si>
  <si>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</si>
  <si>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</si>
  <si>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</si>
  <si>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</si>
  <si>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</si>
  <si>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</si>
  <si>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</si>
  <si>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</si>
  <si>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</si>
  <si>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</si>
  <si>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</si>
  <si>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</si>
  <si>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</si>
  <si>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</si>
  <si>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</si>
  <si>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</si>
  <si>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</si>
  <si>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</si>
  <si>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</si>
  <si>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</si>
  <si>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</si>
  <si>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</si>
  <si>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</si>
  <si>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</si>
  <si>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</si>
  <si>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</si>
  <si>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</si>
  <si>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</si>
  <si>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</si>
  <si>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</si>
  <si>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</si>
  <si>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</si>
  <si>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</si>
  <si>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</si>
  <si>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</si>
  <si>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</si>
  <si>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</si>
  <si>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</si>
  <si>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</si>
  <si>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</si>
  <si>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</si>
  <si>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</si>
  <si>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</si>
  <si>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</si>
  <si>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</si>
  <si>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</si>
  <si>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</si>
  <si>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</si>
  <si>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</si>
  <si>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</si>
  <si>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</si>
  <si>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</si>
  <si>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</si>
  <si>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</si>
  <si>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</si>
  <si>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</si>
  <si>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</si>
  <si>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</si>
  <si>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</si>
  <si>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</si>
  <si>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</si>
  <si>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</si>
  <si>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</si>
  <si>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</si>
  <si>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</si>
  <si>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</si>
  <si>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</si>
  <si>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</si>
  <si>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</si>
  <si>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</si>
  <si>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</si>
  <si>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</si>
  <si>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</si>
  <si>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</si>
  <si>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</si>
  <si>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</si>
  <si>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</si>
  <si>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</si>
  <si>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</si>
  <si>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</si>
  <si>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</si>
  <si>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</si>
  <si>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</si>
  <si>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</si>
  <si>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</si>
  <si>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</si>
  <si>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</si>
  <si>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</si>
  <si>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</si>
  <si>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</si>
  <si>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</si>
  <si>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</si>
  <si>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</si>
  <si>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</si>
  <si>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</si>
  <si>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</si>
  <si>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</si>
  <si>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</si>
  <si>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</si>
  <si>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</si>
  <si>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</si>
  <si>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</si>
  <si>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</si>
  <si>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</si>
  <si>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</si>
  <si>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</si>
  <si>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</si>
  <si>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</si>
  <si>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</si>
  <si>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</si>
  <si>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</si>
  <si>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</si>
  <si>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</si>
  <si>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</si>
  <si>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</si>
  <si>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</si>
  <si>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</si>
  <si>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</si>
  <si>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</si>
  <si>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</si>
  <si>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</si>
  <si>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</si>
  <si>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</si>
  <si>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</si>
  <si>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</si>
  <si>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</si>
  <si>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</si>
  <si>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</si>
  <si>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</si>
  <si>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</si>
  <si>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</si>
  <si>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</si>
  <si>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</si>
  <si>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</si>
  <si>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</si>
  <si>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</si>
  <si>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</si>
  <si>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</si>
  <si>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</si>
  <si>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</si>
  <si>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</si>
  <si>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</si>
  <si>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</si>
  <si>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</si>
  <si>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</si>
  <si>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</si>
  <si>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</si>
  <si>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</si>
  <si>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</si>
  <si>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</si>
  <si>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</si>
  <si>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</si>
  <si>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</si>
  <si>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</si>
  <si>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</si>
  <si>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</si>
  <si>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</si>
  <si>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</si>
  <si>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</si>
  <si>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</si>
  <si>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</si>
  <si>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</si>
  <si>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</si>
  <si>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</si>
  <si>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</si>
  <si>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</si>
  <si>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</si>
  <si>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</si>
  <si>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</si>
  <si>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</si>
  <si>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</si>
  <si>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</si>
  <si>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</si>
  <si>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</si>
  <si>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</si>
  <si>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</si>
  <si>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</si>
  <si>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</si>
  <si>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</si>
  <si>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</si>
  <si>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</si>
  <si>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</si>
  <si>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</si>
  <si>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</si>
  <si>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</si>
  <si>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</si>
  <si>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</si>
  <si>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</si>
  <si>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</si>
  <si>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</si>
  <si>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</si>
  <si>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</si>
  <si>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</si>
  <si>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</si>
  <si>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</si>
  <si>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</si>
  <si>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</si>
  <si>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</si>
  <si>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</si>
  <si>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</si>
  <si>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</si>
  <si>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</si>
  <si>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</si>
  <si>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</si>
  <si>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</si>
  <si>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</si>
  <si>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</si>
  <si>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</si>
  <si>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</si>
  <si>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</si>
  <si>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</si>
  <si>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</si>
  <si>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</si>
  <si>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</si>
  <si>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</si>
  <si>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</si>
  <si>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</si>
  <si>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</si>
  <si>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</si>
  <si>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</si>
  <si>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</si>
  <si>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</si>
  <si>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</si>
  <si>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</si>
  <si>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</si>
  <si>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</si>
  <si>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</si>
  <si>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</si>
  <si>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</si>
  <si>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</si>
  <si>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</si>
  <si>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</si>
  <si>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</si>
  <si>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</si>
  <si>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</si>
  <si>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</si>
  <si>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</si>
  <si>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</si>
  <si>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</si>
  <si>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</si>
  <si>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</si>
  <si>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</si>
  <si>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</si>
  <si>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</si>
  <si>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</si>
  <si>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</si>
  <si>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</si>
  <si>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</si>
  <si>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</si>
  <si>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</si>
  <si>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</si>
  <si>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</si>
  <si>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</si>
  <si>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</si>
  <si>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</si>
  <si>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</si>
  <si>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</si>
  <si>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</si>
  <si>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</si>
  <si>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</si>
  <si>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</si>
  <si>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</si>
  <si>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</si>
  <si>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</si>
  <si>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</si>
  <si>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</si>
  <si>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</si>
  <si>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</si>
  <si>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</si>
  <si>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</si>
  <si>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</si>
  <si>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</si>
  <si>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</si>
  <si>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</si>
  <si>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</si>
  <si>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</si>
  <si>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</si>
  <si>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</si>
  <si>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</si>
  <si>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</si>
  <si>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</si>
  <si>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</si>
  <si>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</si>
  <si>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</si>
  <si>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</si>
  <si>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</si>
  <si>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</si>
  <si>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</si>
  <si>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</si>
  <si>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</si>
  <si>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</si>
  <si>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</si>
  <si>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</si>
  <si>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</si>
  <si>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</si>
  <si>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</si>
  <si>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</si>
  <si>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</si>
  <si>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</si>
  <si>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</si>
  <si>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</si>
  <si>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</si>
  <si>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</si>
  <si>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</si>
  <si>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</si>
  <si>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</si>
  <si>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</si>
  <si>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</si>
  <si>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</si>
  <si>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</si>
  <si>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</si>
  <si>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</si>
  <si>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</si>
  <si>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</si>
  <si>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</si>
  <si>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</si>
  <si>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</si>
  <si>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</si>
  <si>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</si>
  <si>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</si>
  <si>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</si>
  <si>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</si>
  <si>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</si>
  <si>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</si>
  <si>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</si>
  <si>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</si>
  <si>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</si>
  <si>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</si>
  <si>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</si>
  <si>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</si>
  <si>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</si>
  <si>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</si>
  <si>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</si>
  <si>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</si>
  <si>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</si>
  <si>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</si>
  <si>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</si>
  <si>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</si>
  <si>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</si>
  <si>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</si>
  <si>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</si>
  <si>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</si>
  <si>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</si>
  <si>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</si>
  <si>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</si>
  <si>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</si>
  <si>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</si>
  <si>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</si>
  <si>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</si>
  <si>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</si>
  <si>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</si>
  <si>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</si>
  <si>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</si>
  <si>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</si>
  <si>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</si>
  <si>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</si>
  <si>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</si>
  <si>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</si>
  <si>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</si>
  <si>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</si>
  <si>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</si>
  <si>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</si>
  <si>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</si>
  <si>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</si>
  <si>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</si>
  <si>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</si>
  <si>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</si>
  <si>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</si>
  <si>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</si>
  <si>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</si>
  <si>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</si>
  <si>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</si>
  <si>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</si>
  <si>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</si>
  <si>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</si>
  <si>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</si>
  <si>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</si>
  <si>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</si>
  <si>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</si>
  <si>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</si>
  <si>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</si>
  <si>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</si>
  <si>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</si>
  <si>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</si>
  <si>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</si>
  <si>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</si>
  <si>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</si>
  <si>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</si>
  <si>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</si>
  <si>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</si>
  <si>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</si>
  <si>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</si>
  <si>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</si>
  <si>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</si>
  <si>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</si>
  <si>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</si>
  <si>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</si>
  <si>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</si>
  <si>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</si>
  <si>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</si>
  <si>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</si>
  <si>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</si>
  <si>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</si>
  <si>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</si>
  <si>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</si>
  <si>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</si>
  <si>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</si>
  <si>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</si>
  <si>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</si>
  <si>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</si>
  <si>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</si>
  <si>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</si>
  <si>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</si>
  <si>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</si>
  <si>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</si>
  <si>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</si>
  <si>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</si>
  <si>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</si>
  <si>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</si>
  <si>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</si>
  <si>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</si>
  <si>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</si>
  <si>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</si>
  <si>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</si>
  <si>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</si>
  <si>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</si>
  <si>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</si>
  <si>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</si>
  <si>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</si>
  <si>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</si>
  <si>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</si>
  <si>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</si>
  <si>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</si>
  <si>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</si>
  <si>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</si>
  <si>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</si>
  <si>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</si>
  <si>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</si>
  <si>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</si>
  <si>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</si>
  <si>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</si>
  <si>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</si>
  <si>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</si>
  <si>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</si>
  <si>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</si>
  <si>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</si>
  <si>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</si>
  <si>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</si>
  <si>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</si>
  <si>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</si>
  <si>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</si>
  <si>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</si>
  <si>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</si>
  <si>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</si>
  <si>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</si>
  <si>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</si>
  <si>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</si>
  <si>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</si>
  <si>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</si>
  <si>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</si>
  <si>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</si>
  <si>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</si>
  <si>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</si>
  <si>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</si>
  <si>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</si>
  <si>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</si>
  <si>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</si>
  <si>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</si>
  <si>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</si>
  <si>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</si>
  <si>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</si>
  <si>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</si>
  <si>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</si>
  <si>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</si>
  <si>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</si>
  <si>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</si>
  <si>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</si>
  <si>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</si>
  <si>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</si>
  <si>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</si>
  <si>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</si>
  <si>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</si>
  <si>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</si>
  <si>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</si>
  <si>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</si>
  <si>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</si>
  <si>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</si>
  <si>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</si>
  <si>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</si>
  <si>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</si>
  <si>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</si>
  <si>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</si>
  <si>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</si>
  <si>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</si>
  <si>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</si>
  <si>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</si>
  <si>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</si>
  <si>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</si>
  <si>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</si>
  <si>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</si>
  <si>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</si>
  <si>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</si>
  <si>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</si>
  <si>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</si>
  <si>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</si>
  <si>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</si>
  <si>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</si>
  <si>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</si>
  <si>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</si>
  <si>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</si>
  <si>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</si>
  <si>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</si>
  <si>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</si>
  <si>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</si>
  <si>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</si>
  <si>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</si>
  <si>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</si>
  <si>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</si>
  <si>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</si>
  <si>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</si>
  <si>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</si>
  <si>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</si>
  <si>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</si>
  <si>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</si>
  <si>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</si>
  <si>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</si>
  <si>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</si>
  <si>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</si>
  <si>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</si>
  <si>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</si>
  <si>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</si>
  <si>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</si>
  <si>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</si>
  <si>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</si>
  <si>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</si>
  <si>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</si>
  <si>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</si>
  <si>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</si>
  <si>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</si>
  <si>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</si>
  <si>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</si>
  <si>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</si>
  <si>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</si>
  <si>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</si>
  <si>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</si>
  <si>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</si>
  <si>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</si>
  <si>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</si>
  <si>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</si>
  <si>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</si>
  <si>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</si>
  <si>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</si>
  <si>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</si>
  <si>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</si>
  <si>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</si>
  <si>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</si>
  <si>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</si>
  <si>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</si>
  <si>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</si>
  <si>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</si>
  <si>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</si>
  <si>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</si>
  <si>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</si>
  <si>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</si>
  <si>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</si>
  <si>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</si>
  <si>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</si>
  <si>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</si>
  <si>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</si>
  <si>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</si>
  <si>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</si>
  <si>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</si>
  <si>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</si>
  <si>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</si>
  <si>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</si>
  <si>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</si>
  <si>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</si>
  <si>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</si>
  <si>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</si>
  <si>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</si>
  <si>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</si>
  <si>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</si>
  <si>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</si>
  <si>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</si>
  <si>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</si>
  <si>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</si>
  <si>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</si>
  <si>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</si>
  <si>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</si>
  <si>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</si>
  <si>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</si>
  <si>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</si>
  <si>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</si>
  <si>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</si>
  <si>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</si>
  <si>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</si>
  <si>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</si>
  <si>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</si>
  <si>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</si>
  <si>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</si>
  <si>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</si>
  <si>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</si>
  <si>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</si>
  <si>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</si>
  <si>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</si>
  <si>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</si>
  <si>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</si>
  <si>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</si>
  <si>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</si>
  <si>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</si>
  <si>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</si>
  <si>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</si>
  <si>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</si>
  <si>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</si>
  <si>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</si>
  <si>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</si>
  <si>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</si>
  <si>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</si>
  <si>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</si>
  <si>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</si>
  <si>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</si>
  <si>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</si>
  <si>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</si>
  <si>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</si>
  <si>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</si>
  <si>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</si>
  <si>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</si>
  <si>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</si>
  <si>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</si>
  <si>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</si>
  <si>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</si>
  <si>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</si>
  <si>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</si>
  <si>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</si>
  <si>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</si>
  <si>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</si>
  <si>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</si>
  <si>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</si>
  <si>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</si>
  <si>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</si>
  <si>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</si>
  <si>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</si>
  <si>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</si>
  <si>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</si>
  <si>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</si>
  <si>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</si>
  <si>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</si>
  <si>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</si>
  <si>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</si>
  <si>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</si>
  <si>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</si>
  <si>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</si>
  <si>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</si>
  <si>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</si>
  <si>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</si>
  <si>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</si>
  <si>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</si>
  <si>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</si>
  <si>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</si>
  <si>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</si>
  <si>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</si>
  <si>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</si>
  <si>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</si>
  <si>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</si>
  <si>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</si>
  <si>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</si>
  <si>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</si>
  <si>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</si>
  <si>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</si>
  <si>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</si>
  <si>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</si>
  <si>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</si>
  <si>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</si>
  <si>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</si>
  <si>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</si>
  <si>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</si>
  <si>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</si>
  <si>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</si>
  <si>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</si>
  <si>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</si>
  <si>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</si>
  <si>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</si>
  <si>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</si>
  <si>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</si>
  <si>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</si>
  <si>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</si>
  <si>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</si>
  <si>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</si>
  <si>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</si>
  <si>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</si>
  <si>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</si>
  <si>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</si>
  <si>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</si>
  <si>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</si>
  <si>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</si>
  <si>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</si>
  <si>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</si>
  <si>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</si>
  <si>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</si>
  <si>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</si>
  <si>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</si>
  <si>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</si>
  <si>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</si>
  <si>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</si>
  <si>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</si>
  <si>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</si>
  <si>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</si>
  <si>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</si>
  <si>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</si>
  <si>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</si>
  <si>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</si>
  <si>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</si>
  <si>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</si>
  <si>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</si>
  <si>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</si>
  <si>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</si>
  <si>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</si>
  <si>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</si>
  <si>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</si>
  <si>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</si>
  <si>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</si>
  <si>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</si>
  <si>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</si>
  <si>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</si>
  <si>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</si>
  <si>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</si>
  <si>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</si>
  <si>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</si>
  <si>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</si>
  <si>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</si>
  <si>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</si>
  <si>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</si>
  <si>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</si>
  <si>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</si>
  <si>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</si>
  <si>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</si>
  <si>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</si>
  <si>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</si>
  <si>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</si>
  <si>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</si>
  <si>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</si>
  <si>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</si>
  <si>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</si>
  <si>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</si>
  <si>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</si>
  <si>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</si>
  <si>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</si>
  <si>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</si>
  <si>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</si>
  <si>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</si>
  <si>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</si>
  <si>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</si>
  <si>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</si>
  <si>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</si>
  <si>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</si>
  <si>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</si>
  <si>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</si>
  <si>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</si>
  <si>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</si>
  <si>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</si>
  <si>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</si>
  <si>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</si>
  <si>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</si>
  <si>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</si>
  <si>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</si>
  <si>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</si>
  <si>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</si>
  <si>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</si>
  <si>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</si>
  <si>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</si>
  <si>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</si>
  <si>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</si>
  <si>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</si>
  <si>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</si>
  <si>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</si>
  <si>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</si>
  <si>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</si>
  <si>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</si>
  <si>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</si>
  <si>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</si>
  <si>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</si>
  <si>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</si>
  <si>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</si>
  <si>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</si>
  <si>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</si>
  <si>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</si>
  <si>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</si>
  <si>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</si>
  <si>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</si>
  <si>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</si>
  <si>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</si>
  <si>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</si>
  <si>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</si>
  <si>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</si>
  <si>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</si>
  <si>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</si>
  <si>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</si>
  <si>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</si>
  <si>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</si>
  <si>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</si>
  <si>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</si>
  <si>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</si>
  <si>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</si>
  <si>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</si>
  <si>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</si>
  <si>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</si>
  <si>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</si>
  <si>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</si>
  <si>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</si>
  <si>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</si>
  <si>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</si>
  <si>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</si>
  <si>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</si>
  <si>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</si>
  <si>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</si>
  <si>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</si>
  <si>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</si>
  <si>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</si>
  <si>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</si>
  <si>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</si>
  <si>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</si>
  <si>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</si>
  <si>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</si>
  <si>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</si>
  <si>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</si>
  <si>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</si>
  <si>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</si>
  <si>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</si>
  <si>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</si>
  <si>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</si>
  <si>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</si>
  <si>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</si>
  <si>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</si>
  <si>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</si>
  <si>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</si>
  <si>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</si>
  <si>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</si>
  <si>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</si>
  <si>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</si>
  <si>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</si>
  <si>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</si>
  <si>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</si>
  <si>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</si>
  <si>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</si>
  <si>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</si>
  <si>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</si>
  <si>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</si>
  <si>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</si>
  <si>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</si>
  <si>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</si>
  <si>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</si>
  <si>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</si>
  <si>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</si>
  <si>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</si>
  <si>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</si>
  <si>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</si>
  <si>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</si>
  <si>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</si>
  <si>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</si>
  <si>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</si>
  <si>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</si>
  <si>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</si>
  <si>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</si>
  <si>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</si>
  <si>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</si>
  <si>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</si>
  <si>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</si>
  <si>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</si>
  <si>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</si>
  <si>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</si>
  <si>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</si>
  <si>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</si>
  <si>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</si>
  <si>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</si>
  <si>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</si>
  <si>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</si>
  <si>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</si>
  <si>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</si>
  <si>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</si>
  <si>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</si>
  <si>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</si>
  <si>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</si>
  <si>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</si>
  <si>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</si>
  <si>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</si>
  <si>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</si>
  <si>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</si>
  <si>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</si>
  <si>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</si>
  <si>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</si>
  <si>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</si>
  <si>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</si>
  <si>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</si>
  <si>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</si>
  <si>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</si>
  <si>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</si>
  <si>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</si>
  <si>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</si>
  <si>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</si>
  <si>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</si>
  <si>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</si>
  <si>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</si>
  <si>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</si>
  <si>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</si>
  <si>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</si>
  <si>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</si>
  <si>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</si>
  <si>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</si>
  <si>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</si>
  <si>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</si>
  <si>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</si>
  <si>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</si>
  <si>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</si>
  <si>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</si>
  <si>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</si>
  <si>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</si>
  <si>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</si>
  <si>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</si>
  <si>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</si>
  <si>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</si>
  <si>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</si>
  <si>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</si>
  <si>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</si>
  <si>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</si>
  <si>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</si>
  <si>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</si>
  <si>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</si>
  <si>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</si>
  <si>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</si>
  <si>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</si>
  <si>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</si>
  <si>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</si>
  <si>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</si>
  <si>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</si>
  <si>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</si>
  <si>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</si>
  <si>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</si>
  <si>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</si>
  <si>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</si>
  <si>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</si>
  <si>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</si>
  <si>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</si>
  <si>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</si>
  <si>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</si>
  <si>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</si>
  <si>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</si>
  <si>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</si>
  <si>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</si>
  <si>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</si>
  <si>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</si>
  <si>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</si>
  <si>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</si>
  <si>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</si>
  <si>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</si>
  <si>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</si>
  <si>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</si>
  <si>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</si>
  <si>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</si>
  <si>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</si>
  <si>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</si>
  <si>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</si>
  <si>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</si>
  <si>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</si>
  <si>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</si>
  <si>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</si>
  <si>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</si>
  <si>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</si>
  <si>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</si>
  <si>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</si>
  <si>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</si>
  <si>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</si>
  <si>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</si>
  <si>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</si>
  <si>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</si>
  <si>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</si>
  <si>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</si>
  <si>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</si>
  <si>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</si>
  <si>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</si>
  <si>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</si>
  <si>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</si>
  <si>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</si>
  <si>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</si>
  <si>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</si>
  <si>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</si>
  <si>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</si>
  <si>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</si>
  <si>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</si>
  <si>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</si>
  <si>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</si>
  <si>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</si>
  <si>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</si>
  <si>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</si>
  <si>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</si>
  <si>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</si>
  <si>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</si>
  <si>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</si>
  <si>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</si>
  <si>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</si>
  <si>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</si>
  <si>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</si>
  <si>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</si>
  <si>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</si>
  <si>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</si>
  <si>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</si>
  <si>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</si>
  <si>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</si>
  <si>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</si>
  <si>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</si>
  <si>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</si>
  <si>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</si>
  <si>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</si>
  <si>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</si>
  <si>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</si>
  <si>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</si>
  <si>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</si>
  <si>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</si>
  <si>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</si>
  <si>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</si>
  <si>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</si>
  <si>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</si>
  <si>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</si>
  <si>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</si>
  <si>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</si>
  <si>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</si>
  <si>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</si>
  <si>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</si>
  <si>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</si>
  <si>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</si>
  <si>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</si>
  <si>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</si>
  <si>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</si>
  <si>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</si>
  <si>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</si>
  <si>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</si>
  <si>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</si>
  <si>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</si>
  <si>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</si>
  <si>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</si>
  <si>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</si>
  <si>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</si>
  <si>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</si>
  <si>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</si>
  <si>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</si>
  <si>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</si>
  <si>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</si>
  <si>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</si>
  <si>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</si>
  <si>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</si>
  <si>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</si>
  <si>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</si>
  <si>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</si>
  <si>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</si>
  <si>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</si>
  <si>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</si>
  <si>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</si>
  <si>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</si>
  <si>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</si>
  <si>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</si>
  <si>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</si>
  <si>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</si>
  <si>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</si>
  <si>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</si>
  <si>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</si>
  <si>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</si>
  <si>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</si>
  <si>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</si>
  <si>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</si>
  <si>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</si>
  <si>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</si>
  <si>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</si>
  <si>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</si>
  <si>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</si>
  <si>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</si>
  <si>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</si>
  <si>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</si>
  <si>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</si>
  <si>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</si>
  <si>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</si>
  <si>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</si>
  <si>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</si>
  <si>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</si>
  <si>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</si>
  <si>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</si>
  <si>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</si>
  <si>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</si>
  <si>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</si>
  <si>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</si>
  <si>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</si>
  <si>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</si>
  <si>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</si>
  <si>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</si>
  <si>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</si>
  <si>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</si>
  <si>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</si>
  <si>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</si>
  <si>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</si>
  <si>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</si>
  <si>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</si>
  <si>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</si>
  <si>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</si>
  <si>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</si>
  <si>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</si>
  <si>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</si>
  <si>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</si>
  <si>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</si>
  <si>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</si>
  <si>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</si>
  <si>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</si>
  <si>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</si>
  <si>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</si>
  <si>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</si>
  <si>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</si>
  <si>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</si>
  <si>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</si>
  <si>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</si>
  <si>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</si>
  <si>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</si>
  <si>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</si>
  <si>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</si>
  <si>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</si>
  <si>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</si>
  <si>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</si>
  <si>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</si>
  <si>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</si>
  <si>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</si>
  <si>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</si>
  <si>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</si>
  <si>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</si>
  <si>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</si>
  <si>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</si>
  <si>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</si>
  <si>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</si>
  <si>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</si>
  <si>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</si>
  <si>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</si>
  <si>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</si>
  <si>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</si>
  <si>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</si>
  <si>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</si>
  <si>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</si>
  <si>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</si>
  <si>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</si>
  <si>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</si>
  <si>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</si>
  <si>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</si>
  <si>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</si>
  <si>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</si>
  <si>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</si>
  <si>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</si>
  <si>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</si>
  <si>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</si>
  <si>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</si>
  <si>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</si>
  <si>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</si>
  <si>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</si>
  <si>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</si>
  <si>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</si>
  <si>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</si>
  <si>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</si>
  <si>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</si>
  <si>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</si>
  <si>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</si>
  <si>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</si>
  <si>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</si>
  <si>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</si>
  <si>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</si>
  <si>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</si>
  <si>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</si>
  <si>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</si>
  <si>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</si>
  <si>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</si>
  <si>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</si>
  <si>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</si>
  <si>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</si>
  <si>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</si>
  <si>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</si>
  <si>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</si>
  <si>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</si>
  <si>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</si>
  <si>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</si>
  <si>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</si>
  <si>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</si>
  <si>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</si>
  <si>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</si>
  <si>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</si>
  <si>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</si>
  <si>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</si>
  <si>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</si>
  <si>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</si>
  <si>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</si>
  <si>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</si>
  <si>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</si>
  <si>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</si>
  <si>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</si>
  <si>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</si>
  <si>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</si>
  <si>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</si>
  <si>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</si>
  <si>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</si>
  <si>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</si>
  <si>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</si>
  <si>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</si>
  <si>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</si>
  <si>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</si>
  <si>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</si>
  <si>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</si>
  <si>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</si>
  <si>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</si>
  <si>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</si>
  <si>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</si>
  <si>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</si>
  <si>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</si>
  <si>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</si>
  <si>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</si>
  <si>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</si>
  <si>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</si>
  <si>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</si>
  <si>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</si>
  <si>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</si>
  <si>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</si>
  <si>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</si>
  <si>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</si>
  <si>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</si>
  <si>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</si>
  <si>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</si>
  <si>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</si>
  <si>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</si>
  <si>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</si>
  <si>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</si>
  <si>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</si>
  <si>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</si>
  <si>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</si>
  <si>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</si>
  <si>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</si>
  <si>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</si>
  <si>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</si>
  <si>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</si>
  <si>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</si>
  <si>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</si>
  <si>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</si>
  <si>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</si>
  <si>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</si>
  <si>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</si>
  <si>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</si>
  <si>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</si>
  <si>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</si>
  <si>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</si>
  <si>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</si>
  <si>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</si>
  <si>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</si>
  <si>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</si>
  <si>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</si>
  <si>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</si>
  <si>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</si>
  <si>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</si>
  <si>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</si>
  <si>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</si>
  <si>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</si>
  <si>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</si>
  <si>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</si>
  <si>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</si>
  <si>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</si>
  <si>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</si>
  <si>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</si>
  <si>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</si>
  <si>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</si>
  <si>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</si>
  <si>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</si>
  <si>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</si>
  <si>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</si>
  <si>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</si>
  <si>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</si>
  <si>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</si>
  <si>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</si>
  <si>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</si>
  <si>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</si>
  <si>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</si>
  <si>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</si>
  <si>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</si>
  <si>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</si>
  <si>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</si>
  <si>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</si>
  <si>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</si>
  <si>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</si>
  <si>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</si>
  <si>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</si>
  <si>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</si>
  <si>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</si>
  <si>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</si>
  <si>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</si>
  <si>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</si>
  <si>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</si>
  <si>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</si>
  <si>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</si>
  <si>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</si>
  <si>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</si>
  <si>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</si>
  <si>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</si>
  <si>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</si>
  <si>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</si>
  <si>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</si>
  <si>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</si>
  <si>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</si>
  <si>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</si>
  <si>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</si>
  <si>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</si>
  <si>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</si>
  <si>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</si>
  <si>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</si>
  <si>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</si>
  <si>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</si>
  <si>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</si>
  <si>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</si>
  <si>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</si>
  <si>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</si>
  <si>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</si>
  <si>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</si>
  <si>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</si>
  <si>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</si>
  <si>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</si>
  <si>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</si>
  <si>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</si>
  <si>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</si>
  <si>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</si>
  <si>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</si>
  <si>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</si>
  <si>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</si>
  <si>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</si>
  <si>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</si>
  <si>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</si>
  <si>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</si>
  <si>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</si>
  <si>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</si>
  <si>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</si>
  <si>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</si>
  <si>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</si>
  <si>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</si>
  <si>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</si>
  <si>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</si>
  <si>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</si>
  <si>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</si>
  <si>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</si>
  <si>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</si>
  <si>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</si>
  <si>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</si>
  <si>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</si>
  <si>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</si>
  <si>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</si>
  <si>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</si>
  <si>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</si>
  <si>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</si>
  <si>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</si>
  <si>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</si>
  <si>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</si>
  <si>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</si>
  <si>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</si>
  <si>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</si>
  <si>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</si>
  <si>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</si>
  <si>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</si>
  <si>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</si>
  <si>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</si>
  <si>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</si>
  <si>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</si>
  <si>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</si>
  <si>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</si>
  <si>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</si>
  <si>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</si>
  <si>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</si>
  <si>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</si>
  <si>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</si>
  <si>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</si>
  <si>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</si>
  <si>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</si>
  <si>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</si>
  <si>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</si>
  <si>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</si>
  <si>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</si>
  <si>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</si>
  <si>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</si>
  <si>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</si>
  <si>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</si>
  <si>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</si>
  <si>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</si>
  <si>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</si>
  <si>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</si>
  <si>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</si>
  <si>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</si>
  <si>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</si>
  <si>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</si>
  <si>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</si>
  <si>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</si>
  <si>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</si>
  <si>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</si>
  <si>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</si>
  <si>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</si>
  <si>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</si>
  <si>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</si>
  <si>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</si>
  <si>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</si>
  <si>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</si>
  <si>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</si>
  <si>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</si>
  <si>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</si>
  <si>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</si>
  <si>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</si>
  <si>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</si>
  <si>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</si>
  <si>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</si>
  <si>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</si>
  <si>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</si>
  <si>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</si>
  <si>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</si>
  <si>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</si>
  <si>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</si>
  <si>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</si>
  <si>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</si>
  <si>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</si>
  <si>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</si>
  <si>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</si>
  <si>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</si>
  <si>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</si>
  <si>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</si>
  <si>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</si>
  <si>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</si>
  <si>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</si>
  <si>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</si>
  <si>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</si>
  <si>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</si>
  <si>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</si>
  <si>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</si>
  <si>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</si>
  <si>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</si>
  <si>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</si>
  <si>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</si>
  <si>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</si>
  <si>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</si>
  <si>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</si>
  <si>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</si>
  <si>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</si>
  <si>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</si>
  <si>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</si>
  <si>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</si>
  <si>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</si>
  <si>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</si>
  <si>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</si>
  <si>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</si>
  <si>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</si>
  <si>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</si>
  <si>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</si>
  <si>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</si>
  <si>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</si>
  <si>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</si>
  <si>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</si>
  <si>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</si>
  <si>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</si>
  <si>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</si>
  <si>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</si>
  <si>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</si>
  <si>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</si>
  <si>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</si>
  <si>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</si>
  <si>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</si>
  <si>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</si>
  <si>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</si>
  <si>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</si>
  <si>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</si>
  <si>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</si>
  <si>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</si>
  <si>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</si>
  <si>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</si>
  <si>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</si>
  <si>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</si>
  <si>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</si>
  <si>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</si>
  <si>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</si>
  <si>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</si>
  <si>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</si>
  <si>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</si>
  <si>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</si>
  <si>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</si>
  <si>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</si>
  <si>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</si>
  <si>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</si>
  <si>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</si>
  <si>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</si>
  <si>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</si>
  <si>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</si>
  <si>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</si>
  <si>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</si>
  <si>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</si>
  <si>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</si>
  <si>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</si>
  <si>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</si>
  <si>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</si>
  <si>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</si>
  <si>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</si>
  <si>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</si>
  <si>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</si>
  <si>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</si>
  <si>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</si>
  <si>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</si>
  <si>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</si>
  <si>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</si>
  <si>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</si>
  <si>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</si>
  <si>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</si>
  <si>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</si>
  <si>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</si>
  <si>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</si>
  <si>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</si>
  <si>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</si>
  <si>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</si>
  <si>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</si>
  <si>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</si>
  <si>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</si>
  <si>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</si>
  <si>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</si>
  <si>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</si>
  <si>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</si>
  <si>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</si>
  <si>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</si>
  <si>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</si>
  <si>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</si>
  <si>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</si>
  <si>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</si>
  <si>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</si>
  <si>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</si>
  <si>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</si>
  <si>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</si>
  <si>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</si>
  <si>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</si>
  <si>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</si>
  <si>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</si>
  <si>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</si>
  <si>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</si>
  <si>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</si>
  <si>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</si>
  <si>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</si>
  <si>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</si>
  <si>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</si>
  <si>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</si>
  <si>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</si>
  <si>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</si>
  <si>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</si>
  <si>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</si>
  <si>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</si>
  <si>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</si>
  <si>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</si>
  <si>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</si>
  <si>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</si>
  <si>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</si>
  <si>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</si>
  <si>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</si>
  <si>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</si>
  <si>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</si>
  <si>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</si>
  <si>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</si>
  <si>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</si>
  <si>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</si>
  <si>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</si>
  <si>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</si>
  <si>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</si>
  <si>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</si>
  <si>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</si>
  <si>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</si>
  <si>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</si>
  <si>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</si>
  <si>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</si>
  <si>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</si>
  <si>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</si>
  <si>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</si>
  <si>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</si>
  <si>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</si>
  <si>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</si>
  <si>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</si>
  <si>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</si>
  <si>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</si>
  <si>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</si>
  <si>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</si>
  <si>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</si>
  <si>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</si>
  <si>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</si>
  <si>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</si>
  <si>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</si>
  <si>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</si>
  <si>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</si>
  <si>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</si>
  <si>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</si>
  <si>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</si>
  <si>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</si>
  <si>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</si>
  <si>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</si>
  <si>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</si>
  <si>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</si>
  <si>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</si>
  <si>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</si>
  <si>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</si>
  <si>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</si>
  <si>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</si>
  <si>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</si>
  <si>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</si>
  <si>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</si>
  <si>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</si>
  <si>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</si>
  <si>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</si>
  <si>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</si>
  <si>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</si>
  <si>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</si>
  <si>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</si>
  <si>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</si>
  <si>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</si>
  <si>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</si>
  <si>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</si>
  <si>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</si>
  <si>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</si>
  <si>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</si>
  <si>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</si>
  <si>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</si>
  <si>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</si>
  <si>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</si>
  <si>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</si>
  <si>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</si>
  <si>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</si>
  <si>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</si>
  <si>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</si>
  <si>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</si>
  <si>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</si>
  <si>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</si>
  <si>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</si>
  <si>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</si>
  <si>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</si>
  <si>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</si>
  <si>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</si>
  <si>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</si>
  <si>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</si>
  <si>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</si>
  <si>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</si>
  <si>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</si>
  <si>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</si>
  <si>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</si>
  <si>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</si>
  <si>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</si>
  <si>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</si>
  <si>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</si>
  <si>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</si>
  <si>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</si>
  <si>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</si>
  <si>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</si>
  <si>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</si>
  <si>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</si>
  <si>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</si>
  <si>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</si>
  <si>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</si>
  <si>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</si>
  <si>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</si>
  <si>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</si>
  <si>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</si>
  <si>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</si>
  <si>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</si>
  <si>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</si>
  <si>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</si>
  <si>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</si>
  <si>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</si>
  <si>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</si>
  <si>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</si>
  <si>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</si>
  <si>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</si>
  <si>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</si>
  <si>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</si>
  <si>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</si>
  <si>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</si>
  <si>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</si>
  <si>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</si>
  <si>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</si>
  <si>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</si>
  <si>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</si>
  <si>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</si>
  <si>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</si>
  <si>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</si>
  <si>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</si>
  <si>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</si>
  <si>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</si>
  <si>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</si>
  <si>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</si>
  <si>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</si>
  <si>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</si>
  <si>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</si>
  <si>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</si>
  <si>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</si>
  <si>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</si>
  <si>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</si>
  <si>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</si>
  <si>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</si>
  <si>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</si>
  <si>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</si>
  <si>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</si>
  <si>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</si>
  <si>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</si>
  <si>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</si>
  <si>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</si>
  <si>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</si>
  <si>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</si>
  <si>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</si>
  <si>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</si>
  <si>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</si>
  <si>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</si>
  <si>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</si>
  <si>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</si>
  <si>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</si>
  <si>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</si>
  <si>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</si>
  <si>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</si>
  <si>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</si>
  <si>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</si>
  <si>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</si>
  <si>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</si>
  <si>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</si>
  <si>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</si>
  <si>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</si>
  <si>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</si>
  <si>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</si>
  <si>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</si>
  <si>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</si>
  <si>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</si>
  <si>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</si>
  <si>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</si>
  <si>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</si>
  <si>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</si>
  <si>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</si>
  <si>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</si>
  <si>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</si>
  <si>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</si>
  <si>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</si>
  <si>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</si>
  <si>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</si>
  <si>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</si>
  <si>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</si>
  <si>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</si>
  <si>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</si>
  <si>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</si>
  <si>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</si>
  <si>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</si>
  <si>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</si>
  <si>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</si>
  <si>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</si>
  <si>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</si>
  <si>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</si>
  <si>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</si>
  <si>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</si>
  <si>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</si>
  <si>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</si>
  <si>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</si>
  <si>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</si>
  <si>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</si>
  <si>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</si>
  <si>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</si>
  <si>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</si>
  <si>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</si>
  <si>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</si>
  <si>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</si>
  <si>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</si>
  <si>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</si>
  <si>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</si>
  <si>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</si>
  <si>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</si>
  <si>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</si>
  <si>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</si>
  <si>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</si>
  <si>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</si>
  <si>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</si>
  <si>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</si>
  <si>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</si>
  <si>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</si>
  <si>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</si>
  <si>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</si>
  <si>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</si>
  <si>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</si>
  <si>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</si>
  <si>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</si>
  <si>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</si>
  <si>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</si>
  <si>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</si>
  <si>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</si>
  <si>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</si>
  <si>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</si>
  <si>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</si>
  <si>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</si>
  <si>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</si>
  <si>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</si>
  <si>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</si>
  <si>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</si>
  <si>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</si>
  <si>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</si>
  <si>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</si>
  <si>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</si>
  <si>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</si>
  <si>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</si>
  <si>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</si>
  <si>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</si>
  <si>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</si>
  <si>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</si>
  <si>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</si>
  <si>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</si>
  <si>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</si>
  <si>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</si>
  <si>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</si>
  <si>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</si>
  <si>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</si>
  <si>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</si>
  <si>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</si>
  <si>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</si>
  <si>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</si>
  <si>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</si>
  <si>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</si>
  <si>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</si>
  <si>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</si>
  <si>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</si>
  <si>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</si>
  <si>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</si>
  <si>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</si>
  <si>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</si>
  <si>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</si>
  <si>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</si>
  <si>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</si>
  <si>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</si>
  <si>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</si>
  <si>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</si>
  <si>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</si>
  <si>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</si>
  <si>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</si>
  <si>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</si>
  <si>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</si>
  <si>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</si>
  <si>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</si>
  <si>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</si>
  <si>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</si>
  <si>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</si>
  <si>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</si>
  <si>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</si>
  <si>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</si>
  <si>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</si>
  <si>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</si>
  <si>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</si>
  <si>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</si>
  <si>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</si>
  <si>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</si>
  <si>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</si>
  <si>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</si>
  <si>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</si>
  <si>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</si>
  <si>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</si>
  <si>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</si>
  <si>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</si>
  <si>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</si>
  <si>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</si>
  <si>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</si>
  <si>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</si>
  <si>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</si>
  <si>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</si>
  <si>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</si>
  <si>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</si>
  <si>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</si>
  <si>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</si>
  <si>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</si>
  <si>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</si>
  <si>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</si>
  <si>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</si>
  <si>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</si>
  <si>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</si>
  <si>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</si>
  <si>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</si>
  <si>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</si>
  <si>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</si>
  <si>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</si>
  <si>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</si>
  <si>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</si>
  <si>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</si>
  <si>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</si>
  <si>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</si>
  <si>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</si>
  <si>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</si>
  <si>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</si>
  <si>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</si>
  <si>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</si>
  <si>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</si>
  <si>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</si>
  <si>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</si>
  <si>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</si>
  <si>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</si>
  <si>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</si>
  <si>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</si>
  <si>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</si>
  <si>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</si>
  <si>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</si>
  <si>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</si>
  <si>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</si>
  <si>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</si>
  <si>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</si>
  <si>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</si>
  <si>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</si>
  <si>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</si>
  <si>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</si>
  <si>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</si>
  <si>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</si>
  <si>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</si>
  <si>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</si>
  <si>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</si>
  <si>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</si>
  <si>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</si>
  <si>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</si>
  <si>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</si>
  <si>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</si>
  <si>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</si>
  <si>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</si>
  <si>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</si>
  <si>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</si>
  <si>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</si>
  <si>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</si>
  <si>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</si>
  <si>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</si>
  <si>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</si>
  <si>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</si>
  <si>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</si>
  <si>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</si>
  <si>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</si>
  <si>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</si>
  <si>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</si>
  <si>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</si>
  <si>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</si>
  <si>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</si>
  <si>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</si>
  <si>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</si>
  <si>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</si>
  <si>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</si>
  <si>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</si>
  <si>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</si>
  <si>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</si>
  <si>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</si>
  <si>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</si>
  <si>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</si>
  <si>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</si>
  <si>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</si>
  <si>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</si>
  <si>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</si>
  <si>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</si>
  <si>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</si>
  <si>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</si>
  <si>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</si>
  <si>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</si>
  <si>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</si>
  <si>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</si>
  <si>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</si>
  <si>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</si>
  <si>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</si>
  <si>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</si>
  <si>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</si>
  <si>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</si>
  <si>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</si>
  <si>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</si>
  <si>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</si>
  <si>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</si>
  <si>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</si>
  <si>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</si>
  <si>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</si>
  <si>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</si>
  <si>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</si>
  <si>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</si>
  <si>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</si>
  <si>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</si>
  <si>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</si>
  <si>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</si>
  <si>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</si>
  <si>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</si>
  <si>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</si>
  <si>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</si>
  <si>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</si>
  <si>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</si>
  <si>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</si>
  <si>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</si>
  <si>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</si>
  <si>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</si>
  <si>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</si>
  <si>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</si>
  <si>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</si>
  <si>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</si>
  <si>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</si>
  <si>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</si>
  <si>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</si>
  <si>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</si>
  <si>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</si>
  <si>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</si>
  <si>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</si>
  <si>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</si>
  <si>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</si>
  <si>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</si>
  <si>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</si>
  <si>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</si>
  <si>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</si>
  <si>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</si>
  <si>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</si>
  <si>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</si>
  <si>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</si>
  <si>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</si>
  <si>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</si>
  <si>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</si>
  <si>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</si>
  <si>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</si>
  <si>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</si>
  <si>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</si>
  <si>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</si>
  <si>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</si>
  <si>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</si>
  <si>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</si>
  <si>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</si>
  <si>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</si>
  <si>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</si>
  <si>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</si>
  <si>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</si>
  <si>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</si>
  <si>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</si>
  <si>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</si>
  <si>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</si>
  <si>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</si>
  <si>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</si>
  <si>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</si>
  <si>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</si>
  <si>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</si>
  <si>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</si>
  <si>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</si>
  <si>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</si>
  <si>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</si>
  <si>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</si>
  <si>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</si>
  <si>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</si>
  <si>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</si>
  <si>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</si>
  <si>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</si>
  <si>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</si>
  <si>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</si>
  <si>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</si>
  <si>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</si>
  <si>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</si>
  <si>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</si>
  <si>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</si>
  <si>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</si>
  <si>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</si>
  <si>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</si>
  <si>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</si>
  <si>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</si>
  <si>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</si>
  <si>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</si>
  <si>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</si>
  <si>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</si>
  <si>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</si>
  <si>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</si>
  <si>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</si>
  <si>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</si>
  <si>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</si>
  <si>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</si>
  <si>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</si>
  <si>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</si>
  <si>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</si>
  <si>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</si>
  <si>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</si>
  <si>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</si>
  <si>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</si>
  <si>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</si>
  <si>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</si>
  <si>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</si>
  <si>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</si>
  <si>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</si>
  <si>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</si>
  <si>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</si>
  <si>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</si>
  <si>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</si>
  <si>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</si>
  <si>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</si>
  <si>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</si>
  <si>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</si>
  <si>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</si>
  <si>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</si>
  <si>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</si>
  <si>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</si>
  <si>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</si>
  <si>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</si>
  <si>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</si>
  <si>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</si>
  <si>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</si>
  <si>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</si>
  <si>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</si>
  <si>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</si>
  <si>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</si>
  <si>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</si>
  <si>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</si>
  <si>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</si>
  <si>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</si>
  <si>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</si>
  <si>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</si>
  <si>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</si>
  <si>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</si>
  <si>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</si>
  <si>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</si>
  <si>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</si>
  <si>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</si>
  <si>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</si>
  <si>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</si>
  <si>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</si>
  <si>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</si>
  <si>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</si>
  <si>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</si>
  <si>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</si>
  <si>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</si>
  <si>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</si>
  <si>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</si>
  <si>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</si>
  <si>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</si>
  <si>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</si>
  <si>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</si>
  <si>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</si>
  <si>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</si>
  <si>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</si>
  <si>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</si>
  <si>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</si>
  <si>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</si>
  <si>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</si>
  <si>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</si>
  <si>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</si>
  <si>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</si>
  <si>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</si>
  <si>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</si>
  <si>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</si>
  <si>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</si>
  <si>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</si>
  <si>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</si>
  <si>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</si>
  <si>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</si>
  <si>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</si>
  <si>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</si>
  <si>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</si>
  <si>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</si>
  <si>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</si>
  <si>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</si>
  <si>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</si>
  <si>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</si>
  <si>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</si>
  <si>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</si>
  <si>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</si>
  <si>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</si>
  <si>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</si>
  <si>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</si>
  <si>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</si>
  <si>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</si>
  <si>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</si>
  <si>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</si>
  <si>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</si>
  <si>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</si>
  <si>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</si>
  <si>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</si>
  <si>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</si>
  <si>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</si>
  <si>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</si>
  <si>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</si>
  <si>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</si>
  <si>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</si>
  <si>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</si>
  <si>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</si>
  <si>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</si>
  <si>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</si>
  <si>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</si>
  <si>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</si>
  <si>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</si>
  <si>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</si>
  <si>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</si>
  <si>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</si>
  <si>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</si>
  <si>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</si>
  <si>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</si>
  <si>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</si>
  <si>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</si>
  <si>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</si>
  <si>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</si>
  <si>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</si>
  <si>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</si>
  <si>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</si>
  <si>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</si>
  <si>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</si>
  <si>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</si>
  <si>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</si>
  <si>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</si>
  <si>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</si>
  <si>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</si>
  <si>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</si>
  <si>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</si>
  <si>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</si>
  <si>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</si>
  <si>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</si>
  <si>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</si>
  <si>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</si>
  <si>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</si>
  <si>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</si>
  <si>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</si>
  <si>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</si>
  <si>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</si>
  <si>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</si>
  <si>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</si>
  <si>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</si>
  <si>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</si>
  <si>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</si>
  <si>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</si>
  <si>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</si>
  <si>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</si>
  <si>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</si>
  <si>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</si>
  <si>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</si>
  <si>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</si>
  <si>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</si>
  <si>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</si>
  <si>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</si>
  <si>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</si>
  <si>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</si>
  <si>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</si>
  <si>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</si>
  <si>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</si>
  <si>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</si>
  <si>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</si>
  <si>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</si>
  <si>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</si>
  <si>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</si>
  <si>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</si>
  <si>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</si>
  <si>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</si>
  <si>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</si>
  <si>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</si>
  <si>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</si>
  <si>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</si>
  <si>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</si>
  <si>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</si>
  <si>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</si>
  <si>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</si>
  <si>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</si>
  <si>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</si>
  <si>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</si>
  <si>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</si>
  <si>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</si>
  <si>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</si>
  <si>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</si>
  <si>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</si>
  <si>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</si>
  <si>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</si>
  <si>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</si>
  <si>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</si>
  <si>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</si>
  <si>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</si>
  <si>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</si>
  <si>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</si>
  <si>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</si>
  <si>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</si>
  <si>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</si>
  <si>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</si>
  <si>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</si>
  <si>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</si>
  <si>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</si>
  <si>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</si>
  <si>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</si>
  <si>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</si>
  <si>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</si>
  <si>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</si>
  <si>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</si>
  <si>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</si>
  <si>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</si>
  <si>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</si>
  <si>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</si>
  <si>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</si>
  <si>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</si>
  <si>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</si>
  <si>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</si>
  <si>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</si>
  <si>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</si>
  <si>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</si>
  <si>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</si>
  <si>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</si>
  <si>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</si>
  <si>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</si>
  <si>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</si>
  <si>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</si>
  <si>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</si>
  <si>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</si>
  <si>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</si>
  <si>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</si>
  <si>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</si>
  <si>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</si>
  <si>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</si>
  <si>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</si>
  <si>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</si>
  <si>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</si>
  <si>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</si>
  <si>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</si>
  <si>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</si>
  <si>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</si>
  <si>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</si>
  <si>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</si>
  <si>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</si>
  <si>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</si>
  <si>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</si>
  <si>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</si>
  <si>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</si>
  <si>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</si>
  <si>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</si>
  <si>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</si>
  <si>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</si>
  <si>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</si>
  <si>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</si>
  <si>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</si>
  <si>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</si>
  <si>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</si>
  <si>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</si>
  <si>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</si>
  <si>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</si>
  <si>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</si>
  <si>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</si>
  <si>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</si>
  <si>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</si>
  <si>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</si>
  <si>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</si>
  <si>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</si>
  <si>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</si>
  <si>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</si>
  <si>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</si>
  <si>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</si>
  <si>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</si>
  <si>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</si>
  <si>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</si>
  <si>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</si>
  <si>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</si>
  <si>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</si>
  <si>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</si>
  <si>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</si>
  <si>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</si>
  <si>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</si>
  <si>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</si>
  <si>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</si>
  <si>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</si>
  <si>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</si>
  <si>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</si>
  <si>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</si>
  <si>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</si>
  <si>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</si>
  <si>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</si>
  <si>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</si>
  <si>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</si>
  <si>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</si>
  <si>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</si>
  <si>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</si>
  <si>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</si>
  <si>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</si>
  <si>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</si>
  <si>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</si>
  <si>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</si>
  <si>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</si>
  <si>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</si>
  <si>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</si>
  <si>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</si>
  <si>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</si>
  <si>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</si>
  <si>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</si>
  <si>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</si>
  <si>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</si>
  <si>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</si>
  <si>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</si>
  <si>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</si>
  <si>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</si>
  <si>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</si>
  <si>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</si>
  <si>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</si>
  <si>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</si>
  <si>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</si>
  <si>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</si>
  <si>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</si>
  <si>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</si>
  <si>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</si>
  <si>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</si>
  <si>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</si>
  <si>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</si>
  <si>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</si>
  <si>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</si>
  <si>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</si>
  <si>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</si>
  <si>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</si>
  <si>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</si>
  <si>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</si>
  <si>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</si>
  <si>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</si>
  <si>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</si>
  <si>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</si>
  <si>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</si>
  <si>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</si>
  <si>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</si>
  <si>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</si>
  <si>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</si>
  <si>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</si>
  <si>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</si>
  <si>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</si>
  <si>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</si>
  <si>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</si>
  <si>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</si>
  <si>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</si>
  <si>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</si>
  <si>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</si>
  <si>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</si>
  <si>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</si>
  <si>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</si>
  <si>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</si>
  <si>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</si>
  <si>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</si>
  <si>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</si>
  <si>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</si>
  <si>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</si>
  <si>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</si>
  <si>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</si>
  <si>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</si>
  <si>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</si>
  <si>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</si>
  <si>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</si>
  <si>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</si>
  <si>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</si>
  <si>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</si>
  <si>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</si>
  <si>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</si>
  <si>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</si>
  <si>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</si>
  <si>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</si>
  <si>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</si>
  <si>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</si>
  <si>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</si>
  <si>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</si>
  <si>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</si>
  <si>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</si>
  <si>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</si>
  <si>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</si>
  <si>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</si>
  <si>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</si>
  <si>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</si>
  <si>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</si>
  <si>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</si>
  <si>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</si>
  <si>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</si>
  <si>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</si>
  <si>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</si>
  <si>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</si>
  <si>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</si>
  <si>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</si>
  <si>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</si>
  <si>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</si>
  <si>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</si>
  <si>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</si>
  <si>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</si>
  <si>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</si>
  <si>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</si>
  <si>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</si>
  <si>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</si>
  <si>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</si>
  <si>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</si>
  <si>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</si>
  <si>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</si>
  <si>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</si>
  <si>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</si>
  <si>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</si>
  <si>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</si>
  <si>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</si>
  <si>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</si>
  <si>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</si>
  <si>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</si>
  <si>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</si>
  <si>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</si>
  <si>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</si>
  <si>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</si>
  <si>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</si>
  <si>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</si>
  <si>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</si>
  <si>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</si>
  <si>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</si>
  <si>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</si>
  <si>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</si>
  <si>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</si>
  <si>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</si>
  <si>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</si>
  <si>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</si>
  <si>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</si>
  <si>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</si>
  <si>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</si>
  <si>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</si>
  <si>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</si>
  <si>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</si>
  <si>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</si>
  <si>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</si>
  <si>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</si>
  <si>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</si>
  <si>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</si>
  <si>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</si>
  <si>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</si>
  <si>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</si>
  <si>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</si>
  <si>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</si>
  <si>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</si>
  <si>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</si>
  <si>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</si>
  <si>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</si>
  <si>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</si>
  <si>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</si>
  <si>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</si>
  <si>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</si>
  <si>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</si>
  <si>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</si>
  <si>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</si>
  <si>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</si>
  <si>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</si>
  <si>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</si>
  <si>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</si>
  <si>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</si>
  <si>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</si>
  <si>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</si>
  <si>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</si>
  <si>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</si>
  <si>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</si>
  <si>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</si>
  <si>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</si>
  <si>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</si>
  <si>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</si>
  <si>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</si>
  <si>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</si>
  <si>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</si>
  <si>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</si>
  <si>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</si>
  <si>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</si>
  <si>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</si>
  <si>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</si>
  <si>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</si>
  <si>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</si>
  <si>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</si>
  <si>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</si>
  <si>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</si>
  <si>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</si>
  <si>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</si>
  <si>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</si>
  <si>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</si>
  <si>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</si>
  <si>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</si>
  <si>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</si>
  <si>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</si>
  <si>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</si>
  <si>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</si>
  <si>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</si>
  <si>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</si>
  <si>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</si>
  <si>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</si>
  <si>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</si>
  <si>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</si>
  <si>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</si>
  <si>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</si>
  <si>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</si>
  <si>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</si>
  <si>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</si>
  <si>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</si>
  <si>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</si>
  <si>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</si>
  <si>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</si>
  <si>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</si>
  <si>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</si>
  <si>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</si>
  <si>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</si>
  <si>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</si>
  <si>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</si>
  <si>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</si>
  <si>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</si>
  <si>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</si>
  <si>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</si>
  <si>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</si>
  <si>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</si>
  <si>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</si>
  <si>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</si>
  <si>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</si>
  <si>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</si>
  <si>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</si>
  <si>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</si>
  <si>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</si>
  <si>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</si>
  <si>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</si>
  <si>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</si>
  <si>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</si>
  <si>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</si>
  <si>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</si>
  <si>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</si>
  <si>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</si>
  <si>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</si>
  <si>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</si>
  <si>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</si>
  <si>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</si>
  <si>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</si>
  <si>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</si>
  <si>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</si>
  <si>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</si>
  <si>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</si>
  <si>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</si>
  <si>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</si>
  <si>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</si>
  <si>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</si>
  <si>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</si>
  <si>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</si>
  <si>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</si>
  <si>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</si>
  <si>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</si>
  <si>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</si>
  <si>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</si>
  <si>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</si>
  <si>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</si>
  <si>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</si>
  <si>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</si>
  <si>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</si>
  <si>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</si>
  <si>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</si>
  <si>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</si>
  <si>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</si>
  <si>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</si>
  <si>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</si>
  <si>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</si>
  <si>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</si>
  <si>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</si>
  <si>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</si>
  <si>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</si>
  <si>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</si>
  <si>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</si>
  <si>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</si>
  <si>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</si>
  <si>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</si>
  <si>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</si>
  <si>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</si>
  <si>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</si>
  <si>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</si>
  <si>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</si>
  <si>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</si>
  <si>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</si>
  <si>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</si>
  <si>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</si>
  <si>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</si>
  <si>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</si>
  <si>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</si>
  <si>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</si>
  <si>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</si>
  <si>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</si>
  <si>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</si>
  <si>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</si>
  <si>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</si>
  <si>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</si>
  <si>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</si>
  <si>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</si>
  <si>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</si>
  <si>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</si>
  <si>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</si>
  <si>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</si>
  <si>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</si>
  <si>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</si>
  <si>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</si>
  <si>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</si>
  <si>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</si>
  <si>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</si>
  <si>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</si>
  <si>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</si>
  <si>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</si>
  <si>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</si>
  <si>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</si>
  <si>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</si>
  <si>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</si>
  <si>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</si>
  <si>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</si>
  <si>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</si>
  <si>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</si>
  <si>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</si>
  <si>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</si>
  <si>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</si>
  <si>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</si>
  <si>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</si>
  <si>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</si>
  <si>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</si>
  <si>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</si>
  <si>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</si>
  <si>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</si>
  <si>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</si>
  <si>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</si>
  <si>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</si>
  <si>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</si>
  <si>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</si>
  <si>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</si>
  <si>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</si>
  <si>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</si>
  <si>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</si>
  <si>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</si>
  <si>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</si>
  <si>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</si>
  <si>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</si>
  <si>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</si>
  <si>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</si>
  <si>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</si>
  <si>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</si>
  <si>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</si>
  <si>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</si>
  <si>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</si>
  <si>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</si>
  <si>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</si>
  <si>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</si>
  <si>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</si>
  <si>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</si>
  <si>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</si>
  <si>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</si>
  <si>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</si>
  <si>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</si>
  <si>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</si>
  <si>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</si>
  <si>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</si>
  <si>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</si>
  <si>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</si>
  <si>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</si>
  <si>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</si>
  <si>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</si>
  <si>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</si>
  <si>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</si>
  <si>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</si>
  <si>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</si>
  <si>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</si>
  <si>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</si>
  <si>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</si>
  <si>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</si>
  <si>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</si>
  <si>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</si>
  <si>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</si>
  <si>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</si>
  <si>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</si>
  <si>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</si>
  <si>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</si>
  <si>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</si>
  <si>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</si>
  <si>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</si>
  <si>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</si>
  <si>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</si>
  <si>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</si>
  <si>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</si>
  <si>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</si>
  <si>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</si>
  <si>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</si>
  <si>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</si>
  <si>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</si>
  <si>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</si>
  <si>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</si>
  <si>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</si>
  <si>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</si>
  <si>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</si>
  <si>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</si>
  <si>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</si>
  <si>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</si>
  <si>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</si>
  <si>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</si>
  <si>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</si>
  <si>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</si>
  <si>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</si>
  <si>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</si>
  <si>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</si>
  <si>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</si>
  <si>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</si>
  <si>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</si>
  <si>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</si>
  <si>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</si>
  <si>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</si>
  <si>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</si>
  <si>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</si>
  <si>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</si>
  <si>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</si>
  <si>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</si>
  <si>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</si>
  <si>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</si>
  <si>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</si>
  <si>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</si>
  <si>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</si>
  <si>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</si>
  <si>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</si>
  <si>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</si>
  <si>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</si>
  <si>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</si>
  <si>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</si>
  <si>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</si>
  <si>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</si>
  <si>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</si>
  <si>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</si>
  <si>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</si>
  <si>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</si>
  <si>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</si>
  <si>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</si>
  <si>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</si>
  <si>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</si>
  <si>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</si>
  <si>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</si>
  <si>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</si>
  <si>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</si>
  <si>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</si>
  <si>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</si>
  <si>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</si>
  <si>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</si>
  <si>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</si>
  <si>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</si>
  <si>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</si>
  <si>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</si>
  <si>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</si>
  <si>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</si>
  <si>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</si>
  <si>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</si>
  <si>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</si>
  <si>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</si>
  <si>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</si>
  <si>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</si>
  <si>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</si>
  <si>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</si>
  <si>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</si>
  <si>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</si>
  <si>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</si>
  <si>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</si>
  <si>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</si>
  <si>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</si>
  <si>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</si>
  <si>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</si>
  <si>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</si>
  <si>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</si>
  <si>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</si>
  <si>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</si>
  <si>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</si>
  <si>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</si>
  <si>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</si>
  <si>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</si>
  <si>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</si>
  <si>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</si>
  <si>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</si>
  <si>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</si>
  <si>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</si>
  <si>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</si>
  <si>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</si>
  <si>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</si>
  <si>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</si>
  <si>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</si>
  <si>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</si>
  <si>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</si>
  <si>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</si>
  <si>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</si>
  <si>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</si>
  <si>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</si>
  <si>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</si>
  <si>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</si>
  <si>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</si>
  <si>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</si>
  <si>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</si>
  <si>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</si>
  <si>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</si>
  <si>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</si>
  <si>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</si>
  <si>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</si>
  <si>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</si>
  <si>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</si>
  <si>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</si>
  <si>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</si>
  <si>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</si>
  <si>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</si>
  <si>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</si>
  <si>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</si>
  <si>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</si>
  <si>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</si>
  <si>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</si>
  <si>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</si>
  <si>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</si>
  <si>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</si>
  <si>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</si>
  <si>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</si>
  <si>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</si>
  <si>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</si>
  <si>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</si>
  <si>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</si>
  <si>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</si>
  <si>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</si>
  <si>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</si>
  <si>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</si>
  <si>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</si>
  <si>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</si>
  <si>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</si>
  <si>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</si>
  <si>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</si>
  <si>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</si>
  <si>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</si>
  <si>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</si>
  <si>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</si>
  <si>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</si>
  <si>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</si>
  <si>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</si>
  <si>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</si>
  <si>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</si>
  <si>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</si>
  <si>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</si>
  <si>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</si>
  <si>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</si>
  <si>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</si>
  <si>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</si>
  <si>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</si>
  <si>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</si>
  <si>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</si>
  <si>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</si>
  <si>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</si>
  <si>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</si>
  <si>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</si>
  <si>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</si>
  <si>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</si>
  <si>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</si>
  <si>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</si>
  <si>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</si>
  <si>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</si>
  <si>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</si>
  <si>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</si>
  <si>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</si>
  <si>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</si>
  <si>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</si>
  <si>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</si>
  <si>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</si>
  <si>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</si>
  <si>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</si>
  <si>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</si>
  <si>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</si>
  <si>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</si>
  <si>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</si>
  <si>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</si>
  <si>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</si>
  <si>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</si>
  <si>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</si>
  <si>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</si>
  <si>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</si>
  <si>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</si>
  <si>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</si>
  <si>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</si>
  <si>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</si>
  <si>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</si>
  <si>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</si>
  <si>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</si>
  <si>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</si>
  <si>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</si>
  <si>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</si>
  <si>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</si>
  <si>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</si>
  <si>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</si>
  <si>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</si>
  <si>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</si>
  <si>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</si>
  <si>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</si>
  <si>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</si>
  <si>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</si>
  <si>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</si>
  <si>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</si>
  <si>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</si>
  <si>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</si>
  <si>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</si>
  <si>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</si>
  <si>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</si>
  <si>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</si>
  <si>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</si>
  <si>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</si>
  <si>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</si>
  <si>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</si>
  <si>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</si>
  <si>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</si>
  <si>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</si>
  <si>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</si>
  <si>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</si>
  <si>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</si>
  <si>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</si>
  <si>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</si>
  <si>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</si>
  <si>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</si>
  <si>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</si>
  <si>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</si>
  <si>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</si>
  <si>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</si>
  <si>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</si>
  <si>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</si>
  <si>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</si>
  <si>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</si>
  <si>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</si>
  <si>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</si>
  <si>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</si>
  <si>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</si>
  <si>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</si>
  <si>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</si>
  <si>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</si>
  <si>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</si>
  <si>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</si>
  <si>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</si>
  <si>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</si>
  <si>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</si>
  <si>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</si>
  <si>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</si>
  <si>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</si>
  <si>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</si>
  <si>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</si>
  <si>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</si>
  <si>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</si>
  <si>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</si>
  <si>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</si>
  <si>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</si>
  <si>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</si>
  <si>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</si>
  <si>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</si>
  <si>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</si>
  <si>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</si>
  <si>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</si>
  <si>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</si>
  <si>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</si>
  <si>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</si>
  <si>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</si>
  <si>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</si>
  <si>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</si>
  <si>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</si>
  <si>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</si>
  <si>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</si>
  <si>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</si>
  <si>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</si>
  <si>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</si>
  <si>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</si>
  <si>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</si>
  <si>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</si>
  <si>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</si>
  <si>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</si>
  <si>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</si>
  <si>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</si>
  <si>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</si>
  <si>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</si>
  <si>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</si>
  <si>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</si>
  <si>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</si>
  <si>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</si>
  <si>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</si>
  <si>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</si>
  <si>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</si>
  <si>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</si>
  <si>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</si>
  <si>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</si>
  <si>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</si>
  <si>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</si>
  <si>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</si>
  <si>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</si>
  <si>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</si>
  <si>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</si>
  <si>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</si>
  <si>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</si>
  <si>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</si>
  <si>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</si>
  <si>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</si>
  <si>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</si>
  <si>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</si>
  <si>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</si>
  <si>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</si>
  <si>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</si>
  <si>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</si>
  <si>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</si>
  <si>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</si>
  <si>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</si>
  <si>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</si>
  <si>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</si>
  <si>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</si>
  <si>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</si>
  <si>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</si>
  <si>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</si>
  <si>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</si>
  <si>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</si>
  <si>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</si>
  <si>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</si>
  <si>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</si>
  <si>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</si>
  <si>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</si>
  <si>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</si>
  <si>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</si>
  <si>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</si>
  <si>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</si>
  <si>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</si>
  <si>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</si>
  <si>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</si>
  <si>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</si>
  <si>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</si>
  <si>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</si>
  <si>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</si>
  <si>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</si>
  <si>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</si>
  <si>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</si>
  <si>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</si>
  <si>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</si>
  <si>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</si>
  <si>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</si>
  <si>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</si>
  <si>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</si>
  <si>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</si>
  <si>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</si>
  <si>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</si>
  <si>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</si>
  <si>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</si>
  <si>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</si>
  <si>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</si>
  <si>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</si>
  <si>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</si>
  <si>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</si>
  <si>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</si>
  <si>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</si>
  <si>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</si>
  <si>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</si>
  <si>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</si>
  <si>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</si>
  <si>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</si>
  <si>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</si>
  <si>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</si>
  <si>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</si>
  <si>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</si>
  <si>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</si>
  <si>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</si>
  <si>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</si>
  <si>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</si>
  <si>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</si>
  <si>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</si>
  <si>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</si>
  <si>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</si>
  <si>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</si>
  <si>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</si>
  <si>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</si>
  <si>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</si>
  <si>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</si>
  <si>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</si>
  <si>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</si>
  <si>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</si>
  <si>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</si>
  <si>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</si>
  <si>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</si>
  <si>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</si>
  <si>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</si>
  <si>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</si>
  <si>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</si>
  <si>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</si>
  <si>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</si>
  <si>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</si>
  <si>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</si>
  <si>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</si>
  <si>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</si>
  <si>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</si>
  <si>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</si>
  <si>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</si>
  <si>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</si>
  <si>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</si>
  <si>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</si>
  <si>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</si>
  <si>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</si>
  <si>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</si>
  <si>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</si>
  <si>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</si>
  <si>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</si>
  <si>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</si>
  <si>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</si>
  <si>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</si>
  <si>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</si>
  <si>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</si>
  <si>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</si>
  <si>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</si>
  <si>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</si>
  <si>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</si>
  <si>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</si>
  <si>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</si>
  <si>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</si>
  <si>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</si>
  <si>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</si>
  <si>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</si>
  <si>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</si>
  <si>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</si>
  <si>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</si>
  <si>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</si>
  <si>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</si>
  <si>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</si>
  <si>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</si>
  <si>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</si>
  <si>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</si>
  <si>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</si>
  <si>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</si>
  <si>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</si>
  <si>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</si>
  <si>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</si>
  <si>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</si>
  <si>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</si>
  <si>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</si>
  <si>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</si>
  <si>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</si>
  <si>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</si>
  <si>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</si>
  <si>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</si>
  <si>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</si>
  <si>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</si>
  <si>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</si>
  <si>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</si>
  <si>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</si>
  <si>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</si>
  <si>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</si>
  <si>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</si>
  <si>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</si>
  <si>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</si>
  <si>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</si>
  <si>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</si>
  <si>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</si>
  <si>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</si>
  <si>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</si>
  <si>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</si>
  <si>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</si>
  <si>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</si>
  <si>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</si>
  <si>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</si>
  <si>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</si>
  <si>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</si>
  <si>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</si>
  <si>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</si>
  <si>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</si>
  <si>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</si>
  <si>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</si>
  <si>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</si>
  <si>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</si>
  <si>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</si>
  <si>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</si>
  <si>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</si>
  <si>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</si>
  <si>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</si>
  <si>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</si>
  <si>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</si>
  <si>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</si>
  <si>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</si>
  <si>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</si>
  <si>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</si>
  <si>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</si>
  <si>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</si>
  <si>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</si>
  <si>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</si>
  <si>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</si>
  <si>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</si>
  <si>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</si>
  <si>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</si>
  <si>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</si>
  <si>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</si>
  <si>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</si>
  <si>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</si>
  <si>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</si>
  <si>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</si>
  <si>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</si>
  <si>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</si>
  <si>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</si>
  <si>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</si>
  <si>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</si>
  <si>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</si>
  <si>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</si>
  <si>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</si>
  <si>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</si>
  <si>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</si>
  <si>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</si>
  <si>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</si>
  <si>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</si>
  <si>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</si>
  <si>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</si>
  <si>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</si>
  <si>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</si>
  <si>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</si>
  <si>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</si>
  <si>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</si>
  <si>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</si>
  <si>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</si>
  <si>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</si>
  <si>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</si>
  <si>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</si>
  <si>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</si>
  <si>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</si>
  <si>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</si>
  <si>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</si>
  <si>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</si>
  <si>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</si>
  <si>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</si>
  <si>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</si>
  <si>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</si>
  <si>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</si>
  <si>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</si>
  <si>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</si>
  <si>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</si>
  <si>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</si>
  <si>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</si>
  <si>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</si>
  <si>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</si>
  <si>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</si>
  <si>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</si>
  <si>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</si>
  <si>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</si>
  <si>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</si>
  <si>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</si>
  <si>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</si>
  <si>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</si>
  <si>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</si>
  <si>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</si>
  <si>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</si>
  <si>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</si>
  <si>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</si>
  <si>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</si>
  <si>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</si>
  <si>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</si>
  <si>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</si>
  <si>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</si>
  <si>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</si>
  <si>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</si>
  <si>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</si>
  <si>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</si>
  <si>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</si>
  <si>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</si>
  <si>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</si>
  <si>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</si>
  <si>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</si>
  <si>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</si>
  <si>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</si>
  <si>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</si>
  <si>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</si>
  <si>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</si>
  <si>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</si>
  <si>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</si>
  <si>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</si>
  <si>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</si>
  <si>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</si>
  <si>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</si>
  <si>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</si>
  <si>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</si>
  <si>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</si>
  <si>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</si>
  <si>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</si>
  <si>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</si>
  <si>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</si>
  <si>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</si>
  <si>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</si>
  <si>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</si>
  <si>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</si>
  <si>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</si>
  <si>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</si>
  <si>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</si>
  <si>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</si>
  <si>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</si>
  <si>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</si>
  <si>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</si>
  <si>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</si>
  <si>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</si>
  <si>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</si>
  <si>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</si>
  <si>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</si>
  <si>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</si>
  <si>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</si>
  <si>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</si>
  <si>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</si>
  <si>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</si>
  <si>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</si>
  <si>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</si>
  <si>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</si>
  <si>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</si>
  <si>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</si>
  <si>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</si>
  <si>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</si>
  <si>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</si>
  <si>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</si>
  <si>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</si>
  <si>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</si>
  <si>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</si>
  <si>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</si>
  <si>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</si>
  <si>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</si>
  <si>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</si>
  <si>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</si>
  <si>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</si>
  <si>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</si>
  <si>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</si>
  <si>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</si>
  <si>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</si>
  <si>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</si>
  <si>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</si>
  <si>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</si>
  <si>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</si>
  <si>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</si>
  <si>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</si>
  <si>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</si>
  <si>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</si>
  <si>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</si>
  <si>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</si>
  <si>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</si>
  <si>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</si>
  <si>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</si>
  <si>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</si>
  <si>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</si>
  <si>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</si>
  <si>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</si>
  <si>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</si>
  <si>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</si>
  <si>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</si>
  <si>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</si>
  <si>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</si>
  <si>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</si>
  <si>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</si>
  <si>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</si>
  <si>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</si>
  <si>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</si>
  <si>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</si>
  <si>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</si>
  <si>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</si>
  <si>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</si>
  <si>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</si>
  <si>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</si>
  <si>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</si>
  <si>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</si>
  <si>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</si>
  <si>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</si>
  <si>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</si>
  <si>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</si>
  <si>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</si>
  <si>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</si>
  <si>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</si>
  <si>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</si>
  <si>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</si>
  <si>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</si>
  <si>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</si>
  <si>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</si>
  <si>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</si>
  <si>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</si>
  <si>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</si>
  <si>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</si>
  <si>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</si>
  <si>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</si>
  <si>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</si>
  <si>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</si>
  <si>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</si>
  <si>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</si>
  <si>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</si>
  <si>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</si>
  <si>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</si>
  <si>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</si>
  <si>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</si>
  <si>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</si>
  <si>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good condition 
(on service)</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</si>
  <si>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</si>
  <si>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</si>
  <si>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</si>
  <si>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</si>
  <si>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</si>
  <si>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</si>
  <si>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</si>
  <si>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</si>
  <si>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</si>
  <si>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</si>
  <si>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</si>
  <si>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</si>
  <si>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</si>
  <si>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</si>
  <si>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</si>
  <si>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</si>
  <si>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</si>
  <si>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</si>
  <si>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</si>
  <si>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</si>
  <si>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</si>
  <si>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</si>
  <si>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</si>
  <si>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</si>
  <si>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</si>
  <si>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</si>
  <si>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</si>
  <si>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</si>
  <si>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</si>
  <si>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</si>
  <si>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</si>
  <si>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</si>
  <si>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</si>
  <si>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</si>
  <si>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</si>
  <si>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</si>
  <si>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</si>
  <si>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</si>
  <si>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</si>
  <si>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</si>
  <si>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Service
Dec.28,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</si>
</sst>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11"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K333" sqref="K333"/>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28224.6</v>
      </c>
    </row>
    <row r="5" spans="1:12" ht="18" customHeight="1">
      <c r="A5" s="357" t="s">
        <v>78</v>
      </c>
      <c r="B5" s="357"/>
      <c r="C5" s="38" t="s">
        <v>599</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44583</v>
      </c>
      <c r="G8" s="332"/>
      <c r="H8" s="15">
        <f>DATE(YEAR(F8),MONTH(F8),DAY(F8)+1)</f>
        <v>44584</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44583</v>
      </c>
      <c r="G9" s="334"/>
      <c r="H9" s="15">
        <f>DATE(YEAR(F9),MONTH(F9),DAY(F9)+1)</f>
        <v>44584</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44580</v>
      </c>
      <c r="G10" s="27">
        <v>28224</v>
      </c>
      <c r="H10" s="333">
        <f>IF(I10&lt;=1000,$F$5+(I10/24),"error")</f>
        <v>44625.64166666667</v>
      </c>
      <c r="I10" s="272">
        <f t="shared" ref="I10:I78" si="2">D10-($F$4-G10)</f>
        <v>999.40000000000146</v>
      </c>
      <c r="J10" s="17" t="str">
        <f t="shared" si="1"/>
        <v>NOT DUE</v>
      </c>
      <c r="K10" s="31" t="s">
        <v>622</v>
      </c>
      <c r="L10" s="238"/>
    </row>
    <row r="11" spans="1:12" ht="27" customHeight="1">
      <c r="A11" s="17" t="s">
        <v>631</v>
      </c>
      <c r="B11" s="31" t="s">
        <v>705</v>
      </c>
      <c r="C11" s="31" t="s">
        <v>609</v>
      </c>
      <c r="D11" s="21">
        <v>2000</v>
      </c>
      <c r="E11" s="13">
        <v>41565</v>
      </c>
      <c r="F11" s="13">
        <v>44580</v>
      </c>
      <c r="G11" s="27">
        <v>28224</v>
      </c>
      <c r="H11" s="333">
        <f>IF(I11&lt;=2000,$F$5+(I11/24),"error")</f>
        <v>44667.308333333334</v>
      </c>
      <c r="I11" s="272">
        <f t="shared" si="2"/>
        <v>1999.4000000000015</v>
      </c>
      <c r="J11" s="17" t="str">
        <f t="shared" si="1"/>
        <v>NOT DUE</v>
      </c>
      <c r="K11" s="31" t="s">
        <v>623</v>
      </c>
      <c r="L11" s="18" t="s">
        <v>5222</v>
      </c>
    </row>
    <row r="12" spans="1:12" ht="20.25" customHeight="1">
      <c r="A12" s="17" t="s">
        <v>632</v>
      </c>
      <c r="B12" s="31" t="s">
        <v>705</v>
      </c>
      <c r="C12" s="31" t="s">
        <v>610</v>
      </c>
      <c r="D12" s="21">
        <v>12000</v>
      </c>
      <c r="E12" s="13">
        <v>41565</v>
      </c>
      <c r="F12" s="13">
        <v>44161</v>
      </c>
      <c r="G12" s="27">
        <v>24142.1</v>
      </c>
      <c r="H12" s="333">
        <f>IF(I12&lt;=12000,$F$5+(I12/24),"error")</f>
        <v>44913.895833333336</v>
      </c>
      <c r="I12" s="23">
        <f t="shared" si="2"/>
        <v>7917.5</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3">
        <f t="shared" ref="H13:H15" si="3">IF(I13&lt;=12000,$F$5+(I13/24),"error")</f>
        <v>44913.895833333336</v>
      </c>
      <c r="I13" s="23">
        <f t="shared" si="2"/>
        <v>7917.5</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3">
        <f t="shared" si="3"/>
        <v>44913.895833333336</v>
      </c>
      <c r="I14" s="23">
        <f t="shared" si="2"/>
        <v>7917.5</v>
      </c>
      <c r="J14" s="17" t="str">
        <f t="shared" si="1"/>
        <v>NOT DUE</v>
      </c>
      <c r="K14" s="31" t="s">
        <v>624</v>
      </c>
      <c r="L14" s="25"/>
    </row>
    <row r="15" spans="1:12" ht="25.5">
      <c r="A15" s="17" t="s">
        <v>635</v>
      </c>
      <c r="B15" s="31" t="s">
        <v>705</v>
      </c>
      <c r="C15" s="31" t="s">
        <v>613</v>
      </c>
      <c r="D15" s="21">
        <v>12000</v>
      </c>
      <c r="E15" s="13">
        <v>41565</v>
      </c>
      <c r="F15" s="13">
        <v>44161</v>
      </c>
      <c r="G15" s="27">
        <v>24142.1</v>
      </c>
      <c r="H15" s="333">
        <f t="shared" si="3"/>
        <v>44913.895833333336</v>
      </c>
      <c r="I15" s="23">
        <f t="shared" si="2"/>
        <v>7917.5</v>
      </c>
      <c r="J15" s="17" t="str">
        <f t="shared" si="1"/>
        <v>NOT DUE</v>
      </c>
      <c r="K15" s="31" t="s">
        <v>625</v>
      </c>
      <c r="L15" s="18"/>
    </row>
    <row r="16" spans="1:12" ht="23.25" customHeight="1">
      <c r="A16" s="17" t="s">
        <v>636</v>
      </c>
      <c r="B16" s="31" t="s">
        <v>705</v>
      </c>
      <c r="C16" s="31" t="s">
        <v>621</v>
      </c>
      <c r="D16" s="21">
        <v>3000</v>
      </c>
      <c r="E16" s="13">
        <v>41565</v>
      </c>
      <c r="F16" s="13">
        <v>44580</v>
      </c>
      <c r="G16" s="27">
        <v>28224</v>
      </c>
      <c r="H16" s="333">
        <f>IF(I16&lt;=3000,$F$5+(I16/24),"error")</f>
        <v>44708.974999999999</v>
      </c>
      <c r="I16" s="272">
        <f t="shared" si="2"/>
        <v>2999.4000000000015</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33">
        <f>IF(I17&lt;=12000,$F$5+(I17/24),"error")</f>
        <v>44913.895833333336</v>
      </c>
      <c r="I17" s="23">
        <f t="shared" si="2"/>
        <v>7917.5</v>
      </c>
      <c r="J17" s="17" t="str">
        <f t="shared" si="1"/>
        <v>NOT DUE</v>
      </c>
      <c r="K17" s="31" t="s">
        <v>625</v>
      </c>
      <c r="L17" s="18"/>
    </row>
    <row r="18" spans="1:12" ht="27" customHeight="1">
      <c r="A18" s="17" t="s">
        <v>638</v>
      </c>
      <c r="B18" s="31" t="s">
        <v>705</v>
      </c>
      <c r="C18" s="31" t="s">
        <v>615</v>
      </c>
      <c r="D18" s="21">
        <v>3000</v>
      </c>
      <c r="E18" s="13">
        <v>41565</v>
      </c>
      <c r="F18" s="13">
        <v>44580</v>
      </c>
      <c r="G18" s="27">
        <v>28224</v>
      </c>
      <c r="H18" s="333">
        <f>IF(I18&lt;=3000,$F$5+(I18/24),"error")</f>
        <v>44708.974999999999</v>
      </c>
      <c r="I18" s="272">
        <f t="shared" si="2"/>
        <v>2999.4000000000015</v>
      </c>
      <c r="J18" s="17" t="str">
        <f t="shared" si="1"/>
        <v>NOT DUE</v>
      </c>
      <c r="K18" s="31" t="s">
        <v>626</v>
      </c>
      <c r="L18" s="20"/>
    </row>
    <row r="19" spans="1:12" ht="15" customHeight="1">
      <c r="A19" s="17" t="s">
        <v>639</v>
      </c>
      <c r="B19" s="31" t="s">
        <v>705</v>
      </c>
      <c r="C19" s="31" t="s">
        <v>615</v>
      </c>
      <c r="D19" s="21">
        <v>12000</v>
      </c>
      <c r="E19" s="13">
        <v>41565</v>
      </c>
      <c r="F19" s="13">
        <v>44161</v>
      </c>
      <c r="G19" s="27">
        <v>24142.1</v>
      </c>
      <c r="H19" s="333">
        <f t="shared" ref="H19:H22" si="4">IF(I19&lt;=12000,$F$5+(I19/24),"error")</f>
        <v>44913.895833333336</v>
      </c>
      <c r="I19" s="23">
        <f t="shared" si="2"/>
        <v>7917.5</v>
      </c>
      <c r="J19" s="17" t="str">
        <f t="shared" si="1"/>
        <v>NOT DUE</v>
      </c>
      <c r="K19" s="31" t="s">
        <v>625</v>
      </c>
      <c r="L19" s="18"/>
    </row>
    <row r="20" spans="1:12" s="179" customFormat="1" ht="20.25" customHeight="1">
      <c r="A20" s="17" t="s">
        <v>640</v>
      </c>
      <c r="B20" s="169" t="s">
        <v>705</v>
      </c>
      <c r="C20" s="169" t="s">
        <v>616</v>
      </c>
      <c r="D20" s="173">
        <v>12000</v>
      </c>
      <c r="E20" s="13"/>
      <c r="F20" s="13"/>
      <c r="G20" s="27"/>
      <c r="H20" s="333">
        <f t="shared" si="4"/>
        <v>44584</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3">
        <f t="shared" si="4"/>
        <v>44913.895833333336</v>
      </c>
      <c r="I21" s="23">
        <f t="shared" si="2"/>
        <v>7917.5</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3">
        <f t="shared" si="4"/>
        <v>44913.895833333336</v>
      </c>
      <c r="I22" s="23">
        <f t="shared" si="2"/>
        <v>7917.5</v>
      </c>
      <c r="J22" s="17" t="str">
        <f t="shared" si="1"/>
        <v>NOT DUE</v>
      </c>
      <c r="K22" s="31" t="s">
        <v>629</v>
      </c>
      <c r="L22" s="18"/>
    </row>
    <row r="23" spans="1:12" ht="15" customHeight="1">
      <c r="A23" s="17" t="s">
        <v>643</v>
      </c>
      <c r="B23" s="31" t="s">
        <v>705</v>
      </c>
      <c r="C23" s="31" t="s">
        <v>619</v>
      </c>
      <c r="D23" s="21">
        <v>24000</v>
      </c>
      <c r="E23" s="13">
        <v>41565</v>
      </c>
      <c r="F23" s="13">
        <v>43237</v>
      </c>
      <c r="G23" s="27">
        <v>16064</v>
      </c>
      <c r="H23" s="333">
        <f>IF(I23&lt;=24000,$F$5+(I23/24),"error")</f>
        <v>45077.308333333334</v>
      </c>
      <c r="I23" s="23">
        <f t="shared" si="2"/>
        <v>11839.400000000001</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3">
        <f>IF(I24&lt;=12000,$F$5+(I24/24),"error")</f>
        <v>44913.895833333336</v>
      </c>
      <c r="I24" s="23">
        <f t="shared" si="2"/>
        <v>7917.5</v>
      </c>
      <c r="J24" s="17" t="str">
        <f t="shared" si="1"/>
        <v>NOT DUE</v>
      </c>
      <c r="K24" s="31" t="s">
        <v>624</v>
      </c>
      <c r="L24" s="18"/>
    </row>
    <row r="25" spans="1:12" ht="27" customHeight="1">
      <c r="A25" s="17" t="s">
        <v>645</v>
      </c>
      <c r="B25" s="31" t="s">
        <v>706</v>
      </c>
      <c r="C25" s="31" t="s">
        <v>609</v>
      </c>
      <c r="D25" s="21">
        <v>2000</v>
      </c>
      <c r="E25" s="13">
        <v>41565</v>
      </c>
      <c r="F25" s="13">
        <v>44580</v>
      </c>
      <c r="G25" s="27">
        <v>28224</v>
      </c>
      <c r="H25" s="333">
        <f>IF(I25&lt;=2000,$F$5+(I25/24),"error")</f>
        <v>44667.308333333334</v>
      </c>
      <c r="I25" s="272">
        <f t="shared" si="2"/>
        <v>1999.4000000000015</v>
      </c>
      <c r="J25" s="17" t="str">
        <f t="shared" si="1"/>
        <v>NOT DUE</v>
      </c>
      <c r="K25" s="31" t="s">
        <v>623</v>
      </c>
      <c r="L25" s="18" t="s">
        <v>5222</v>
      </c>
    </row>
    <row r="26" spans="1:12" ht="15" customHeight="1">
      <c r="A26" s="17" t="s">
        <v>646</v>
      </c>
      <c r="B26" s="31" t="s">
        <v>706</v>
      </c>
      <c r="C26" s="31" t="s">
        <v>610</v>
      </c>
      <c r="D26" s="21">
        <v>12000</v>
      </c>
      <c r="E26" s="13">
        <v>41565</v>
      </c>
      <c r="F26" s="13">
        <v>44161</v>
      </c>
      <c r="G26" s="27">
        <v>24142.1</v>
      </c>
      <c r="H26" s="333">
        <f t="shared" ref="H26:H29" si="5">IF(I26&lt;=12000,$F$5+(I26/24),"error")</f>
        <v>44913.895833333336</v>
      </c>
      <c r="I26" s="23">
        <f t="shared" si="2"/>
        <v>7917.5</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3">
        <f t="shared" si="5"/>
        <v>44913.895833333336</v>
      </c>
      <c r="I27" s="23">
        <f t="shared" si="2"/>
        <v>7917.5</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3">
        <f t="shared" si="5"/>
        <v>44913.895833333336</v>
      </c>
      <c r="I28" s="23">
        <f t="shared" si="2"/>
        <v>7917.5</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3">
        <f t="shared" si="5"/>
        <v>44913.895833333336</v>
      </c>
      <c r="I29" s="23">
        <f t="shared" si="2"/>
        <v>7917.5</v>
      </c>
      <c r="J29" s="17" t="str">
        <f t="shared" si="1"/>
        <v>NOT DUE</v>
      </c>
      <c r="K29" s="31" t="s">
        <v>625</v>
      </c>
      <c r="L29" s="20"/>
    </row>
    <row r="30" spans="1:12" ht="27" customHeight="1">
      <c r="A30" s="17" t="s">
        <v>650</v>
      </c>
      <c r="B30" s="31" t="s">
        <v>706</v>
      </c>
      <c r="C30" s="31" t="s">
        <v>621</v>
      </c>
      <c r="D30" s="21">
        <v>3000</v>
      </c>
      <c r="E30" s="13">
        <v>41565</v>
      </c>
      <c r="F30" s="13">
        <v>44580</v>
      </c>
      <c r="G30" s="27">
        <v>28224</v>
      </c>
      <c r="H30" s="333">
        <f>IF(I30&lt;=3000,$F$5+(I30/24),"error")</f>
        <v>44708.974999999999</v>
      </c>
      <c r="I30" s="272">
        <f t="shared" si="2"/>
        <v>2999.4000000000015</v>
      </c>
      <c r="J30" s="17" t="str">
        <f t="shared" si="1"/>
        <v>NOT DUE</v>
      </c>
      <c r="K30" s="31" t="s">
        <v>626</v>
      </c>
      <c r="L30" s="20"/>
    </row>
    <row r="31" spans="1:12" ht="15" customHeight="1">
      <c r="A31" s="17" t="s">
        <v>651</v>
      </c>
      <c r="B31" s="31" t="s">
        <v>706</v>
      </c>
      <c r="C31" s="31" t="s">
        <v>614</v>
      </c>
      <c r="D31" s="21">
        <v>12000</v>
      </c>
      <c r="E31" s="13">
        <v>41565</v>
      </c>
      <c r="F31" s="13">
        <v>44161</v>
      </c>
      <c r="G31" s="27">
        <v>24142.1</v>
      </c>
      <c r="H31" s="333">
        <f>IF(I31&lt;=12000,$F$5+(I31/24),"error")</f>
        <v>44913.895833333336</v>
      </c>
      <c r="I31" s="23">
        <f t="shared" si="2"/>
        <v>7917.5</v>
      </c>
      <c r="J31" s="17" t="str">
        <f t="shared" si="1"/>
        <v>NOT DUE</v>
      </c>
      <c r="K31" s="31" t="s">
        <v>625</v>
      </c>
      <c r="L31" s="20"/>
    </row>
    <row r="32" spans="1:12" ht="26.25" customHeight="1">
      <c r="A32" s="17" t="s">
        <v>652</v>
      </c>
      <c r="B32" s="31" t="s">
        <v>706</v>
      </c>
      <c r="C32" s="31" t="s">
        <v>615</v>
      </c>
      <c r="D32" s="21">
        <v>3000</v>
      </c>
      <c r="E32" s="13">
        <v>41565</v>
      </c>
      <c r="F32" s="13">
        <v>44580</v>
      </c>
      <c r="G32" s="27">
        <v>28224</v>
      </c>
      <c r="H32" s="333">
        <f>IF(I32&lt;=3000,$F$5+(I32/24),"error")</f>
        <v>44708.974999999999</v>
      </c>
      <c r="I32" s="272">
        <f t="shared" si="2"/>
        <v>2999.4000000000015</v>
      </c>
      <c r="J32" s="17" t="str">
        <f t="shared" si="1"/>
        <v>NOT DUE</v>
      </c>
      <c r="K32" s="31" t="s">
        <v>626</v>
      </c>
      <c r="L32" s="20"/>
    </row>
    <row r="33" spans="1:12" ht="15" customHeight="1">
      <c r="A33" s="17" t="s">
        <v>653</v>
      </c>
      <c r="B33" s="31" t="s">
        <v>706</v>
      </c>
      <c r="C33" s="31" t="s">
        <v>615</v>
      </c>
      <c r="D33" s="21">
        <v>12000</v>
      </c>
      <c r="E33" s="13">
        <v>41565</v>
      </c>
      <c r="F33" s="13">
        <v>44161</v>
      </c>
      <c r="G33" s="27">
        <v>24142.1</v>
      </c>
      <c r="H33" s="333">
        <f t="shared" ref="H33:H36" si="6">IF(I33&lt;=12000,$F$5+(I33/24),"error")</f>
        <v>44913.895833333336</v>
      </c>
      <c r="I33" s="23">
        <f t="shared" si="2"/>
        <v>7917.5</v>
      </c>
      <c r="J33" s="17" t="str">
        <f t="shared" si="1"/>
        <v>NOT DUE</v>
      </c>
      <c r="K33" s="31" t="s">
        <v>625</v>
      </c>
      <c r="L33" s="20"/>
    </row>
    <row r="34" spans="1:12" s="179" customFormat="1" ht="20.25" customHeight="1">
      <c r="A34" s="17" t="s">
        <v>654</v>
      </c>
      <c r="B34" s="169" t="s">
        <v>706</v>
      </c>
      <c r="C34" s="169" t="s">
        <v>616</v>
      </c>
      <c r="D34" s="173">
        <v>12000</v>
      </c>
      <c r="E34" s="13"/>
      <c r="F34" s="13"/>
      <c r="G34" s="27"/>
      <c r="H34" s="333">
        <f t="shared" si="6"/>
        <v>44584</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3">
        <f t="shared" si="6"/>
        <v>44913.895833333336</v>
      </c>
      <c r="I35" s="23">
        <f t="shared" si="2"/>
        <v>7917.5</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3">
        <f t="shared" si="6"/>
        <v>44913.895833333336</v>
      </c>
      <c r="I36" s="23">
        <f t="shared" si="2"/>
        <v>7917.5</v>
      </c>
      <c r="J36" s="17" t="str">
        <f t="shared" si="1"/>
        <v>NOT DUE</v>
      </c>
      <c r="K36" s="31" t="s">
        <v>629</v>
      </c>
      <c r="L36" s="20"/>
    </row>
    <row r="37" spans="1:12" ht="15" customHeight="1">
      <c r="A37" s="17" t="s">
        <v>657</v>
      </c>
      <c r="B37" s="31" t="s">
        <v>706</v>
      </c>
      <c r="C37" s="31" t="s">
        <v>619</v>
      </c>
      <c r="D37" s="21">
        <v>24000</v>
      </c>
      <c r="E37" s="13">
        <v>41565</v>
      </c>
      <c r="F37" s="13">
        <v>43237</v>
      </c>
      <c r="G37" s="27">
        <v>16064</v>
      </c>
      <c r="H37" s="333">
        <f>IF(I37&lt;=24000,$F$5+(I37/24),"error")</f>
        <v>45077.308333333334</v>
      </c>
      <c r="I37" s="23">
        <f t="shared" si="2"/>
        <v>11839.400000000001</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3">
        <f>IF(I38&lt;=12000,$F$5+(I38/24),"error")</f>
        <v>44913.895833333336</v>
      </c>
      <c r="I38" s="23">
        <f t="shared" si="2"/>
        <v>7917.5</v>
      </c>
      <c r="J38" s="17" t="str">
        <f t="shared" si="1"/>
        <v>NOT DUE</v>
      </c>
      <c r="K38" s="31" t="s">
        <v>624</v>
      </c>
      <c r="L38" s="20"/>
    </row>
    <row r="39" spans="1:12" ht="23.25" customHeight="1">
      <c r="A39" s="17" t="s">
        <v>659</v>
      </c>
      <c r="B39" s="31" t="s">
        <v>707</v>
      </c>
      <c r="C39" s="31" t="s">
        <v>609</v>
      </c>
      <c r="D39" s="21">
        <v>2000</v>
      </c>
      <c r="E39" s="13">
        <v>41565</v>
      </c>
      <c r="F39" s="13">
        <v>44580</v>
      </c>
      <c r="G39" s="27">
        <v>28224</v>
      </c>
      <c r="H39" s="333">
        <f>IF(I39&lt;=2000,$F$5+(I39/24),"error")</f>
        <v>44667.308333333334</v>
      </c>
      <c r="I39" s="272">
        <f t="shared" si="2"/>
        <v>1999.4000000000015</v>
      </c>
      <c r="J39" s="17" t="str">
        <f t="shared" si="1"/>
        <v>NOT DUE</v>
      </c>
      <c r="K39" s="31" t="s">
        <v>623</v>
      </c>
      <c r="L39" s="20" t="s">
        <v>5222</v>
      </c>
    </row>
    <row r="40" spans="1:12" ht="15" customHeight="1">
      <c r="A40" s="17" t="s">
        <v>660</v>
      </c>
      <c r="B40" s="31" t="s">
        <v>707</v>
      </c>
      <c r="C40" s="31" t="s">
        <v>610</v>
      </c>
      <c r="D40" s="21">
        <v>12000</v>
      </c>
      <c r="E40" s="13">
        <v>41565</v>
      </c>
      <c r="F40" s="13">
        <v>44161</v>
      </c>
      <c r="G40" s="27">
        <v>24142.1</v>
      </c>
      <c r="H40" s="333">
        <f t="shared" ref="H40:H43" si="7">IF(I40&lt;=12000,$F$5+(I40/24),"error")</f>
        <v>44913.895833333336</v>
      </c>
      <c r="I40" s="23">
        <f t="shared" si="2"/>
        <v>7917.5</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3">
        <f t="shared" si="7"/>
        <v>44913.895833333336</v>
      </c>
      <c r="I41" s="23">
        <f t="shared" si="2"/>
        <v>7917.5</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3">
        <f t="shared" si="7"/>
        <v>44913.895833333336</v>
      </c>
      <c r="I42" s="23">
        <f t="shared" si="2"/>
        <v>7917.5</v>
      </c>
      <c r="J42" s="17" t="str">
        <f t="shared" si="1"/>
        <v>NOT DUE</v>
      </c>
      <c r="K42" s="31" t="s">
        <v>624</v>
      </c>
      <c r="L42" s="20"/>
    </row>
    <row r="43" spans="1:12" ht="25.5">
      <c r="A43" s="17" t="s">
        <v>663</v>
      </c>
      <c r="B43" s="31" t="s">
        <v>707</v>
      </c>
      <c r="C43" s="31" t="s">
        <v>613</v>
      </c>
      <c r="D43" s="21">
        <v>12000</v>
      </c>
      <c r="E43" s="13">
        <v>41565</v>
      </c>
      <c r="F43" s="13">
        <v>44161</v>
      </c>
      <c r="G43" s="27">
        <v>24142.1</v>
      </c>
      <c r="H43" s="333">
        <f t="shared" si="7"/>
        <v>44913.895833333336</v>
      </c>
      <c r="I43" s="23">
        <f t="shared" si="2"/>
        <v>7917.5</v>
      </c>
      <c r="J43" s="17" t="str">
        <f t="shared" si="1"/>
        <v>NOT DUE</v>
      </c>
      <c r="K43" s="31" t="s">
        <v>625</v>
      </c>
      <c r="L43" s="20"/>
    </row>
    <row r="44" spans="1:12" ht="23.25" customHeight="1">
      <c r="A44" s="17" t="s">
        <v>664</v>
      </c>
      <c r="B44" s="31" t="s">
        <v>707</v>
      </c>
      <c r="C44" s="31" t="s">
        <v>621</v>
      </c>
      <c r="D44" s="21">
        <v>3000</v>
      </c>
      <c r="E44" s="13">
        <v>41565</v>
      </c>
      <c r="F44" s="13">
        <v>44580</v>
      </c>
      <c r="G44" s="27">
        <v>28224</v>
      </c>
      <c r="H44" s="333">
        <f>IF(I44&lt;=3000,$F$5+(I44/24),"error")</f>
        <v>44708.974999999999</v>
      </c>
      <c r="I44" s="272">
        <f t="shared" si="2"/>
        <v>2999.4000000000015</v>
      </c>
      <c r="J44" s="17" t="str">
        <f t="shared" si="1"/>
        <v>NOT DUE</v>
      </c>
      <c r="K44" s="31" t="s">
        <v>626</v>
      </c>
      <c r="L44" s="20"/>
    </row>
    <row r="45" spans="1:12" ht="15" customHeight="1">
      <c r="A45" s="17" t="s">
        <v>665</v>
      </c>
      <c r="B45" s="31" t="s">
        <v>707</v>
      </c>
      <c r="C45" s="31" t="s">
        <v>614</v>
      </c>
      <c r="D45" s="21">
        <v>12000</v>
      </c>
      <c r="E45" s="13">
        <v>41565</v>
      </c>
      <c r="F45" s="13">
        <v>44161</v>
      </c>
      <c r="G45" s="27">
        <v>24142.1</v>
      </c>
      <c r="H45" s="333">
        <f>IF(I45&lt;=12000,$F$5+(I45/24),"error")</f>
        <v>44913.895833333336</v>
      </c>
      <c r="I45" s="23">
        <f t="shared" si="2"/>
        <v>7917.5</v>
      </c>
      <c r="J45" s="17" t="str">
        <f t="shared" si="1"/>
        <v>NOT DUE</v>
      </c>
      <c r="K45" s="31" t="s">
        <v>625</v>
      </c>
      <c r="L45" s="20"/>
    </row>
    <row r="46" spans="1:12" ht="27" customHeight="1">
      <c r="A46" s="17" t="s">
        <v>666</v>
      </c>
      <c r="B46" s="31" t="s">
        <v>707</v>
      </c>
      <c r="C46" s="31" t="s">
        <v>615</v>
      </c>
      <c r="D46" s="21">
        <v>3000</v>
      </c>
      <c r="E46" s="13">
        <v>41565</v>
      </c>
      <c r="F46" s="13">
        <v>44580</v>
      </c>
      <c r="G46" s="27">
        <v>28224</v>
      </c>
      <c r="H46" s="333">
        <f>IF(I46&lt;=3000,$F$5+(I46/24),"error")</f>
        <v>44708.974999999999</v>
      </c>
      <c r="I46" s="272">
        <f t="shared" si="2"/>
        <v>2999.4000000000015</v>
      </c>
      <c r="J46" s="17" t="str">
        <f t="shared" si="1"/>
        <v>NOT DUE</v>
      </c>
      <c r="K46" s="31" t="s">
        <v>626</v>
      </c>
      <c r="L46" s="20"/>
    </row>
    <row r="47" spans="1:12" ht="15" customHeight="1">
      <c r="A47" s="17" t="s">
        <v>667</v>
      </c>
      <c r="B47" s="31" t="s">
        <v>707</v>
      </c>
      <c r="C47" s="31" t="s">
        <v>615</v>
      </c>
      <c r="D47" s="21">
        <v>12000</v>
      </c>
      <c r="E47" s="13">
        <v>41565</v>
      </c>
      <c r="F47" s="13">
        <v>44161</v>
      </c>
      <c r="G47" s="27">
        <v>24142.1</v>
      </c>
      <c r="H47" s="333">
        <f t="shared" ref="H47:H50" si="8">IF(I47&lt;=12000,$F$5+(I47/24),"error")</f>
        <v>44913.895833333336</v>
      </c>
      <c r="I47" s="23">
        <f t="shared" si="2"/>
        <v>7917.5</v>
      </c>
      <c r="J47" s="17" t="str">
        <f t="shared" si="1"/>
        <v>NOT DUE</v>
      </c>
      <c r="K47" s="31" t="s">
        <v>625</v>
      </c>
      <c r="L47" s="20"/>
    </row>
    <row r="48" spans="1:12" s="179" customFormat="1" ht="20.25" customHeight="1">
      <c r="A48" s="17" t="s">
        <v>668</v>
      </c>
      <c r="B48" s="169" t="s">
        <v>707</v>
      </c>
      <c r="C48" s="169" t="s">
        <v>616</v>
      </c>
      <c r="D48" s="173">
        <v>12000</v>
      </c>
      <c r="E48" s="13"/>
      <c r="F48" s="13"/>
      <c r="G48" s="27"/>
      <c r="H48" s="333">
        <f t="shared" si="8"/>
        <v>44584</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3">
        <f t="shared" si="8"/>
        <v>44913.895833333336</v>
      </c>
      <c r="I49" s="23">
        <f t="shared" si="2"/>
        <v>7917.5</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3">
        <f t="shared" si="8"/>
        <v>44913.895833333336</v>
      </c>
      <c r="I50" s="23">
        <f t="shared" si="2"/>
        <v>7917.5</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3">
        <f>IF(I51&lt;=24000,$F$5+(I51/24),"error")</f>
        <v>45413.895833333336</v>
      </c>
      <c r="I51" s="23">
        <f t="shared" si="2"/>
        <v>19917.5</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3">
        <f>IF(I52&lt;=12000,$F$5+(I52/24),"error")</f>
        <v>44913.895833333336</v>
      </c>
      <c r="I52" s="23">
        <f t="shared" si="2"/>
        <v>7917.5</v>
      </c>
      <c r="J52" s="17" t="str">
        <f t="shared" si="1"/>
        <v>NOT DUE</v>
      </c>
      <c r="K52" s="31" t="s">
        <v>624</v>
      </c>
      <c r="L52" s="20"/>
    </row>
    <row r="53" spans="1:12" ht="24" customHeight="1">
      <c r="A53" s="17" t="s">
        <v>673</v>
      </c>
      <c r="B53" s="31" t="s">
        <v>708</v>
      </c>
      <c r="C53" s="31" t="s">
        <v>609</v>
      </c>
      <c r="D53" s="21">
        <v>2000</v>
      </c>
      <c r="E53" s="13">
        <v>43237</v>
      </c>
      <c r="F53" s="13">
        <v>44580</v>
      </c>
      <c r="G53" s="27">
        <v>28224</v>
      </c>
      <c r="H53" s="333">
        <f>IF(I53&lt;=2000,$F$5+(I53/24),"error")</f>
        <v>44667.308333333334</v>
      </c>
      <c r="I53" s="272">
        <f t="shared" si="2"/>
        <v>1999.4000000000015</v>
      </c>
      <c r="J53" s="17" t="str">
        <f t="shared" si="1"/>
        <v>NOT DUE</v>
      </c>
      <c r="K53" s="31" t="s">
        <v>623</v>
      </c>
      <c r="L53" s="20" t="s">
        <v>5222</v>
      </c>
    </row>
    <row r="54" spans="1:12" ht="15" customHeight="1">
      <c r="A54" s="17" t="s">
        <v>674</v>
      </c>
      <c r="B54" s="31" t="s">
        <v>708</v>
      </c>
      <c r="C54" s="31" t="s">
        <v>610</v>
      </c>
      <c r="D54" s="21">
        <v>12000</v>
      </c>
      <c r="E54" s="13">
        <v>43237</v>
      </c>
      <c r="F54" s="13">
        <v>44161</v>
      </c>
      <c r="G54" s="27">
        <v>24142.1</v>
      </c>
      <c r="H54" s="333">
        <f t="shared" ref="H54:H57" si="9">IF(I54&lt;=12000,$F$5+(I54/24),"error")</f>
        <v>44913.895833333336</v>
      </c>
      <c r="I54" s="23">
        <f t="shared" si="2"/>
        <v>7917.5</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3">
        <f t="shared" si="9"/>
        <v>44913.895833333336</v>
      </c>
      <c r="I55" s="23">
        <f t="shared" si="2"/>
        <v>7917.5</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3">
        <f t="shared" si="9"/>
        <v>44913.895833333336</v>
      </c>
      <c r="I56" s="23">
        <f t="shared" si="2"/>
        <v>7917.5</v>
      </c>
      <c r="J56" s="17" t="str">
        <f t="shared" si="1"/>
        <v>NOT DUE</v>
      </c>
      <c r="K56" s="31" t="s">
        <v>624</v>
      </c>
      <c r="L56" s="20"/>
    </row>
    <row r="57" spans="1:12" ht="25.5">
      <c r="A57" s="17" t="s">
        <v>677</v>
      </c>
      <c r="B57" s="31" t="s">
        <v>708</v>
      </c>
      <c r="C57" s="31" t="s">
        <v>613</v>
      </c>
      <c r="D57" s="21">
        <v>12000</v>
      </c>
      <c r="E57" s="13">
        <v>43237</v>
      </c>
      <c r="F57" s="13">
        <v>44161</v>
      </c>
      <c r="G57" s="27">
        <v>24142.1</v>
      </c>
      <c r="H57" s="333">
        <f t="shared" si="9"/>
        <v>44913.895833333336</v>
      </c>
      <c r="I57" s="23">
        <f t="shared" si="2"/>
        <v>7917.5</v>
      </c>
      <c r="J57" s="17" t="str">
        <f t="shared" si="1"/>
        <v>NOT DUE</v>
      </c>
      <c r="K57" s="31" t="s">
        <v>625</v>
      </c>
      <c r="L57" s="20"/>
    </row>
    <row r="58" spans="1:12" ht="27.75" customHeight="1">
      <c r="A58" s="17" t="s">
        <v>678</v>
      </c>
      <c r="B58" s="31" t="s">
        <v>708</v>
      </c>
      <c r="C58" s="31" t="s">
        <v>621</v>
      </c>
      <c r="D58" s="21">
        <v>3000</v>
      </c>
      <c r="E58" s="13">
        <v>43237</v>
      </c>
      <c r="F58" s="13">
        <v>44580</v>
      </c>
      <c r="G58" s="27">
        <v>28224</v>
      </c>
      <c r="H58" s="333">
        <f>IF(I58&lt;=3000,$F$5+(I58/24),"error")</f>
        <v>44708.974999999999</v>
      </c>
      <c r="I58" s="272">
        <f t="shared" si="2"/>
        <v>2999.4000000000015</v>
      </c>
      <c r="J58" s="17" t="str">
        <f t="shared" si="1"/>
        <v>NOT DUE</v>
      </c>
      <c r="K58" s="31" t="s">
        <v>626</v>
      </c>
      <c r="L58" s="20"/>
    </row>
    <row r="59" spans="1:12" ht="15" customHeight="1">
      <c r="A59" s="17" t="s">
        <v>679</v>
      </c>
      <c r="B59" s="31" t="s">
        <v>708</v>
      </c>
      <c r="C59" s="31" t="s">
        <v>614</v>
      </c>
      <c r="D59" s="21">
        <v>12000</v>
      </c>
      <c r="E59" s="13">
        <v>43237</v>
      </c>
      <c r="F59" s="13">
        <v>44161</v>
      </c>
      <c r="G59" s="27">
        <v>24142.1</v>
      </c>
      <c r="H59" s="333">
        <f>IF(I59&lt;=12000,$F$5+(I59/24),"error")</f>
        <v>44913.895833333336</v>
      </c>
      <c r="I59" s="23">
        <f t="shared" si="2"/>
        <v>7917.5</v>
      </c>
      <c r="J59" s="17" t="str">
        <f t="shared" si="1"/>
        <v>NOT DUE</v>
      </c>
      <c r="K59" s="31" t="s">
        <v>625</v>
      </c>
      <c r="L59" s="20"/>
    </row>
    <row r="60" spans="1:12" ht="24.75" customHeight="1">
      <c r="A60" s="17" t="s">
        <v>680</v>
      </c>
      <c r="B60" s="31" t="s">
        <v>708</v>
      </c>
      <c r="C60" s="31" t="s">
        <v>615</v>
      </c>
      <c r="D60" s="21">
        <v>3000</v>
      </c>
      <c r="E60" s="13">
        <v>43237</v>
      </c>
      <c r="F60" s="13">
        <v>44580</v>
      </c>
      <c r="G60" s="27">
        <v>28224</v>
      </c>
      <c r="H60" s="333">
        <f>IF(I60&lt;=3000,$F$5+(I60/24),"error")</f>
        <v>44708.974999999999</v>
      </c>
      <c r="I60" s="272">
        <f t="shared" si="2"/>
        <v>2999.4000000000015</v>
      </c>
      <c r="J60" s="17" t="str">
        <f t="shared" si="1"/>
        <v>NOT DUE</v>
      </c>
      <c r="K60" s="31" t="s">
        <v>626</v>
      </c>
      <c r="L60" s="20"/>
    </row>
    <row r="61" spans="1:12" ht="15" customHeight="1">
      <c r="A61" s="17" t="s">
        <v>681</v>
      </c>
      <c r="B61" s="31" t="s">
        <v>708</v>
      </c>
      <c r="C61" s="31" t="s">
        <v>615</v>
      </c>
      <c r="D61" s="21">
        <v>12000</v>
      </c>
      <c r="E61" s="13">
        <v>43237</v>
      </c>
      <c r="F61" s="13">
        <v>44161</v>
      </c>
      <c r="G61" s="27">
        <v>24142.1</v>
      </c>
      <c r="H61" s="333">
        <f t="shared" ref="H61:H64" si="10">IF(I61&lt;=12000,$F$5+(I61/24),"error")</f>
        <v>44913.895833333336</v>
      </c>
      <c r="I61" s="23">
        <f t="shared" si="2"/>
        <v>7917.5</v>
      </c>
      <c r="J61" s="17" t="str">
        <f t="shared" si="1"/>
        <v>NOT DUE</v>
      </c>
      <c r="K61" s="31" t="s">
        <v>625</v>
      </c>
      <c r="L61" s="20"/>
    </row>
    <row r="62" spans="1:12" s="179" customFormat="1" ht="20.25" customHeight="1">
      <c r="A62" s="17" t="s">
        <v>682</v>
      </c>
      <c r="B62" s="169" t="s">
        <v>708</v>
      </c>
      <c r="C62" s="169" t="s">
        <v>616</v>
      </c>
      <c r="D62" s="173">
        <v>12000</v>
      </c>
      <c r="E62" s="13"/>
      <c r="F62" s="13"/>
      <c r="G62" s="27"/>
      <c r="H62" s="333">
        <f t="shared" si="10"/>
        <v>44584</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3">
        <f t="shared" si="10"/>
        <v>44913.895833333336</v>
      </c>
      <c r="I63" s="23">
        <f t="shared" si="2"/>
        <v>7917.5</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3">
        <f t="shared" si="10"/>
        <v>44913.895833333336</v>
      </c>
      <c r="I64" s="23">
        <f t="shared" si="2"/>
        <v>7917.5</v>
      </c>
      <c r="J64" s="17" t="str">
        <f t="shared" si="1"/>
        <v>NOT DUE</v>
      </c>
      <c r="K64" s="31" t="s">
        <v>629</v>
      </c>
      <c r="L64" s="20"/>
    </row>
    <row r="65" spans="1:12" ht="15" customHeight="1">
      <c r="A65" s="17" t="s">
        <v>685</v>
      </c>
      <c r="B65" s="31" t="s">
        <v>708</v>
      </c>
      <c r="C65" s="31" t="s">
        <v>619</v>
      </c>
      <c r="D65" s="21">
        <v>24000</v>
      </c>
      <c r="E65" s="13">
        <v>43237</v>
      </c>
      <c r="F65" s="13">
        <v>43237</v>
      </c>
      <c r="G65" s="27">
        <v>16064</v>
      </c>
      <c r="H65" s="333">
        <f>IF(I65&lt;=24000,$F$5+(I65/24),"error")</f>
        <v>45077.308333333334</v>
      </c>
      <c r="I65" s="23">
        <f t="shared" si="2"/>
        <v>11839.400000000001</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3">
        <f>IF(I66&lt;=12000,$F$5+(I66/24),"error")</f>
        <v>44913.895833333336</v>
      </c>
      <c r="I66" s="23">
        <f t="shared" si="2"/>
        <v>7917.5</v>
      </c>
      <c r="J66" s="17" t="str">
        <f t="shared" si="1"/>
        <v>NOT DUE</v>
      </c>
      <c r="K66" s="31" t="s">
        <v>624</v>
      </c>
      <c r="L66" s="20"/>
    </row>
    <row r="67" spans="1:12" ht="28.5" customHeight="1">
      <c r="A67" s="17" t="s">
        <v>687</v>
      </c>
      <c r="B67" s="31" t="s">
        <v>709</v>
      </c>
      <c r="C67" s="31" t="s">
        <v>609</v>
      </c>
      <c r="D67" s="21">
        <v>2000</v>
      </c>
      <c r="E67" s="13">
        <v>41565</v>
      </c>
      <c r="F67" s="13">
        <v>44580</v>
      </c>
      <c r="G67" s="27">
        <v>28224</v>
      </c>
      <c r="H67" s="333">
        <f>IF(I67&lt;=2000,$F$5+(I67/24),"error")</f>
        <v>44667.308333333334</v>
      </c>
      <c r="I67" s="272">
        <f t="shared" si="2"/>
        <v>1999.4000000000015</v>
      </c>
      <c r="J67" s="17" t="str">
        <f t="shared" si="1"/>
        <v>NOT DUE</v>
      </c>
      <c r="K67" s="31" t="s">
        <v>623</v>
      </c>
      <c r="L67" s="20" t="s">
        <v>5222</v>
      </c>
    </row>
    <row r="68" spans="1:12" ht="15" customHeight="1">
      <c r="A68" s="17" t="s">
        <v>688</v>
      </c>
      <c r="B68" s="31" t="s">
        <v>709</v>
      </c>
      <c r="C68" s="31" t="s">
        <v>610</v>
      </c>
      <c r="D68" s="21">
        <v>12000</v>
      </c>
      <c r="E68" s="13">
        <v>41565</v>
      </c>
      <c r="F68" s="13">
        <v>44161</v>
      </c>
      <c r="G68" s="27">
        <v>24142.1</v>
      </c>
      <c r="H68" s="333">
        <f t="shared" ref="H68:H71" si="11">IF(I68&lt;=12000,$F$5+(I68/24),"error")</f>
        <v>44913.895833333336</v>
      </c>
      <c r="I68" s="23">
        <f t="shared" si="2"/>
        <v>7917.5</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3">
        <f t="shared" si="11"/>
        <v>44913.895833333336</v>
      </c>
      <c r="I69" s="23">
        <f t="shared" si="2"/>
        <v>7917.5</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3">
        <f t="shared" si="11"/>
        <v>44913.895833333336</v>
      </c>
      <c r="I70" s="23">
        <f t="shared" si="2"/>
        <v>7917.5</v>
      </c>
      <c r="J70" s="17" t="str">
        <f t="shared" si="1"/>
        <v>NOT DUE</v>
      </c>
      <c r="K70" s="31" t="s">
        <v>624</v>
      </c>
      <c r="L70" s="20"/>
    </row>
    <row r="71" spans="1:12" ht="25.5">
      <c r="A71" s="17" t="s">
        <v>691</v>
      </c>
      <c r="B71" s="31" t="s">
        <v>709</v>
      </c>
      <c r="C71" s="31" t="s">
        <v>613</v>
      </c>
      <c r="D71" s="21">
        <v>12000</v>
      </c>
      <c r="E71" s="13">
        <v>41565</v>
      </c>
      <c r="F71" s="13">
        <v>44161</v>
      </c>
      <c r="G71" s="27">
        <v>24142.1</v>
      </c>
      <c r="H71" s="333">
        <f t="shared" si="11"/>
        <v>44913.895833333336</v>
      </c>
      <c r="I71" s="23">
        <f t="shared" si="2"/>
        <v>7917.5</v>
      </c>
      <c r="J71" s="17" t="str">
        <f t="shared" si="1"/>
        <v>NOT DUE</v>
      </c>
      <c r="K71" s="31" t="s">
        <v>625</v>
      </c>
      <c r="L71" s="20"/>
    </row>
    <row r="72" spans="1:12" ht="27" customHeight="1">
      <c r="A72" s="17" t="s">
        <v>692</v>
      </c>
      <c r="B72" s="31" t="s">
        <v>709</v>
      </c>
      <c r="C72" s="31" t="s">
        <v>621</v>
      </c>
      <c r="D72" s="21">
        <v>3000</v>
      </c>
      <c r="E72" s="13">
        <v>41565</v>
      </c>
      <c r="F72" s="13">
        <v>44580</v>
      </c>
      <c r="G72" s="27">
        <v>28224</v>
      </c>
      <c r="H72" s="333">
        <f>IF(I72&lt;=3000,$F$5+(I72/24),"error")</f>
        <v>44708.974999999999</v>
      </c>
      <c r="I72" s="272">
        <f t="shared" si="2"/>
        <v>2999.4000000000015</v>
      </c>
      <c r="J72" s="17" t="str">
        <f t="shared" si="1"/>
        <v>NOT DUE</v>
      </c>
      <c r="K72" s="31" t="s">
        <v>626</v>
      </c>
      <c r="L72" s="20"/>
    </row>
    <row r="73" spans="1:12" ht="15" customHeight="1">
      <c r="A73" s="17" t="s">
        <v>693</v>
      </c>
      <c r="B73" s="31" t="s">
        <v>709</v>
      </c>
      <c r="C73" s="31" t="s">
        <v>614</v>
      </c>
      <c r="D73" s="21">
        <v>12000</v>
      </c>
      <c r="E73" s="13">
        <v>41565</v>
      </c>
      <c r="F73" s="13">
        <v>44161</v>
      </c>
      <c r="G73" s="27">
        <v>24142.1</v>
      </c>
      <c r="H73" s="333">
        <f>IF(I73&lt;=12000,$F$5+(I73/24),"error")</f>
        <v>44913.895833333336</v>
      </c>
      <c r="I73" s="23">
        <f t="shared" si="2"/>
        <v>7917.5</v>
      </c>
      <c r="J73" s="17" t="str">
        <f t="shared" si="1"/>
        <v>NOT DUE</v>
      </c>
      <c r="K73" s="31" t="s">
        <v>625</v>
      </c>
      <c r="L73" s="20"/>
    </row>
    <row r="74" spans="1:12" ht="23.25" customHeight="1">
      <c r="A74" s="17" t="s">
        <v>694</v>
      </c>
      <c r="B74" s="31" t="s">
        <v>709</v>
      </c>
      <c r="C74" s="31" t="s">
        <v>615</v>
      </c>
      <c r="D74" s="21">
        <v>3000</v>
      </c>
      <c r="E74" s="13">
        <v>41565</v>
      </c>
      <c r="F74" s="13">
        <v>44580</v>
      </c>
      <c r="G74" s="27">
        <v>28224</v>
      </c>
      <c r="H74" s="333">
        <f>IF(I74&lt;=3000,$F$5+(I74/24),"error")</f>
        <v>44708.974999999999</v>
      </c>
      <c r="I74" s="272">
        <f t="shared" si="2"/>
        <v>2999.4000000000015</v>
      </c>
      <c r="J74" s="17" t="str">
        <f t="shared" si="1"/>
        <v>NOT DUE</v>
      </c>
      <c r="K74" s="31" t="s">
        <v>626</v>
      </c>
      <c r="L74" s="20"/>
    </row>
    <row r="75" spans="1:12" ht="15" customHeight="1">
      <c r="A75" s="17" t="s">
        <v>695</v>
      </c>
      <c r="B75" s="31" t="s">
        <v>709</v>
      </c>
      <c r="C75" s="31" t="s">
        <v>615</v>
      </c>
      <c r="D75" s="21">
        <v>12000</v>
      </c>
      <c r="E75" s="13">
        <v>41565</v>
      </c>
      <c r="F75" s="13">
        <v>44161</v>
      </c>
      <c r="G75" s="27">
        <v>24142.1</v>
      </c>
      <c r="H75" s="333">
        <f t="shared" ref="H75:H78" si="12">IF(I75&lt;=12000,$F$5+(I75/24),"error")</f>
        <v>44913.895833333336</v>
      </c>
      <c r="I75" s="23">
        <f t="shared" si="2"/>
        <v>7917.5</v>
      </c>
      <c r="J75" s="17" t="str">
        <f t="shared" si="1"/>
        <v>NOT DUE</v>
      </c>
      <c r="K75" s="31" t="s">
        <v>625</v>
      </c>
      <c r="L75" s="20"/>
    </row>
    <row r="76" spans="1:12" s="179" customFormat="1" ht="20.25" customHeight="1">
      <c r="A76" s="17" t="s">
        <v>696</v>
      </c>
      <c r="B76" s="169" t="s">
        <v>709</v>
      </c>
      <c r="C76" s="169" t="s">
        <v>616</v>
      </c>
      <c r="D76" s="173">
        <v>12000</v>
      </c>
      <c r="E76" s="13"/>
      <c r="F76" s="13"/>
      <c r="G76" s="27"/>
      <c r="H76" s="333">
        <f t="shared" si="12"/>
        <v>44584</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3">
        <f t="shared" si="12"/>
        <v>44913.895833333336</v>
      </c>
      <c r="I77" s="23">
        <f t="shared" si="2"/>
        <v>7917.5</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3">
        <f t="shared" si="12"/>
        <v>44913.895833333336</v>
      </c>
      <c r="I78" s="23">
        <f t="shared" si="2"/>
        <v>7917.5</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3">
        <f>IF(I79&lt;=24000,$F$5+(I79/24),"error")</f>
        <v>45413.895833333336</v>
      </c>
      <c r="I79" s="23">
        <f t="shared" ref="I79:I142" si="14">D79-($F$4-G79)</f>
        <v>19917.5</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3">
        <f>IF(I80&lt;=12000,$F$5+(I80/24),"error")</f>
        <v>44913.895833333336</v>
      </c>
      <c r="I80" s="23">
        <f t="shared" si="14"/>
        <v>7917.5</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33">
        <f>IF(I81&lt;=2000,$F$5+(I81/24),"error")</f>
        <v>44667.308333333334</v>
      </c>
      <c r="I81" s="23">
        <f t="shared" si="14"/>
        <v>1999.4000000000015</v>
      </c>
      <c r="J81" s="17" t="str">
        <f t="shared" si="13"/>
        <v>NOT DUE</v>
      </c>
      <c r="K81" s="31" t="s">
        <v>623</v>
      </c>
      <c r="L81" s="20" t="s">
        <v>5222</v>
      </c>
    </row>
    <row r="82" spans="1:12" ht="15" customHeight="1">
      <c r="A82" s="17" t="s">
        <v>716</v>
      </c>
      <c r="B82" s="31" t="s">
        <v>258</v>
      </c>
      <c r="C82" s="31" t="s">
        <v>701</v>
      </c>
      <c r="D82" s="21">
        <v>6000</v>
      </c>
      <c r="E82" s="13">
        <v>41565</v>
      </c>
      <c r="F82" s="13">
        <v>44157</v>
      </c>
      <c r="G82" s="27">
        <v>24142.1</v>
      </c>
      <c r="H82" s="333">
        <f>IF(I82&lt;=6000,$F$5+(I82/24),"error")</f>
        <v>44663.895833333336</v>
      </c>
      <c r="I82" s="23">
        <f t="shared" si="14"/>
        <v>1917.5</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3">
        <f>IF(I83&lt;=12000,$F$5+(I83/24),"error")</f>
        <v>44913.895833333336</v>
      </c>
      <c r="I83" s="23">
        <f t="shared" si="14"/>
        <v>7917.5</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3">
        <f>IF(I84&lt;=24000,$F$5+(I84/24),"error")</f>
        <v>45413.895833333336</v>
      </c>
      <c r="I84" s="23">
        <f t="shared" si="14"/>
        <v>19917.5</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3">
        <f t="shared" ref="H85:H86" si="15">IF(I85&lt;=12000,$F$5+(I85/24),"error")</f>
        <v>44913.895833333336</v>
      </c>
      <c r="I85" s="23">
        <f t="shared" si="14"/>
        <v>7917.5</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3">
        <f t="shared" si="15"/>
        <v>44913.895833333336</v>
      </c>
      <c r="I86" s="174">
        <f>D86-($F$4-G86)</f>
        <v>7917.5</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3">
        <f>IF(I87&lt;=24000,$F$5+(I87/24),"error")</f>
        <v>45413.895833333336</v>
      </c>
      <c r="I87" s="23">
        <f t="shared" si="14"/>
        <v>19917.5</v>
      </c>
      <c r="J87" s="17" t="str">
        <f t="shared" si="13"/>
        <v>NOT DUE</v>
      </c>
      <c r="K87" s="31" t="s">
        <v>714</v>
      </c>
      <c r="L87" s="20"/>
    </row>
    <row r="88" spans="1:12" ht="22.5" customHeight="1">
      <c r="A88" s="17" t="s">
        <v>722</v>
      </c>
      <c r="B88" s="31" t="s">
        <v>259</v>
      </c>
      <c r="C88" s="31" t="s">
        <v>710</v>
      </c>
      <c r="D88" s="21">
        <v>2000</v>
      </c>
      <c r="E88" s="13">
        <v>41565</v>
      </c>
      <c r="F88" s="13">
        <v>44580</v>
      </c>
      <c r="G88" s="27">
        <v>28224</v>
      </c>
      <c r="H88" s="333">
        <f>IF(I88&lt;=2000,$F$5+(I88/24),"error")</f>
        <v>44667.308333333334</v>
      </c>
      <c r="I88" s="23">
        <f t="shared" si="14"/>
        <v>1999.4000000000015</v>
      </c>
      <c r="J88" s="17" t="str">
        <f t="shared" si="13"/>
        <v>NOT DUE</v>
      </c>
      <c r="K88" s="31" t="s">
        <v>623</v>
      </c>
      <c r="L88" s="20" t="s">
        <v>5222</v>
      </c>
    </row>
    <row r="89" spans="1:12" ht="15" customHeight="1">
      <c r="A89" s="17" t="s">
        <v>723</v>
      </c>
      <c r="B89" s="31" t="s">
        <v>259</v>
      </c>
      <c r="C89" s="31" t="s">
        <v>701</v>
      </c>
      <c r="D89" s="21">
        <v>6000</v>
      </c>
      <c r="E89" s="13">
        <v>41565</v>
      </c>
      <c r="F89" s="13">
        <v>44155</v>
      </c>
      <c r="G89" s="27">
        <v>24142.1</v>
      </c>
      <c r="H89" s="333">
        <f>IF(I89&lt;=6000,$F$5+(I89/24),"error")</f>
        <v>44663.895833333336</v>
      </c>
      <c r="I89" s="23">
        <f t="shared" si="14"/>
        <v>1917.5</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3">
        <f>IF(I90&lt;=12000,$F$5+(I90/24),"error")</f>
        <v>44913.895833333336</v>
      </c>
      <c r="I90" s="23">
        <f t="shared" si="14"/>
        <v>7917.5</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3">
        <f>IF(I91&lt;=24000,$F$5+(I91/24),"error")</f>
        <v>45413.895833333336</v>
      </c>
      <c r="I91" s="23">
        <f t="shared" si="14"/>
        <v>19917.5</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3">
        <f t="shared" ref="H92:H93" si="16">IF(I92&lt;=12000,$F$5+(I92/24),"error")</f>
        <v>44913.895833333336</v>
      </c>
      <c r="I92" s="23">
        <f t="shared" si="14"/>
        <v>7917.5</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3">
        <f t="shared" si="16"/>
        <v>44913.895833333336</v>
      </c>
      <c r="I93" s="174">
        <f t="shared" si="14"/>
        <v>7917.5</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3">
        <f>IF(I94&lt;=24000,$F$5+(I94/24),"error")</f>
        <v>45413.895833333336</v>
      </c>
      <c r="I94" s="23">
        <f t="shared" si="14"/>
        <v>19917.5</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33">
        <f>IF(I95&lt;=2000,$F$5+(I95/24),"error")</f>
        <v>44667.308333333334</v>
      </c>
      <c r="I95" s="23">
        <f t="shared" si="14"/>
        <v>1999.4000000000015</v>
      </c>
      <c r="J95" s="17" t="str">
        <f t="shared" si="13"/>
        <v>NOT DUE</v>
      </c>
      <c r="K95" s="31" t="s">
        <v>623</v>
      </c>
      <c r="L95" s="20" t="s">
        <v>5222</v>
      </c>
    </row>
    <row r="96" spans="1:12" ht="15" customHeight="1">
      <c r="A96" s="17" t="s">
        <v>730</v>
      </c>
      <c r="B96" s="31" t="s">
        <v>260</v>
      </c>
      <c r="C96" s="31" t="s">
        <v>701</v>
      </c>
      <c r="D96" s="21">
        <v>6000</v>
      </c>
      <c r="E96" s="13">
        <v>41565</v>
      </c>
      <c r="F96" s="13">
        <v>44155</v>
      </c>
      <c r="G96" s="27">
        <v>24142.1</v>
      </c>
      <c r="H96" s="333">
        <f>IF(I96&lt;=6000,$F$5+(I96/24),"error")</f>
        <v>44663.895833333336</v>
      </c>
      <c r="I96" s="23">
        <f t="shared" si="14"/>
        <v>1917.5</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3">
        <f>IF(I97&lt;=12000,$F$5+(I97/24),"error")</f>
        <v>44913.895833333336</v>
      </c>
      <c r="I97" s="23">
        <f t="shared" si="14"/>
        <v>7917.5</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3">
        <f>IF(I98&lt;=24000,$F$5+(I98/24),"error")</f>
        <v>45413.895833333336</v>
      </c>
      <c r="I98" s="23">
        <f t="shared" si="14"/>
        <v>19917.5</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3">
        <f t="shared" ref="H99:H100" si="17">IF(I99&lt;=12000,$F$5+(I99/24),"error")</f>
        <v>44913.895833333336</v>
      </c>
      <c r="I99" s="23">
        <f t="shared" si="14"/>
        <v>7917.5</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3">
        <f t="shared" si="17"/>
        <v>44913.895833333336</v>
      </c>
      <c r="I100" s="257">
        <f t="shared" si="14"/>
        <v>7917.5</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3">
        <f>IF(I101&lt;=24000,$F$5+(I101/24),"error")</f>
        <v>45413.895833333336</v>
      </c>
      <c r="I101" s="23">
        <f t="shared" si="14"/>
        <v>19917.5</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33">
        <f>IF(I102&lt;=2000,$F$5+(I102/24),"error")</f>
        <v>44667.308333333334</v>
      </c>
      <c r="I102" s="23">
        <f t="shared" si="14"/>
        <v>1999.4000000000015</v>
      </c>
      <c r="J102" s="17" t="str">
        <f t="shared" si="13"/>
        <v>NOT DUE</v>
      </c>
      <c r="K102" s="31" t="s">
        <v>623</v>
      </c>
      <c r="L102" s="20" t="s">
        <v>5222</v>
      </c>
    </row>
    <row r="103" spans="1:12" ht="15" customHeight="1">
      <c r="A103" s="17" t="s">
        <v>737</v>
      </c>
      <c r="B103" s="31" t="s">
        <v>261</v>
      </c>
      <c r="C103" s="31" t="s">
        <v>701</v>
      </c>
      <c r="D103" s="21">
        <v>6000</v>
      </c>
      <c r="E103" s="13">
        <v>41565</v>
      </c>
      <c r="F103" s="13">
        <v>44155</v>
      </c>
      <c r="G103" s="27">
        <v>24142.1</v>
      </c>
      <c r="H103" s="333">
        <f>IF(I103&lt;=6000,$F$5+(I103/24),"error")</f>
        <v>44663.895833333336</v>
      </c>
      <c r="I103" s="23">
        <f t="shared" si="14"/>
        <v>1917.5</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3">
        <f>IF(I104&lt;=12000,$F$5+(I104/24),"error")</f>
        <v>44913.895833333336</v>
      </c>
      <c r="I104" s="23">
        <f t="shared" si="14"/>
        <v>7917.5</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3">
        <f>IF(I105&lt;=24000,$F$5+(I105/24),"error")</f>
        <v>45413.895833333336</v>
      </c>
      <c r="I105" s="23">
        <f t="shared" si="14"/>
        <v>19917.5</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3">
        <f t="shared" ref="H106:H107" si="18">IF(I106&lt;=12000,$F$5+(I106/24),"error")</f>
        <v>44913.895833333336</v>
      </c>
      <c r="I106" s="23">
        <f t="shared" si="14"/>
        <v>7917.5</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3">
        <f t="shared" si="18"/>
        <v>44913.895833333336</v>
      </c>
      <c r="I107" s="257">
        <f t="shared" si="14"/>
        <v>7917.5</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3">
        <f>IF(I108&lt;=24000,$F$5+(I108/24),"error")</f>
        <v>45413.895833333336</v>
      </c>
      <c r="I108" s="23">
        <f t="shared" si="14"/>
        <v>19917.5</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33">
        <f>IF(I109&lt;=2000,$F$5+(I109/24),"error")</f>
        <v>44667.308333333334</v>
      </c>
      <c r="I109" s="23">
        <f t="shared" si="14"/>
        <v>1999.4000000000015</v>
      </c>
      <c r="J109" s="17" t="str">
        <f t="shared" si="13"/>
        <v>NOT DUE</v>
      </c>
      <c r="K109" s="31" t="s">
        <v>623</v>
      </c>
      <c r="L109" s="20" t="s">
        <v>5222</v>
      </c>
    </row>
    <row r="110" spans="1:12" ht="15" customHeight="1">
      <c r="A110" s="17" t="s">
        <v>744</v>
      </c>
      <c r="B110" s="31" t="s">
        <v>262</v>
      </c>
      <c r="C110" s="31" t="s">
        <v>701</v>
      </c>
      <c r="D110" s="21">
        <v>6000</v>
      </c>
      <c r="E110" s="13">
        <v>41565</v>
      </c>
      <c r="F110" s="13">
        <v>44157</v>
      </c>
      <c r="G110" s="27">
        <v>24142.1</v>
      </c>
      <c r="H110" s="333">
        <f>IF(I110&lt;=6000,$F$5+(I110/24),"error")</f>
        <v>44663.895833333336</v>
      </c>
      <c r="I110" s="23">
        <f t="shared" si="14"/>
        <v>1917.5</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3">
        <f>IF(I111&lt;=12000,$F$5+(I111/24),"error")</f>
        <v>44913.895833333336</v>
      </c>
      <c r="I111" s="23">
        <f t="shared" si="14"/>
        <v>7917.5</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3">
        <f>IF(I112&lt;=24000,$F$5+(I112/24),"error")</f>
        <v>45413.895833333336</v>
      </c>
      <c r="I112" s="23">
        <f t="shared" si="14"/>
        <v>19917.5</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3">
        <f t="shared" ref="H113:H114" si="19">IF(I113&lt;=12000,$F$5+(I113/24),"error")</f>
        <v>44913.895833333336</v>
      </c>
      <c r="I113" s="23">
        <f t="shared" si="14"/>
        <v>7917.5</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3">
        <f t="shared" si="19"/>
        <v>44913.895833333336</v>
      </c>
      <c r="I114" s="257">
        <f t="shared" si="14"/>
        <v>7917.5</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3">
        <f>IF(I115&lt;=24000,$F$5+(I115/24),"error")</f>
        <v>45413.895833333336</v>
      </c>
      <c r="I115" s="23">
        <f t="shared" si="14"/>
        <v>19917.5</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3">
        <f t="shared" ref="H116:H140" si="20">IF(I116&lt;=12000,$F$5+(I116/24),"error")</f>
        <v>44913.895833333336</v>
      </c>
      <c r="I116" s="257">
        <f>D116-($F$4-G116)</f>
        <v>7917.5</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3">
        <f t="shared" si="20"/>
        <v>44913.895833333336</v>
      </c>
      <c r="I117" s="257">
        <f>D117-($F$4-G117)</f>
        <v>7917.5</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3">
        <f t="shared" si="20"/>
        <v>44913.895833333336</v>
      </c>
      <c r="I118" s="257">
        <f t="shared" si="14"/>
        <v>7917.5</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3">
        <f t="shared" si="20"/>
        <v>44913.895833333336</v>
      </c>
      <c r="I119" s="257">
        <f t="shared" si="14"/>
        <v>7917.5</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3">
        <f t="shared" si="20"/>
        <v>44913.895833333336</v>
      </c>
      <c r="I120" s="257">
        <f t="shared" si="14"/>
        <v>7917.5</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3">
        <f t="shared" si="20"/>
        <v>44913.895833333336</v>
      </c>
      <c r="I121" s="257">
        <f t="shared" si="14"/>
        <v>7917.5</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3">
        <f t="shared" si="20"/>
        <v>44913.895833333336</v>
      </c>
      <c r="I122" s="257">
        <f t="shared" si="14"/>
        <v>7917.5</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3">
        <f t="shared" si="20"/>
        <v>44913.895833333336</v>
      </c>
      <c r="I123" s="257">
        <f t="shared" si="14"/>
        <v>7917.5</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3">
        <f t="shared" si="20"/>
        <v>44913.895833333336</v>
      </c>
      <c r="I124" s="257">
        <f t="shared" si="14"/>
        <v>7917.5</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3">
        <f t="shared" si="20"/>
        <v>44913.895833333336</v>
      </c>
      <c r="I125" s="257">
        <f t="shared" si="14"/>
        <v>7917.5</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3">
        <f t="shared" si="20"/>
        <v>44913.895833333336</v>
      </c>
      <c r="I126" s="257">
        <f t="shared" si="14"/>
        <v>7917.5</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3">
        <f t="shared" si="20"/>
        <v>44913.895833333336</v>
      </c>
      <c r="I127" s="257">
        <f t="shared" si="14"/>
        <v>7917.5</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3">
        <f t="shared" si="20"/>
        <v>44913.895833333336</v>
      </c>
      <c r="I128" s="257">
        <f t="shared" si="14"/>
        <v>7917.5</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3">
        <f t="shared" si="20"/>
        <v>44913.895833333336</v>
      </c>
      <c r="I129" s="257">
        <f t="shared" si="14"/>
        <v>7917.5</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3">
        <f t="shared" si="20"/>
        <v>44913.895833333336</v>
      </c>
      <c r="I130" s="257">
        <f t="shared" si="14"/>
        <v>7917.5</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3">
        <f t="shared" si="20"/>
        <v>44913.895833333336</v>
      </c>
      <c r="I131" s="257">
        <f t="shared" si="14"/>
        <v>7917.5</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3">
        <f t="shared" si="20"/>
        <v>44913.895833333336</v>
      </c>
      <c r="I132" s="257">
        <f t="shared" si="14"/>
        <v>7917.5</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3">
        <f t="shared" si="20"/>
        <v>44913.895833333336</v>
      </c>
      <c r="I133" s="257">
        <f t="shared" si="14"/>
        <v>7917.5</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3">
        <f t="shared" si="20"/>
        <v>44913.895833333336</v>
      </c>
      <c r="I134" s="257">
        <f t="shared" si="14"/>
        <v>7917.5</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3">
        <f t="shared" si="20"/>
        <v>44913.895833333336</v>
      </c>
      <c r="I135" s="257">
        <f t="shared" si="14"/>
        <v>7917.5</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3">
        <f t="shared" si="20"/>
        <v>44913.895833333336</v>
      </c>
      <c r="I136" s="257">
        <f t="shared" si="14"/>
        <v>7917.5</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3">
        <f t="shared" si="20"/>
        <v>44913.895833333336</v>
      </c>
      <c r="I137" s="257">
        <f t="shared" si="14"/>
        <v>7917.5</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3">
        <f t="shared" si="20"/>
        <v>44913.895833333336</v>
      </c>
      <c r="I138" s="257">
        <f t="shared" si="14"/>
        <v>7917.5</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3">
        <f t="shared" si="20"/>
        <v>44913.895833333336</v>
      </c>
      <c r="I139" s="257">
        <f t="shared" si="14"/>
        <v>7917.5</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3">
        <f t="shared" si="20"/>
        <v>44913.895833333336</v>
      </c>
      <c r="I140" s="257">
        <f t="shared" si="14"/>
        <v>7917.5</v>
      </c>
      <c r="J140" s="17" t="str">
        <f t="shared" si="13"/>
        <v>NOT DUE</v>
      </c>
      <c r="K140" s="31" t="s">
        <v>712</v>
      </c>
      <c r="L140" s="20"/>
    </row>
    <row r="141" spans="1:12" ht="26.45" customHeight="1">
      <c r="A141" s="17" t="s">
        <v>801</v>
      </c>
      <c r="B141" s="31" t="s">
        <v>785</v>
      </c>
      <c r="C141" s="31" t="s">
        <v>795</v>
      </c>
      <c r="D141" s="50">
        <v>3000</v>
      </c>
      <c r="E141" s="13">
        <v>41565</v>
      </c>
      <c r="F141" s="13">
        <v>44580</v>
      </c>
      <c r="G141" s="27">
        <v>28224</v>
      </c>
      <c r="H141" s="333">
        <f>IF(I141&lt;=3000,$F$5+(I141/24),"error")</f>
        <v>44708.974999999999</v>
      </c>
      <c r="I141" s="23">
        <f t="shared" si="14"/>
        <v>2999.4000000000015</v>
      </c>
      <c r="J141" s="17" t="str">
        <f t="shared" si="13"/>
        <v>NOT DUE</v>
      </c>
      <c r="K141" s="31" t="s">
        <v>796</v>
      </c>
      <c r="L141" s="20"/>
    </row>
    <row r="142" spans="1:12" ht="26.45" customHeight="1">
      <c r="A142" s="17" t="s">
        <v>802</v>
      </c>
      <c r="B142" s="31" t="s">
        <v>785</v>
      </c>
      <c r="C142" s="31" t="s">
        <v>781</v>
      </c>
      <c r="D142" s="50">
        <v>12000</v>
      </c>
      <c r="E142" s="13">
        <v>41565</v>
      </c>
      <c r="F142" s="13">
        <v>44154</v>
      </c>
      <c r="G142" s="27">
        <v>24142.1</v>
      </c>
      <c r="H142" s="333">
        <f>IF(I142&lt;=12000,$F$5+(I142/24),"error")</f>
        <v>44913.895833333336</v>
      </c>
      <c r="I142" s="257">
        <f t="shared" si="14"/>
        <v>7917.5</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3">
        <f t="shared" ref="H143:H144" si="22">IF(I143&lt;=24000,$F$5+(I143/24),"error")</f>
        <v>45413.895833333336</v>
      </c>
      <c r="I143" s="23">
        <f t="shared" ref="I143:I206" si="23">D143-($F$4-G143)</f>
        <v>19917.5</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3">
        <f t="shared" si="22"/>
        <v>45413.895833333336</v>
      </c>
      <c r="I144" s="23">
        <f t="shared" si="23"/>
        <v>19917.5</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3">
        <f>IF(I145&lt;=12000,$F$5+(I145/24),"error")</f>
        <v>44913.895833333336</v>
      </c>
      <c r="I145" s="23">
        <f t="shared" si="23"/>
        <v>7917.5</v>
      </c>
      <c r="J145" s="17" t="str">
        <f t="shared" si="21"/>
        <v>NOT DUE</v>
      </c>
      <c r="K145" s="31" t="s">
        <v>800</v>
      </c>
      <c r="L145" s="20"/>
    </row>
    <row r="146" spans="1:12" ht="26.45" customHeight="1">
      <c r="A146" s="17" t="s">
        <v>806</v>
      </c>
      <c r="B146" s="31" t="s">
        <v>786</v>
      </c>
      <c r="C146" s="31" t="s">
        <v>795</v>
      </c>
      <c r="D146" s="50">
        <v>3000</v>
      </c>
      <c r="E146" s="13">
        <v>41565</v>
      </c>
      <c r="F146" s="13">
        <v>44580</v>
      </c>
      <c r="G146" s="27">
        <v>28224</v>
      </c>
      <c r="H146" s="333">
        <f>IF(I146&lt;=3000,$F$5+(I146/24),"error")</f>
        <v>44708.974999999999</v>
      </c>
      <c r="I146" s="23">
        <f t="shared" si="23"/>
        <v>2999.4000000000015</v>
      </c>
      <c r="J146" s="17" t="str">
        <f t="shared" si="21"/>
        <v>NOT DUE</v>
      </c>
      <c r="K146" s="31" t="s">
        <v>796</v>
      </c>
      <c r="L146" s="20"/>
    </row>
    <row r="147" spans="1:12" ht="26.45" customHeight="1">
      <c r="A147" s="17" t="s">
        <v>807</v>
      </c>
      <c r="B147" s="31" t="s">
        <v>786</v>
      </c>
      <c r="C147" s="31" t="s">
        <v>781</v>
      </c>
      <c r="D147" s="50">
        <v>12000</v>
      </c>
      <c r="E147" s="13">
        <v>41565</v>
      </c>
      <c r="F147" s="13">
        <v>44154</v>
      </c>
      <c r="G147" s="27">
        <v>24142.1</v>
      </c>
      <c r="H147" s="333">
        <f>IF(I147&lt;=12000,$F$5+(I147/24),"error")</f>
        <v>44913.895833333336</v>
      </c>
      <c r="I147" s="257">
        <f t="shared" si="23"/>
        <v>7917.5</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3">
        <f t="shared" ref="H148:H149" si="24">IF(I148&lt;=24000,$F$5+(I148/24),"error")</f>
        <v>45413.895833333336</v>
      </c>
      <c r="I148" s="23">
        <f t="shared" si="23"/>
        <v>19917.5</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3">
        <f t="shared" si="24"/>
        <v>45413.895833333336</v>
      </c>
      <c r="I149" s="23">
        <f t="shared" si="23"/>
        <v>19917.5</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3">
        <f>IF(I150&lt;=12000,$F$5+(I150/24),"error")</f>
        <v>44913.895833333336</v>
      </c>
      <c r="I150" s="23">
        <f t="shared" si="23"/>
        <v>7917.5</v>
      </c>
      <c r="J150" s="17" t="str">
        <f t="shared" si="21"/>
        <v>NOT DUE</v>
      </c>
      <c r="K150" s="31" t="s">
        <v>800</v>
      </c>
      <c r="L150" s="20"/>
    </row>
    <row r="151" spans="1:12" ht="26.45" customHeight="1">
      <c r="A151" s="17" t="s">
        <v>811</v>
      </c>
      <c r="B151" s="31" t="s">
        <v>787</v>
      </c>
      <c r="C151" s="31" t="s">
        <v>795</v>
      </c>
      <c r="D151" s="50">
        <v>3000</v>
      </c>
      <c r="E151" s="13">
        <v>41565</v>
      </c>
      <c r="F151" s="13">
        <v>44580</v>
      </c>
      <c r="G151" s="27">
        <v>28224</v>
      </c>
      <c r="H151" s="333">
        <f>IF(I151&lt;=3000,$F$5+(I151/24),"error")</f>
        <v>44708.974999999999</v>
      </c>
      <c r="I151" s="23">
        <f t="shared" si="23"/>
        <v>2999.4000000000015</v>
      </c>
      <c r="J151" s="17" t="str">
        <f t="shared" si="21"/>
        <v>NOT DUE</v>
      </c>
      <c r="K151" s="31" t="s">
        <v>796</v>
      </c>
      <c r="L151" s="20"/>
    </row>
    <row r="152" spans="1:12" ht="25.5">
      <c r="A152" s="17" t="s">
        <v>812</v>
      </c>
      <c r="B152" s="31" t="s">
        <v>787</v>
      </c>
      <c r="C152" s="31" t="s">
        <v>781</v>
      </c>
      <c r="D152" s="50">
        <v>12000</v>
      </c>
      <c r="E152" s="13">
        <v>41565</v>
      </c>
      <c r="F152" s="13">
        <v>44154</v>
      </c>
      <c r="G152" s="27">
        <v>24142.1</v>
      </c>
      <c r="H152" s="333">
        <f>IF(I152&lt;=12000,$F$5+(I152/24),"error")</f>
        <v>44913.895833333336</v>
      </c>
      <c r="I152" s="257">
        <f t="shared" si="23"/>
        <v>7917.5</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3">
        <f t="shared" ref="H153:H154" si="25">IF(I153&lt;=24000,$F$5+(I153/24),"error")</f>
        <v>45413.895833333336</v>
      </c>
      <c r="I153" s="23">
        <f t="shared" si="23"/>
        <v>19917.5</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3">
        <f t="shared" si="25"/>
        <v>45413.895833333336</v>
      </c>
      <c r="I154" s="23">
        <f t="shared" si="23"/>
        <v>19917.5</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3">
        <f>IF(I155&lt;=12000,$F$5+(I155/24),"error")</f>
        <v>44913.895833333336</v>
      </c>
      <c r="I155" s="23">
        <f t="shared" si="23"/>
        <v>7917.5</v>
      </c>
      <c r="J155" s="17" t="str">
        <f t="shared" si="21"/>
        <v>NOT DUE</v>
      </c>
      <c r="K155" s="31" t="s">
        <v>800</v>
      </c>
      <c r="L155" s="20"/>
    </row>
    <row r="156" spans="1:12" ht="26.45" customHeight="1">
      <c r="A156" s="17" t="s">
        <v>816</v>
      </c>
      <c r="B156" s="31" t="s">
        <v>788</v>
      </c>
      <c r="C156" s="31" t="s">
        <v>795</v>
      </c>
      <c r="D156" s="50">
        <v>3000</v>
      </c>
      <c r="E156" s="13">
        <v>41565</v>
      </c>
      <c r="F156" s="13">
        <v>44580</v>
      </c>
      <c r="G156" s="27">
        <v>28224</v>
      </c>
      <c r="H156" s="333">
        <f>IF(I156&lt;=3000,$F$5+(I156/24),"error")</f>
        <v>44708.974999999999</v>
      </c>
      <c r="I156" s="23">
        <f t="shared" si="23"/>
        <v>2999.4000000000015</v>
      </c>
      <c r="J156" s="17" t="str">
        <f t="shared" si="21"/>
        <v>NOT DUE</v>
      </c>
      <c r="K156" s="31" t="s">
        <v>796</v>
      </c>
      <c r="L156" s="20"/>
    </row>
    <row r="157" spans="1:12" ht="25.5">
      <c r="A157" s="17" t="s">
        <v>817</v>
      </c>
      <c r="B157" s="31" t="s">
        <v>788</v>
      </c>
      <c r="C157" s="31" t="s">
        <v>781</v>
      </c>
      <c r="D157" s="50">
        <v>12000</v>
      </c>
      <c r="E157" s="13">
        <v>41565</v>
      </c>
      <c r="F157" s="13">
        <v>44154</v>
      </c>
      <c r="G157" s="27">
        <v>24142.1</v>
      </c>
      <c r="H157" s="333">
        <f>IF(I157&lt;=12000,$F$5+(I157/24),"error")</f>
        <v>44913.895833333336</v>
      </c>
      <c r="I157" s="257">
        <f t="shared" si="23"/>
        <v>7917.5</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3">
        <f t="shared" ref="H158:H159" si="26">IF(I158&lt;=24000,$F$5+(I158/24),"error")</f>
        <v>45413.895833333336</v>
      </c>
      <c r="I158" s="23">
        <f t="shared" si="23"/>
        <v>19917.5</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3">
        <f t="shared" si="26"/>
        <v>45413.895833333336</v>
      </c>
      <c r="I159" s="23">
        <f t="shared" si="23"/>
        <v>19917.5</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3">
        <f>IF(I160&lt;=12000,$F$5+(I160/24),"error")</f>
        <v>44913.895833333336</v>
      </c>
      <c r="I160" s="23">
        <f t="shared" si="23"/>
        <v>7917.5</v>
      </c>
      <c r="J160" s="17" t="str">
        <f t="shared" si="21"/>
        <v>NOT DUE</v>
      </c>
      <c r="K160" s="31" t="s">
        <v>800</v>
      </c>
      <c r="L160" s="20"/>
    </row>
    <row r="161" spans="1:12" ht="26.45" customHeight="1">
      <c r="A161" s="17" t="s">
        <v>821</v>
      </c>
      <c r="B161" s="31" t="s">
        <v>794</v>
      </c>
      <c r="C161" s="31" t="s">
        <v>795</v>
      </c>
      <c r="D161" s="50">
        <v>3000</v>
      </c>
      <c r="E161" s="13">
        <v>41565</v>
      </c>
      <c r="F161" s="13">
        <v>44580</v>
      </c>
      <c r="G161" s="27">
        <v>28224</v>
      </c>
      <c r="H161" s="333">
        <f>IF(I161&lt;=3000,$F$5+(I161/24),"error")</f>
        <v>44708.974999999999</v>
      </c>
      <c r="I161" s="23">
        <f t="shared" si="23"/>
        <v>2999.4000000000015</v>
      </c>
      <c r="J161" s="17" t="str">
        <f t="shared" si="21"/>
        <v>NOT DUE</v>
      </c>
      <c r="K161" s="31" t="s">
        <v>796</v>
      </c>
      <c r="L161" s="20"/>
    </row>
    <row r="162" spans="1:12" ht="26.45" customHeight="1">
      <c r="A162" s="17" t="s">
        <v>822</v>
      </c>
      <c r="B162" s="31" t="s">
        <v>794</v>
      </c>
      <c r="C162" s="31" t="s">
        <v>781</v>
      </c>
      <c r="D162" s="50">
        <v>12000</v>
      </c>
      <c r="E162" s="13">
        <v>41565</v>
      </c>
      <c r="F162" s="13">
        <v>44154</v>
      </c>
      <c r="G162" s="27">
        <v>24142.1</v>
      </c>
      <c r="H162" s="333">
        <f>IF(I162&lt;=12000,$F$5+(I162/24),"error")</f>
        <v>44913.895833333336</v>
      </c>
      <c r="I162" s="257">
        <f t="shared" si="23"/>
        <v>7917.5</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3">
        <f t="shared" ref="H163:H164" si="27">IF(I163&lt;=24000,$F$5+(I163/24),"error")</f>
        <v>45413.895833333336</v>
      </c>
      <c r="I163" s="23">
        <f t="shared" si="23"/>
        <v>19917.5</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3">
        <f t="shared" si="27"/>
        <v>45413.895833333336</v>
      </c>
      <c r="I164" s="23">
        <f t="shared" si="23"/>
        <v>19917.5</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3">
        <f>IF(I165&lt;=12000,$F$5+(I165/24),"error")</f>
        <v>44913.895833333336</v>
      </c>
      <c r="I165" s="23">
        <f t="shared" si="23"/>
        <v>7917.5</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3">
        <f t="shared" ref="H166:H167" si="28">IF(I166&lt;=3000,$F$5+(I166/24),"error")</f>
        <v>44592.5</v>
      </c>
      <c r="I166" s="272">
        <f t="shared" si="23"/>
        <v>204</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33">
        <f t="shared" si="28"/>
        <v>44708.974999999999</v>
      </c>
      <c r="I167" s="23">
        <f t="shared" si="23"/>
        <v>2999.4000000000015</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33">
        <f>IF(I168&lt;=12000,$F$5+(I168/24),"error")</f>
        <v>44597.724999999999</v>
      </c>
      <c r="I168" s="23">
        <f t="shared" si="23"/>
        <v>329.40000000000146</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3">
        <f>IF(I169&lt;=24000,$F$5+(I169/24),"error")</f>
        <v>44830.76666666667</v>
      </c>
      <c r="I169" s="23">
        <f t="shared" si="23"/>
        <v>5922.4000000000015</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3">
        <f t="shared" ref="H170:H171" si="29">IF(I170&lt;=12000,$F$5+(I170/24),"error")</f>
        <v>44913.895833333336</v>
      </c>
      <c r="I170" s="23">
        <f t="shared" si="23"/>
        <v>7917.5</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3">
        <f t="shared" si="29"/>
        <v>44913.895833333336</v>
      </c>
      <c r="I171" s="257">
        <f t="shared" si="23"/>
        <v>7917.5</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3">
        <f>IF(I172&lt;=24000,$F$5+(I172/24),"error")</f>
        <v>45413.895833333336</v>
      </c>
      <c r="I172" s="23">
        <f t="shared" si="23"/>
        <v>19917.5</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3">
        <f t="shared" ref="H173:H175" si="30">IF(I173&lt;=12000,$F$5+(I173/24),"error")</f>
        <v>44617.558333333334</v>
      </c>
      <c r="I173" s="23">
        <f t="shared" si="23"/>
        <v>805.40000000000146</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3">
        <f t="shared" si="30"/>
        <v>44617.558333333334</v>
      </c>
      <c r="I174" s="23">
        <f t="shared" si="23"/>
        <v>805.40000000000146</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3">
        <f t="shared" si="30"/>
        <v>44617.558333333334</v>
      </c>
      <c r="I175" s="23">
        <f t="shared" si="23"/>
        <v>805.40000000000146</v>
      </c>
      <c r="J175" s="17" t="str">
        <f t="shared" si="21"/>
        <v>NOT DUE</v>
      </c>
      <c r="K175" s="31" t="s">
        <v>854</v>
      </c>
      <c r="L175" s="20" t="s">
        <v>4517</v>
      </c>
    </row>
    <row r="176" spans="1:12" ht="27.75" customHeight="1">
      <c r="A176" s="17" t="s">
        <v>853</v>
      </c>
      <c r="B176" s="31" t="s">
        <v>855</v>
      </c>
      <c r="C176" s="31" t="s">
        <v>856</v>
      </c>
      <c r="D176" s="21">
        <v>500</v>
      </c>
      <c r="E176" s="13">
        <v>41565</v>
      </c>
      <c r="F176" s="13">
        <v>44580</v>
      </c>
      <c r="G176" s="27">
        <v>28224</v>
      </c>
      <c r="H176" s="333">
        <f>IF(I176&lt;=500,$F$5+(I176/24),"error")</f>
        <v>44604.808333333334</v>
      </c>
      <c r="I176" s="272">
        <f t="shared" si="23"/>
        <v>499.40000000000146</v>
      </c>
      <c r="J176" s="17" t="str">
        <f t="shared" si="21"/>
        <v>NOT DUE</v>
      </c>
      <c r="K176" s="31" t="s">
        <v>836</v>
      </c>
      <c r="L176" s="20" t="s">
        <v>5200</v>
      </c>
    </row>
    <row r="177" spans="1:12" ht="15" customHeight="1">
      <c r="A177" s="17" t="s">
        <v>862</v>
      </c>
      <c r="B177" s="31" t="s">
        <v>855</v>
      </c>
      <c r="C177" s="31" t="s">
        <v>857</v>
      </c>
      <c r="D177" s="21">
        <v>12000</v>
      </c>
      <c r="E177" s="13">
        <v>41565</v>
      </c>
      <c r="F177" s="13">
        <v>41565</v>
      </c>
      <c r="G177" s="27">
        <v>17030</v>
      </c>
      <c r="H177" s="333">
        <f t="shared" ref="H177:H179" si="31">IF(I177&lt;=12000,$F$5+(I177/24),"error")</f>
        <v>44617.558333333334</v>
      </c>
      <c r="I177" s="23">
        <f t="shared" si="23"/>
        <v>805.40000000000146</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3">
        <f t="shared" si="31"/>
        <v>44617.558333333334</v>
      </c>
      <c r="I178" s="23">
        <f t="shared" si="23"/>
        <v>805.40000000000146</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3">
        <f t="shared" si="31"/>
        <v>44617.558333333334</v>
      </c>
      <c r="I179" s="23">
        <f t="shared" si="23"/>
        <v>805.40000000000146</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3">
        <f>IF(I180&lt;=2000,$F$5+(I180/24),"error")</f>
        <v>44636.01666666667</v>
      </c>
      <c r="I180" s="272">
        <f t="shared" si="23"/>
        <v>1248.4000000000015</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3">
        <f>IF(I181&lt;=42720,$F$5+(I181/24),"error")</f>
        <v>45908.6</v>
      </c>
      <c r="I181" s="23">
        <f t="shared" si="23"/>
        <v>31790.400000000001</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3">
        <f>IF(I182&lt;=12000,$F$5+(I182/24),"error")</f>
        <v>44628.6</v>
      </c>
      <c r="I182" s="23">
        <f t="shared" si="23"/>
        <v>1070.4000000000015</v>
      </c>
      <c r="J182" s="17" t="str">
        <f t="shared" si="21"/>
        <v>NOT DUE</v>
      </c>
      <c r="K182" s="31" t="s">
        <v>878</v>
      </c>
      <c r="L182" s="20" t="s">
        <v>4518</v>
      </c>
    </row>
    <row r="183" spans="1:12">
      <c r="A183" s="17" t="s">
        <v>873</v>
      </c>
      <c r="B183" s="31" t="s">
        <v>879</v>
      </c>
      <c r="C183" s="31" t="s">
        <v>880</v>
      </c>
      <c r="D183" s="43">
        <v>2000</v>
      </c>
      <c r="E183" s="13">
        <v>41565</v>
      </c>
      <c r="F183" s="325">
        <v>44529</v>
      </c>
      <c r="G183" s="27">
        <v>27766</v>
      </c>
      <c r="H183" s="333">
        <f>IF(I183&lt;=2000,$F$5+(I183/24),"error")</f>
        <v>44648.224999999999</v>
      </c>
      <c r="I183" s="272">
        <f t="shared" si="23"/>
        <v>1541.4000000000015</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3">
        <f t="shared" ref="H184:H186" si="32">IF(I184&lt;=6000,$F$5+(I184/24),"error")</f>
        <v>44657.020833333336</v>
      </c>
      <c r="I184" s="23">
        <f t="shared" si="23"/>
        <v>1752.5</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3">
        <f t="shared" si="32"/>
        <v>44657.020833333336</v>
      </c>
      <c r="I185" s="23">
        <f t="shared" si="23"/>
        <v>1752.5</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3">
        <f t="shared" si="32"/>
        <v>44657.020833333336</v>
      </c>
      <c r="I186" s="23">
        <f t="shared" si="23"/>
        <v>1752.5</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3">
        <f>IF(I187&lt;=12000,$F$5+(I187/24),"error")</f>
        <v>44907.020833333336</v>
      </c>
      <c r="I187" s="23">
        <f t="shared" si="23"/>
        <v>7752.5</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3">
        <f t="shared" ref="H188:H189" si="33">IF(I188&lt;=24000,$F$5+(I188/24),"error")</f>
        <v>45407.020833333336</v>
      </c>
      <c r="I188" s="23">
        <f t="shared" si="23"/>
        <v>19752.5</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3">
        <f t="shared" si="33"/>
        <v>45407.020833333336</v>
      </c>
      <c r="I189" s="23">
        <f t="shared" si="23"/>
        <v>19752.5</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3">
        <f t="shared" ref="H190:H192" si="34">IF(I190&lt;=6000,$F$5+(I190/24),"error")</f>
        <v>44657.020833333336</v>
      </c>
      <c r="I190" s="23">
        <f t="shared" si="23"/>
        <v>1752.5</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3">
        <f t="shared" si="34"/>
        <v>44657.020833333336</v>
      </c>
      <c r="I191" s="23">
        <f t="shared" si="23"/>
        <v>1752.5</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3">
        <f t="shared" si="34"/>
        <v>44657.020833333336</v>
      </c>
      <c r="I192" s="23">
        <f t="shared" si="23"/>
        <v>1752.5</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3">
        <f>IF(I193&lt;=12000,$F$5+(I193/24),"error")</f>
        <v>44907.020833333336</v>
      </c>
      <c r="I193" s="23">
        <f t="shared" si="23"/>
        <v>7752.5</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3">
        <f t="shared" ref="H194:H195" si="35">IF(I194&lt;=24000,$F$5+(I194/24),"error")</f>
        <v>45407.020833333336</v>
      </c>
      <c r="I194" s="23">
        <f t="shared" si="23"/>
        <v>19752.5</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3">
        <f t="shared" si="35"/>
        <v>45407.020833333336</v>
      </c>
      <c r="I195" s="23">
        <f t="shared" si="23"/>
        <v>19752.5</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3">
        <f t="shared" ref="H196:H198" si="36">IF(I196&lt;=6000,$F$5+(I196/24),"error")</f>
        <v>44657.020833333336</v>
      </c>
      <c r="I196" s="23">
        <f t="shared" si="23"/>
        <v>1752.5</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3">
        <f t="shared" si="36"/>
        <v>44657.020833333336</v>
      </c>
      <c r="I197" s="23">
        <f t="shared" si="23"/>
        <v>1752.5</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3">
        <f t="shared" si="36"/>
        <v>44657.020833333336</v>
      </c>
      <c r="I198" s="23">
        <f t="shared" si="23"/>
        <v>1752.5</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3">
        <f>IF(I199&lt;=12000,$F$5+(I199/24),"error")</f>
        <v>44907.020833333336</v>
      </c>
      <c r="I199" s="23">
        <f t="shared" si="23"/>
        <v>7752.5</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3">
        <f t="shared" ref="H200:H201" si="37">IF(I200&lt;=24000,$F$5+(I200/24),"error")</f>
        <v>45407.020833333336</v>
      </c>
      <c r="I200" s="23">
        <f t="shared" si="23"/>
        <v>19752.5</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3">
        <f t="shared" si="37"/>
        <v>45407.020833333336</v>
      </c>
      <c r="I201" s="23">
        <f t="shared" si="23"/>
        <v>19752.5</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3">
        <f t="shared" ref="H202:H204" si="38">IF(I202&lt;=6000,$F$5+(I202/24),"error")</f>
        <v>44657.020833333336</v>
      </c>
      <c r="I202" s="23">
        <f t="shared" si="23"/>
        <v>1752.5</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3">
        <f t="shared" si="38"/>
        <v>44657.020833333336</v>
      </c>
      <c r="I203" s="23">
        <f t="shared" si="23"/>
        <v>1752.5</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3">
        <f t="shared" si="38"/>
        <v>44657.020833333336</v>
      </c>
      <c r="I204" s="23">
        <f t="shared" si="23"/>
        <v>1752.5</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3">
        <f>IF(I205&lt;=12000,$F$5+(I205/24),"error")</f>
        <v>44907.020833333336</v>
      </c>
      <c r="I205" s="23">
        <f t="shared" si="23"/>
        <v>7752.5</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3">
        <f t="shared" ref="H206:H207" si="39">IF(I206&lt;=24000,$F$5+(I206/24),"error")</f>
        <v>45407.020833333336</v>
      </c>
      <c r="I206" s="23">
        <f t="shared" si="23"/>
        <v>19752.5</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3">
        <f t="shared" si="39"/>
        <v>45407.020833333336</v>
      </c>
      <c r="I207" s="23">
        <f t="shared" ref="I207:I232" si="41">D207-($F$4-G207)</f>
        <v>19752.5</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3">
        <f t="shared" ref="H208:H210" si="42">IF(I208&lt;=6000,$F$5+(I208/24),"error")</f>
        <v>44657.020833333336</v>
      </c>
      <c r="I208" s="23">
        <f t="shared" si="41"/>
        <v>1752.5</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3">
        <f t="shared" si="42"/>
        <v>44657.020833333336</v>
      </c>
      <c r="I209" s="23">
        <f t="shared" si="41"/>
        <v>1752.5</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3">
        <f t="shared" si="42"/>
        <v>44657.020833333336</v>
      </c>
      <c r="I210" s="23">
        <f t="shared" si="41"/>
        <v>1752.5</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3">
        <f>IF(I211&lt;=12000,$F$5+(I211/24),"error")</f>
        <v>44907.020833333336</v>
      </c>
      <c r="I211" s="23">
        <f t="shared" si="41"/>
        <v>7752.5</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3">
        <f t="shared" ref="H212:H213" si="43">IF(I212&lt;=24000,$F$5+(I212/24),"error")</f>
        <v>45407.020833333336</v>
      </c>
      <c r="I212" s="23">
        <f t="shared" si="41"/>
        <v>19752.5</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3">
        <f t="shared" si="43"/>
        <v>45407.020833333336</v>
      </c>
      <c r="I213" s="23">
        <f t="shared" si="41"/>
        <v>19752.5</v>
      </c>
      <c r="J213" s="17" t="str">
        <f t="shared" si="40"/>
        <v>NOT DUE</v>
      </c>
      <c r="K213" s="31" t="s">
        <v>891</v>
      </c>
      <c r="L213" s="20"/>
    </row>
    <row r="214" spans="1:13" ht="26.45" customHeight="1">
      <c r="A214" s="17" t="s">
        <v>926</v>
      </c>
      <c r="B214" s="31" t="s">
        <v>928</v>
      </c>
      <c r="C214" s="31" t="s">
        <v>927</v>
      </c>
      <c r="D214" s="50">
        <v>1500</v>
      </c>
      <c r="E214" s="13">
        <v>41565</v>
      </c>
      <c r="F214" s="13">
        <v>44580</v>
      </c>
      <c r="G214" s="27">
        <v>28224</v>
      </c>
      <c r="H214" s="333">
        <f>IF(I214&lt;=1500,$F$5+(I214/24),"error")</f>
        <v>44646.474999999999</v>
      </c>
      <c r="I214" s="272">
        <f t="shared" si="41"/>
        <v>1499.4000000000015</v>
      </c>
      <c r="J214" s="17" t="str">
        <f t="shared" si="40"/>
        <v>NOT DUE</v>
      </c>
      <c r="K214" s="31" t="s">
        <v>933</v>
      </c>
      <c r="L214" s="20"/>
    </row>
    <row r="215" spans="1:13" ht="26.45" customHeight="1">
      <c r="A215" s="17" t="s">
        <v>934</v>
      </c>
      <c r="B215" s="31" t="s">
        <v>929</v>
      </c>
      <c r="C215" s="31" t="s">
        <v>927</v>
      </c>
      <c r="D215" s="50">
        <v>1500</v>
      </c>
      <c r="E215" s="13">
        <v>41565</v>
      </c>
      <c r="F215" s="325">
        <v>44580</v>
      </c>
      <c r="G215" s="27">
        <v>28224</v>
      </c>
      <c r="H215" s="333">
        <f t="shared" ref="H215:H218" si="44">IF(I215&lt;=1500,$F$5+(I215/24),"error")</f>
        <v>44646.474999999999</v>
      </c>
      <c r="I215" s="272">
        <f t="shared" si="41"/>
        <v>1499.4000000000015</v>
      </c>
      <c r="J215" s="17" t="str">
        <f t="shared" si="40"/>
        <v>NOT DUE</v>
      </c>
      <c r="K215" s="31" t="s">
        <v>933</v>
      </c>
      <c r="L215" s="20"/>
    </row>
    <row r="216" spans="1:13" ht="26.45" customHeight="1">
      <c r="A216" s="17" t="s">
        <v>935</v>
      </c>
      <c r="B216" s="31" t="s">
        <v>930</v>
      </c>
      <c r="C216" s="31" t="s">
        <v>927</v>
      </c>
      <c r="D216" s="50">
        <v>1500</v>
      </c>
      <c r="E216" s="13">
        <v>41565</v>
      </c>
      <c r="F216" s="325">
        <v>44580</v>
      </c>
      <c r="G216" s="27">
        <v>28224</v>
      </c>
      <c r="H216" s="333">
        <f t="shared" si="44"/>
        <v>44646.474999999999</v>
      </c>
      <c r="I216" s="272">
        <f t="shared" si="41"/>
        <v>1499.4000000000015</v>
      </c>
      <c r="J216" s="17" t="str">
        <f t="shared" si="40"/>
        <v>NOT DUE</v>
      </c>
      <c r="K216" s="31" t="s">
        <v>933</v>
      </c>
      <c r="L216" s="20"/>
    </row>
    <row r="217" spans="1:13" ht="26.45" customHeight="1">
      <c r="A217" s="17" t="s">
        <v>936</v>
      </c>
      <c r="B217" s="31" t="s">
        <v>931</v>
      </c>
      <c r="C217" s="31" t="s">
        <v>927</v>
      </c>
      <c r="D217" s="50">
        <v>1500</v>
      </c>
      <c r="E217" s="13">
        <v>41565</v>
      </c>
      <c r="F217" s="325">
        <v>44580</v>
      </c>
      <c r="G217" s="27">
        <v>28224</v>
      </c>
      <c r="H217" s="333">
        <f t="shared" si="44"/>
        <v>44646.474999999999</v>
      </c>
      <c r="I217" s="272">
        <f t="shared" si="41"/>
        <v>1499.4000000000015</v>
      </c>
      <c r="J217" s="17" t="str">
        <f t="shared" si="40"/>
        <v>NOT DUE</v>
      </c>
      <c r="K217" s="31" t="s">
        <v>933</v>
      </c>
      <c r="L217" s="20"/>
    </row>
    <row r="218" spans="1:13" ht="26.45" customHeight="1">
      <c r="A218" s="17" t="s">
        <v>937</v>
      </c>
      <c r="B218" s="31" t="s">
        <v>932</v>
      </c>
      <c r="C218" s="31" t="s">
        <v>927</v>
      </c>
      <c r="D218" s="50">
        <v>1500</v>
      </c>
      <c r="E218" s="13">
        <v>41565</v>
      </c>
      <c r="F218" s="325">
        <v>44580</v>
      </c>
      <c r="G218" s="27">
        <v>28224</v>
      </c>
      <c r="H218" s="333">
        <f t="shared" si="44"/>
        <v>44646.474999999999</v>
      </c>
      <c r="I218" s="272">
        <f t="shared" si="41"/>
        <v>1499.4000000000015</v>
      </c>
      <c r="J218" s="17" t="str">
        <f t="shared" si="40"/>
        <v>NOT DUE</v>
      </c>
      <c r="K218" s="31" t="s">
        <v>933</v>
      </c>
      <c r="L218" s="20"/>
    </row>
    <row r="219" spans="1:13">
      <c r="A219" s="17" t="s">
        <v>938</v>
      </c>
      <c r="B219" s="31" t="s">
        <v>939</v>
      </c>
      <c r="C219" s="31" t="s">
        <v>940</v>
      </c>
      <c r="D219" s="50">
        <v>12000</v>
      </c>
      <c r="E219" s="13">
        <v>41565</v>
      </c>
      <c r="F219" s="13">
        <v>44126</v>
      </c>
      <c r="G219" s="27">
        <v>23977.1</v>
      </c>
      <c r="H219" s="333">
        <f>IF(I219&lt;=12000,$F$5+(I219/24),"error")</f>
        <v>44907.020833333336</v>
      </c>
      <c r="I219" s="23">
        <f t="shared" si="41"/>
        <v>7752.5</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3">
        <f>IF(I220&lt;=6000,$F$5+(I220/24),"error")</f>
        <v>44600.258333333331</v>
      </c>
      <c r="I220" s="272">
        <f>D220-($F$4-G220)</f>
        <v>390.20000000000073</v>
      </c>
      <c r="J220" s="17" t="str">
        <f t="shared" si="40"/>
        <v>NOT DUE</v>
      </c>
      <c r="K220" s="31" t="s">
        <v>944</v>
      </c>
      <c r="L220" s="296"/>
    </row>
    <row r="221" spans="1:13" ht="20.25" customHeight="1">
      <c r="A221" s="17" t="s">
        <v>946</v>
      </c>
      <c r="B221" s="31" t="s">
        <v>947</v>
      </c>
      <c r="C221" s="31" t="s">
        <v>948</v>
      </c>
      <c r="D221" s="21">
        <v>200</v>
      </c>
      <c r="E221" s="13">
        <v>41565</v>
      </c>
      <c r="F221" s="325">
        <v>44580</v>
      </c>
      <c r="G221" s="27">
        <v>28224</v>
      </c>
      <c r="H221" s="333">
        <f>IF(I221&lt;=200,$F$5+(I221/24),"error")</f>
        <v>44592.308333333334</v>
      </c>
      <c r="I221" s="272">
        <f>D221-($F$4-G221)</f>
        <v>199.40000000000146</v>
      </c>
      <c r="J221" s="17" t="str">
        <f t="shared" si="40"/>
        <v>NOT DUE</v>
      </c>
      <c r="K221" s="31" t="s">
        <v>956</v>
      </c>
      <c r="L221" s="20"/>
      <c r="M221" s="400" t="s">
        <v>5139</v>
      </c>
    </row>
    <row r="222" spans="1:13" ht="15" customHeight="1">
      <c r="A222" s="17" t="s">
        <v>961</v>
      </c>
      <c r="B222" s="31" t="s">
        <v>947</v>
      </c>
      <c r="C222" s="31" t="s">
        <v>949</v>
      </c>
      <c r="D222" s="21">
        <v>200</v>
      </c>
      <c r="E222" s="13">
        <v>41565</v>
      </c>
      <c r="F222" s="325">
        <v>44575</v>
      </c>
      <c r="G222" s="27">
        <v>28202</v>
      </c>
      <c r="H222" s="333">
        <f t="shared" ref="H222:H223" si="45">IF(I222&lt;=200,$F$5+(I222/24),"error")</f>
        <v>44591.39166666667</v>
      </c>
      <c r="I222" s="272">
        <f t="shared" si="41"/>
        <v>177.40000000000146</v>
      </c>
      <c r="J222" s="17" t="str">
        <f t="shared" si="40"/>
        <v>NOT DUE</v>
      </c>
      <c r="K222" s="31" t="s">
        <v>957</v>
      </c>
      <c r="L222" s="20"/>
      <c r="M222" s="400"/>
    </row>
    <row r="223" spans="1:13" ht="15" customHeight="1">
      <c r="A223" s="17" t="s">
        <v>962</v>
      </c>
      <c r="B223" s="31" t="s">
        <v>947</v>
      </c>
      <c r="C223" s="31" t="s">
        <v>950</v>
      </c>
      <c r="D223" s="21">
        <v>200</v>
      </c>
      <c r="E223" s="13">
        <v>41565</v>
      </c>
      <c r="F223" s="325">
        <v>44575</v>
      </c>
      <c r="G223" s="27">
        <v>28202</v>
      </c>
      <c r="H223" s="333">
        <f t="shared" si="45"/>
        <v>44591.39166666667</v>
      </c>
      <c r="I223" s="272">
        <f t="shared" si="41"/>
        <v>177.40000000000146</v>
      </c>
      <c r="J223" s="17" t="str">
        <f t="shared" si="40"/>
        <v>NOT DUE</v>
      </c>
      <c r="K223" s="31" t="s">
        <v>958</v>
      </c>
      <c r="L223" s="20"/>
      <c r="M223" s="400"/>
    </row>
    <row r="224" spans="1:13" ht="25.5">
      <c r="A224" s="17" t="s">
        <v>963</v>
      </c>
      <c r="B224" s="31" t="s">
        <v>562</v>
      </c>
      <c r="C224" s="31" t="s">
        <v>951</v>
      </c>
      <c r="D224" s="21">
        <v>8000</v>
      </c>
      <c r="E224" s="13">
        <v>41565</v>
      </c>
      <c r="F224" s="13">
        <v>43777</v>
      </c>
      <c r="G224" s="27">
        <v>20895</v>
      </c>
      <c r="H224" s="333">
        <f>IF(I224&lt;=8000,$F$5+(I224/24),"error")</f>
        <v>44611.933333333334</v>
      </c>
      <c r="I224" s="272">
        <f t="shared" si="41"/>
        <v>670.40000000000146</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3">
        <f t="shared" ref="H225:H228" si="46">IF(I225&lt;=8000,$F$5+(I225/24),"error")</f>
        <v>44611.933333333334</v>
      </c>
      <c r="I225" s="272">
        <f t="shared" si="41"/>
        <v>670.40000000000146</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3">
        <f t="shared" si="46"/>
        <v>44611.933333333334</v>
      </c>
      <c r="I226" s="272">
        <f>D226-($F$4-G226)</f>
        <v>670.40000000000146</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3">
        <f t="shared" si="46"/>
        <v>44611.933333333334</v>
      </c>
      <c r="I227" s="272">
        <f t="shared" si="41"/>
        <v>670.40000000000146</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3">
        <f t="shared" si="46"/>
        <v>44611.933333333334</v>
      </c>
      <c r="I228" s="272">
        <f t="shared" si="41"/>
        <v>670.40000000000146</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3">
        <f>IF(I229&lt;=300,$F$5+(I229/24),"error")</f>
        <v>44584</v>
      </c>
      <c r="I229" s="174"/>
      <c r="J229" s="168" t="s">
        <v>4812</v>
      </c>
      <c r="K229" s="169" t="s">
        <v>980</v>
      </c>
      <c r="L229" s="261" t="s">
        <v>4519</v>
      </c>
    </row>
    <row r="230" spans="1:13" ht="23.25" customHeight="1">
      <c r="A230" s="17" t="s">
        <v>985</v>
      </c>
      <c r="B230" s="31" t="s">
        <v>971</v>
      </c>
      <c r="C230" s="31" t="s">
        <v>972</v>
      </c>
      <c r="D230" s="21">
        <v>300</v>
      </c>
      <c r="E230" s="13">
        <v>41565</v>
      </c>
      <c r="F230" s="325">
        <v>44580</v>
      </c>
      <c r="G230" s="27">
        <v>28224</v>
      </c>
      <c r="H230" s="333">
        <f>IF(I230&lt;=300,$F$5+(I230/24),"error")</f>
        <v>44596.474999999999</v>
      </c>
      <c r="I230" s="272">
        <f t="shared" si="41"/>
        <v>299.40000000000146</v>
      </c>
      <c r="J230" s="17" t="str">
        <f t="shared" si="40"/>
        <v>NOT DUE</v>
      </c>
      <c r="K230" s="31" t="s">
        <v>981</v>
      </c>
      <c r="L230" s="20"/>
      <c r="M230" s="151"/>
    </row>
    <row r="231" spans="1:13" ht="15" customHeight="1">
      <c r="A231" s="17" t="s">
        <v>986</v>
      </c>
      <c r="B231" s="31" t="s">
        <v>973</v>
      </c>
      <c r="C231" s="31" t="s">
        <v>974</v>
      </c>
      <c r="D231" s="21">
        <v>2000</v>
      </c>
      <c r="E231" s="13">
        <v>41565</v>
      </c>
      <c r="F231" s="325">
        <v>44509</v>
      </c>
      <c r="G231" s="27">
        <v>27686</v>
      </c>
      <c r="H231" s="333">
        <f t="shared" ref="H231:H232" si="47">IF(I231&lt;=2000,$F$5+(I231/24),"error")</f>
        <v>44644.89166666667</v>
      </c>
      <c r="I231" s="272">
        <f t="shared" si="41"/>
        <v>1461.4000000000015</v>
      </c>
      <c r="J231" s="17" t="str">
        <f t="shared" si="40"/>
        <v>NOT DUE</v>
      </c>
      <c r="K231" s="31" t="s">
        <v>982</v>
      </c>
      <c r="L231" s="20"/>
      <c r="M231" s="151"/>
    </row>
    <row r="232" spans="1:13" ht="15" customHeight="1">
      <c r="A232" s="17" t="s">
        <v>987</v>
      </c>
      <c r="B232" s="31" t="s">
        <v>975</v>
      </c>
      <c r="C232" s="31" t="s">
        <v>976</v>
      </c>
      <c r="D232" s="21">
        <v>2000</v>
      </c>
      <c r="E232" s="13">
        <v>41565</v>
      </c>
      <c r="F232" s="325">
        <v>44509</v>
      </c>
      <c r="G232" s="27">
        <v>27686</v>
      </c>
      <c r="H232" s="333">
        <f t="shared" si="47"/>
        <v>44644.89166666667</v>
      </c>
      <c r="I232" s="272">
        <f t="shared" si="41"/>
        <v>1461.4000000000015</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3">
        <f>IF(I233&lt;=12000,$F$5+(I233/24),"error")</f>
        <v>44584</v>
      </c>
      <c r="I233" s="174"/>
      <c r="J233" s="168" t="s">
        <v>4812</v>
      </c>
      <c r="K233" s="169" t="s">
        <v>983</v>
      </c>
      <c r="L233" s="261" t="s">
        <v>4519</v>
      </c>
    </row>
    <row r="234" spans="1:13" ht="15" customHeight="1">
      <c r="A234" s="17" t="s">
        <v>989</v>
      </c>
      <c r="B234" s="31" t="s">
        <v>979</v>
      </c>
      <c r="C234" s="31" t="s">
        <v>870</v>
      </c>
      <c r="D234" s="21"/>
      <c r="E234" s="13">
        <v>41565</v>
      </c>
      <c r="F234" s="140">
        <v>43334</v>
      </c>
      <c r="G234" s="334"/>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3">
        <f t="shared" ref="H235:H238" si="48">IF(I235&lt;=12000,$F$5+(I235/24),"error")</f>
        <v>44617.558333333334</v>
      </c>
      <c r="I235" s="23">
        <f t="shared" ref="I235:I255" si="49">D235-($F$4-G235)</f>
        <v>805.40000000000146</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3">
        <f t="shared" si="48"/>
        <v>44617.558333333334</v>
      </c>
      <c r="I236" s="23">
        <f t="shared" si="49"/>
        <v>805.40000000000146</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3">
        <f t="shared" si="48"/>
        <v>44572.224999999999</v>
      </c>
      <c r="I237" s="23">
        <f t="shared" si="49"/>
        <v>-282.59999999999854</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3">
        <f t="shared" si="48"/>
        <v>44572.224999999999</v>
      </c>
      <c r="I238" s="23">
        <f t="shared" si="49"/>
        <v>-282.59999999999854</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3">
        <f>IF(I239&lt;=6000,$F$5+(I239/24),"error")</f>
        <v>44570.933333333334</v>
      </c>
      <c r="I239" s="272">
        <f t="shared" si="49"/>
        <v>-313.59999999999854</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3">
        <f>IF(I240&lt;=24000,$F$5+(I240/24),"error")</f>
        <v>45413.895833333336</v>
      </c>
      <c r="I240" s="23">
        <f t="shared" si="49"/>
        <v>19917.5</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3">
        <f>IF(I241&lt;=12000,$F$5+(I241/24),"error")</f>
        <v>44572.224999999999</v>
      </c>
      <c r="I241" s="23">
        <f t="shared" si="49"/>
        <v>-282.59999999999854</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3">
        <f>IF(I242&lt;=24000,$F$5+(I242/24),"error")</f>
        <v>45413.895833333336</v>
      </c>
      <c r="I242" s="23">
        <f t="shared" si="49"/>
        <v>19917.5</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3">
        <f t="shared" ref="H243:H248" si="50">IF(I243&lt;=12000,$F$5+(I243/24),"error")</f>
        <v>44572.224999999999</v>
      </c>
      <c r="I243" s="23">
        <f t="shared" si="49"/>
        <v>-282.59999999999854</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3">
        <f t="shared" si="50"/>
        <v>44629.058333333334</v>
      </c>
      <c r="I244" s="23">
        <f t="shared" si="49"/>
        <v>1081.4000000000015</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3">
        <f t="shared" si="50"/>
        <v>44629.058333333334</v>
      </c>
      <c r="I245" s="23">
        <f t="shared" si="49"/>
        <v>1081.4000000000015</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3">
        <f t="shared" si="50"/>
        <v>44629.058333333334</v>
      </c>
      <c r="I246" s="23">
        <f t="shared" si="49"/>
        <v>1081.4000000000015</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3">
        <f t="shared" si="50"/>
        <v>44629.058333333334</v>
      </c>
      <c r="I247" s="23">
        <f t="shared" si="49"/>
        <v>1081.4000000000015</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3">
        <f t="shared" si="50"/>
        <v>44630.183333333334</v>
      </c>
      <c r="I248" s="23">
        <f t="shared" si="49"/>
        <v>1108.4000000000015</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3">
        <f t="shared" ref="H249:H250" si="51">IF(I249&lt;=24000,$F$5+(I249/24),"error")</f>
        <v>45413.895833333336</v>
      </c>
      <c r="I249" s="272">
        <f t="shared" si="49"/>
        <v>19917.5</v>
      </c>
      <c r="J249" s="17" t="str">
        <f t="shared" si="40"/>
        <v>NOT DUE</v>
      </c>
      <c r="K249" s="31" t="s">
        <v>1041</v>
      </c>
      <c r="L249" s="322" t="s">
        <v>5190</v>
      </c>
    </row>
    <row r="250" spans="1:12" ht="26.45" customHeight="1">
      <c r="A250" s="17" t="s">
        <v>1046</v>
      </c>
      <c r="B250" s="31" t="s">
        <v>1033</v>
      </c>
      <c r="C250" s="31" t="s">
        <v>1035</v>
      </c>
      <c r="D250" s="43">
        <v>24000</v>
      </c>
      <c r="E250" s="13">
        <v>41565</v>
      </c>
      <c r="F250" s="13">
        <v>44159</v>
      </c>
      <c r="G250" s="27">
        <v>24142.1</v>
      </c>
      <c r="H250" s="333">
        <f t="shared" si="51"/>
        <v>45413.895833333336</v>
      </c>
      <c r="I250" s="272">
        <f t="shared" si="49"/>
        <v>19917.5</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3">
        <f>IF(I251&lt;=6000,$F$5+(I251/24),"error")</f>
        <v>44600.258333333331</v>
      </c>
      <c r="I251" s="23">
        <f t="shared" si="49"/>
        <v>390.20000000000073</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3">
        <f>IF(I252&lt;=12000,$F$5+(I252/24),"error")</f>
        <v>44689.183333333334</v>
      </c>
      <c r="I252" s="23">
        <f t="shared" si="49"/>
        <v>2524.4000000000015</v>
      </c>
      <c r="J252" s="17" t="str">
        <f t="shared" si="40"/>
        <v>NOT DUE</v>
      </c>
      <c r="K252" s="31" t="s">
        <v>943</v>
      </c>
      <c r="L252" s="20" t="s">
        <v>4720</v>
      </c>
    </row>
    <row r="253" spans="1:12" ht="26.25" customHeight="1">
      <c r="A253" s="17" t="s">
        <v>1049</v>
      </c>
      <c r="B253" s="31" t="s">
        <v>1039</v>
      </c>
      <c r="C253" s="31" t="s">
        <v>976</v>
      </c>
      <c r="D253" s="21">
        <v>500</v>
      </c>
      <c r="E253" s="13">
        <v>41565</v>
      </c>
      <c r="F253" s="325">
        <v>44540</v>
      </c>
      <c r="G253" s="27">
        <v>27956</v>
      </c>
      <c r="H253" s="333">
        <f>IF(I253&lt;=500,$F$5+(I253/24),"error")</f>
        <v>44593.64166666667</v>
      </c>
      <c r="I253" s="23">
        <f t="shared" si="49"/>
        <v>231.40000000000146</v>
      </c>
      <c r="J253" s="17" t="str">
        <f t="shared" si="40"/>
        <v>NOT DUE</v>
      </c>
      <c r="K253" s="31" t="s">
        <v>1044</v>
      </c>
      <c r="L253" s="20"/>
    </row>
    <row r="254" spans="1:12" ht="15" customHeight="1">
      <c r="A254" s="17" t="s">
        <v>1050</v>
      </c>
      <c r="B254" s="31" t="s">
        <v>1054</v>
      </c>
      <c r="C254" s="31" t="s">
        <v>1051</v>
      </c>
      <c r="D254" s="21">
        <v>300</v>
      </c>
      <c r="E254" s="13">
        <v>41565</v>
      </c>
      <c r="F254" s="325">
        <v>44571</v>
      </c>
      <c r="G254" s="27">
        <v>28130</v>
      </c>
      <c r="H254" s="333">
        <f t="shared" ref="H254:H255" si="52">IF(I254&lt;=300,$F$5+(I254/24),"error")</f>
        <v>44592.558333333334</v>
      </c>
      <c r="I254" s="272">
        <f t="shared" si="49"/>
        <v>205.40000000000146</v>
      </c>
      <c r="J254" s="17" t="str">
        <f t="shared" si="40"/>
        <v>NOT DUE</v>
      </c>
      <c r="K254" s="31" t="s">
        <v>1057</v>
      </c>
      <c r="L254" s="20"/>
    </row>
    <row r="255" spans="1:12" ht="26.45" customHeight="1">
      <c r="A255" s="17" t="s">
        <v>1055</v>
      </c>
      <c r="B255" s="31" t="s">
        <v>1052</v>
      </c>
      <c r="C255" s="31" t="s">
        <v>1053</v>
      </c>
      <c r="D255" s="43">
        <v>300</v>
      </c>
      <c r="E255" s="13">
        <v>41565</v>
      </c>
      <c r="F255" s="325">
        <v>44580</v>
      </c>
      <c r="G255" s="27">
        <v>28224</v>
      </c>
      <c r="H255" s="333">
        <f t="shared" si="52"/>
        <v>44596.474999999999</v>
      </c>
      <c r="I255" s="272">
        <f t="shared" si="49"/>
        <v>299.40000000000146</v>
      </c>
      <c r="J255" s="17" t="str">
        <f t="shared" si="40"/>
        <v>NOT DUE</v>
      </c>
      <c r="K255" s="31" t="s">
        <v>1058</v>
      </c>
      <c r="L255" s="20"/>
    </row>
    <row r="256" spans="1:12" s="179" customFormat="1" ht="27" customHeight="1">
      <c r="A256" s="17" t="s">
        <v>1056</v>
      </c>
      <c r="B256" s="169" t="s">
        <v>388</v>
      </c>
      <c r="C256" s="169" t="s">
        <v>384</v>
      </c>
      <c r="D256" s="262">
        <v>500</v>
      </c>
      <c r="E256" s="13">
        <v>41565</v>
      </c>
      <c r="F256" s="325">
        <v>44545</v>
      </c>
      <c r="G256" s="27">
        <v>27956</v>
      </c>
      <c r="H256" s="333">
        <f>IF(I256&lt;=500,$F$5+(I256/24),"error")</f>
        <v>44593.64166666667</v>
      </c>
      <c r="I256" s="272">
        <f>D256-($F$4-G256)</f>
        <v>231.40000000000146</v>
      </c>
      <c r="J256" s="168" t="s">
        <v>4812</v>
      </c>
      <c r="K256" s="169"/>
      <c r="L256" s="263"/>
    </row>
    <row r="257" spans="1:12" s="179" customFormat="1" ht="25.5" customHeight="1">
      <c r="A257" s="17" t="s">
        <v>1059</v>
      </c>
      <c r="B257" s="169" t="s">
        <v>389</v>
      </c>
      <c r="C257" s="169" t="s">
        <v>390</v>
      </c>
      <c r="D257" s="262" t="s">
        <v>375</v>
      </c>
      <c r="E257" s="13">
        <v>41565</v>
      </c>
      <c r="F257" s="325">
        <v>44321</v>
      </c>
      <c r="G257" s="334"/>
      <c r="H257" s="176">
        <f>DATE(YEAR(F257)+1,MONTH(F257),DAY(F257)-1)</f>
        <v>44685</v>
      </c>
      <c r="I257" s="177">
        <f ca="1">IF(ISBLANK(H257),"",H257-DATE(YEAR(NOW()),MONTH(NOW()),DAY(NOW())))</f>
        <v>101</v>
      </c>
      <c r="J257" s="168" t="s">
        <v>4812</v>
      </c>
      <c r="K257" s="169"/>
      <c r="L257" s="263"/>
    </row>
    <row r="258" spans="1:12" s="179" customFormat="1" ht="27" customHeight="1">
      <c r="A258" s="17" t="s">
        <v>1060</v>
      </c>
      <c r="B258" s="169" t="s">
        <v>391</v>
      </c>
      <c r="C258" s="169" t="s">
        <v>392</v>
      </c>
      <c r="D258" s="262" t="s">
        <v>375</v>
      </c>
      <c r="E258" s="13">
        <v>41565</v>
      </c>
      <c r="F258" s="325">
        <v>44321</v>
      </c>
      <c r="G258" s="334"/>
      <c r="H258" s="176">
        <f>DATE(YEAR(F258)+1,MONTH(F258),DAY(F258)-1)</f>
        <v>44685</v>
      </c>
      <c r="I258" s="264">
        <f ca="1">IF(ISBLANK(H258),"",H258-DATE(YEAR(NOW()),MONTH(NOW()),DAY(NOW())))</f>
        <v>101</v>
      </c>
      <c r="J258" s="168" t="s">
        <v>4812</v>
      </c>
      <c r="K258" s="169"/>
      <c r="L258" s="263"/>
    </row>
    <row r="259" spans="1:12">
      <c r="A259" s="17" t="s">
        <v>1061</v>
      </c>
      <c r="B259" s="31" t="s">
        <v>393</v>
      </c>
      <c r="C259" s="31" t="s">
        <v>394</v>
      </c>
      <c r="D259" s="43" t="s">
        <v>4</v>
      </c>
      <c r="E259" s="13">
        <v>41565</v>
      </c>
      <c r="F259" s="325">
        <v>44545</v>
      </c>
      <c r="G259" s="334"/>
      <c r="H259" s="15">
        <f>EDATE(F259-1,1)</f>
        <v>44575</v>
      </c>
      <c r="I259" s="273">
        <f t="shared" ref="I259" ca="1" si="53">IF(ISBLANK(H259),"",H259-DATE(YEAR(NOW()),MONTH(NOW()),DAY(NOW())))</f>
        <v>-9</v>
      </c>
      <c r="J259" s="17" t="str">
        <f t="shared" ca="1" si="40"/>
        <v>OVERDUE</v>
      </c>
      <c r="K259" s="31"/>
      <c r="L259" s="20"/>
    </row>
    <row r="260" spans="1:12" ht="24.75" customHeight="1">
      <c r="A260" s="17" t="s">
        <v>1062</v>
      </c>
      <c r="B260" s="31" t="s">
        <v>1063</v>
      </c>
      <c r="C260" s="31" t="s">
        <v>1068</v>
      </c>
      <c r="D260" s="21"/>
      <c r="E260" s="13">
        <v>41565</v>
      </c>
      <c r="F260" s="140">
        <v>44180</v>
      </c>
      <c r="G260" s="334"/>
      <c r="H260" s="22"/>
      <c r="I260" s="23"/>
      <c r="J260" s="17" t="str">
        <f t="shared" si="40"/>
        <v/>
      </c>
      <c r="K260" s="31" t="s">
        <v>1069</v>
      </c>
      <c r="L260" s="20"/>
    </row>
    <row r="261" spans="1:12" ht="25.5">
      <c r="A261" s="17" t="s">
        <v>1073</v>
      </c>
      <c r="B261" s="31" t="s">
        <v>1064</v>
      </c>
      <c r="C261" s="31" t="s">
        <v>976</v>
      </c>
      <c r="D261" s="21">
        <v>300</v>
      </c>
      <c r="E261" s="13">
        <v>41565</v>
      </c>
      <c r="F261" s="325">
        <v>44540</v>
      </c>
      <c r="G261" s="27">
        <v>27956</v>
      </c>
      <c r="H261" s="333">
        <f>IF(I261&lt;=300,$F$5+(I261/24),"error")</f>
        <v>44585.308333333334</v>
      </c>
      <c r="I261" s="272">
        <f t="shared" ref="I261" si="54">D261-($F$4-G261)</f>
        <v>31.400000000001455</v>
      </c>
      <c r="J261" s="17" t="str">
        <f t="shared" si="40"/>
        <v>NOT DUE</v>
      </c>
      <c r="K261" s="31" t="s">
        <v>1070</v>
      </c>
      <c r="L261" s="20"/>
    </row>
    <row r="262" spans="1:12" ht="24" customHeight="1">
      <c r="A262" s="17" t="s">
        <v>1074</v>
      </c>
      <c r="B262" s="31" t="s">
        <v>1065</v>
      </c>
      <c r="C262" s="31" t="s">
        <v>1066</v>
      </c>
      <c r="D262" s="21" t="s">
        <v>1</v>
      </c>
      <c r="E262" s="13">
        <v>41565</v>
      </c>
      <c r="F262" s="13">
        <f>F8</f>
        <v>44583</v>
      </c>
      <c r="G262" s="334"/>
      <c r="H262" s="15">
        <f>DATE(YEAR(F262),MONTH(F262),DAY(F262)+1)</f>
        <v>44584</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25">
        <v>44250</v>
      </c>
      <c r="G263" s="27">
        <v>25428.2</v>
      </c>
      <c r="H263" s="333">
        <f>IF(I263&lt;=2000,$F$5+(I263/24),"error")</f>
        <v>44550.816666666666</v>
      </c>
      <c r="I263" s="23">
        <f t="shared" ref="I263:I264" si="56">D263-($F$4-G263)</f>
        <v>-796.39999999999782</v>
      </c>
      <c r="J263" s="17" t="str">
        <f t="shared" si="40"/>
        <v>OVERDUE</v>
      </c>
      <c r="K263" s="31" t="s">
        <v>1072</v>
      </c>
      <c r="L263" s="20"/>
    </row>
    <row r="264" spans="1:12">
      <c r="A264" s="17" t="s">
        <v>1076</v>
      </c>
      <c r="B264" s="31" t="s">
        <v>1079</v>
      </c>
      <c r="C264" s="31" t="s">
        <v>1080</v>
      </c>
      <c r="D264" s="21">
        <v>500</v>
      </c>
      <c r="E264" s="13">
        <v>41565</v>
      </c>
      <c r="F264" s="13">
        <v>44580</v>
      </c>
      <c r="G264" s="27">
        <v>28224</v>
      </c>
      <c r="H264" s="333">
        <f>IF(I264&lt;=500,$F$5+(I264/24),"error")</f>
        <v>44604.808333333334</v>
      </c>
      <c r="I264" s="272">
        <f t="shared" si="56"/>
        <v>499.40000000000146</v>
      </c>
      <c r="J264" s="17" t="str">
        <f t="shared" si="40"/>
        <v>NOT DUE</v>
      </c>
      <c r="K264" s="31" t="s">
        <v>1085</v>
      </c>
      <c r="L264" s="20"/>
    </row>
    <row r="265" spans="1:12" ht="26.45" customHeight="1">
      <c r="A265" s="17" t="s">
        <v>1077</v>
      </c>
      <c r="B265" s="31" t="s">
        <v>1081</v>
      </c>
      <c r="C265" s="31" t="s">
        <v>1082</v>
      </c>
      <c r="D265" s="21" t="s">
        <v>26</v>
      </c>
      <c r="E265" s="13">
        <v>41565</v>
      </c>
      <c r="F265" s="13">
        <v>44583</v>
      </c>
      <c r="G265" s="334"/>
      <c r="H265" s="15">
        <f>DATE(YEAR(F265),MONTH(F265),DAY(F265)+7)</f>
        <v>44590</v>
      </c>
      <c r="I265" s="16">
        <f t="shared" ref="I265:I328" ca="1" si="57">IF(ISBLANK(H265),"",H265-DATE(YEAR(NOW()),MONTH(NOW()),DAY(NOW())))</f>
        <v>6</v>
      </c>
      <c r="J265" s="17" t="str">
        <f t="shared" ca="1" si="40"/>
        <v>NOT DUE</v>
      </c>
      <c r="K265" s="31" t="s">
        <v>1086</v>
      </c>
      <c r="L265" s="20"/>
    </row>
    <row r="266" spans="1:12" ht="26.45" customHeight="1">
      <c r="A266" s="17" t="s">
        <v>1078</v>
      </c>
      <c r="B266" s="31" t="s">
        <v>1087</v>
      </c>
      <c r="C266" s="31" t="s">
        <v>1088</v>
      </c>
      <c r="D266" s="21" t="s">
        <v>1</v>
      </c>
      <c r="E266" s="13">
        <v>41565</v>
      </c>
      <c r="F266" s="13">
        <f>F262</f>
        <v>44583</v>
      </c>
      <c r="G266" s="334"/>
      <c r="H266" s="15">
        <f t="shared" ref="H266:H279" si="58">DATE(YEAR(F266),MONTH(F266),DAY(F266)+1)</f>
        <v>44584</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44583</v>
      </c>
      <c r="G267" s="334"/>
      <c r="H267" s="15">
        <f t="shared" si="58"/>
        <v>44584</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44583</v>
      </c>
      <c r="G268" s="334"/>
      <c r="H268" s="15">
        <f t="shared" si="58"/>
        <v>44584</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44583</v>
      </c>
      <c r="G269" s="334"/>
      <c r="H269" s="15">
        <f t="shared" si="58"/>
        <v>44584</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44583</v>
      </c>
      <c r="G270" s="334"/>
      <c r="H270" s="15">
        <f t="shared" si="58"/>
        <v>44584</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44583</v>
      </c>
      <c r="G271" s="334"/>
      <c r="H271" s="15">
        <f t="shared" si="58"/>
        <v>44584</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44583</v>
      </c>
      <c r="G272" s="334"/>
      <c r="H272" s="15">
        <f t="shared" si="58"/>
        <v>44584</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44583</v>
      </c>
      <c r="G273" s="334"/>
      <c r="H273" s="15">
        <f t="shared" si="58"/>
        <v>44584</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44583</v>
      </c>
      <c r="G274" s="334"/>
      <c r="H274" s="15">
        <f t="shared" si="58"/>
        <v>44584</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44583</v>
      </c>
      <c r="G275" s="334"/>
      <c r="H275" s="15">
        <f t="shared" si="58"/>
        <v>44584</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44583</v>
      </c>
      <c r="G276" s="334"/>
      <c r="H276" s="15">
        <f t="shared" si="58"/>
        <v>44584</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44583</v>
      </c>
      <c r="G277" s="334"/>
      <c r="H277" s="15">
        <f t="shared" si="58"/>
        <v>44584</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44583</v>
      </c>
      <c r="G278" s="334"/>
      <c r="H278" s="15">
        <f t="shared" si="58"/>
        <v>44584</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44583</v>
      </c>
      <c r="G279" s="334"/>
      <c r="H279" s="15">
        <f t="shared" si="58"/>
        <v>44584</v>
      </c>
      <c r="I279" s="16">
        <f t="shared" ca="1" si="57"/>
        <v>0</v>
      </c>
      <c r="J279" s="17" t="str">
        <f t="shared" ca="1" si="60"/>
        <v>NOT DUE</v>
      </c>
      <c r="K279" s="31" t="s">
        <v>1126</v>
      </c>
      <c r="L279" s="20"/>
    </row>
    <row r="280" spans="1:12" ht="25.5">
      <c r="A280" s="17" t="s">
        <v>1135</v>
      </c>
      <c r="B280" s="31" t="s">
        <v>1098</v>
      </c>
      <c r="C280" s="31" t="s">
        <v>1138</v>
      </c>
      <c r="D280" s="21" t="s">
        <v>26</v>
      </c>
      <c r="E280" s="13">
        <v>41565</v>
      </c>
      <c r="F280" s="325">
        <v>44583</v>
      </c>
      <c r="G280" s="334"/>
      <c r="H280" s="326">
        <f>H278:J278</f>
        <v>44584</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325">
        <v>44583</v>
      </c>
      <c r="G281" s="334"/>
      <c r="H281" s="326">
        <f>H279:J279</f>
        <v>44584</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325">
        <v>44583</v>
      </c>
      <c r="G282" s="334"/>
      <c r="H282" s="15">
        <f>H280:J280</f>
        <v>44584</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325">
        <v>44583</v>
      </c>
      <c r="G283" s="334"/>
      <c r="H283" s="15">
        <f>H280</f>
        <v>44584</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25">
        <v>44583</v>
      </c>
      <c r="G284" s="334"/>
      <c r="H284" s="15">
        <f>DATE(YEAR(F284),MONTH(F284),DAY(F284)+7)</f>
        <v>44590</v>
      </c>
      <c r="I284" s="16">
        <f t="shared" ca="1" si="57"/>
        <v>6</v>
      </c>
      <c r="J284" s="17" t="str">
        <f t="shared" ca="1" si="60"/>
        <v>NOT DUE</v>
      </c>
      <c r="K284" s="31" t="s">
        <v>1148</v>
      </c>
      <c r="L284" s="20"/>
    </row>
    <row r="285" spans="1:12">
      <c r="A285" s="17" t="s">
        <v>1151</v>
      </c>
      <c r="B285" s="31" t="s">
        <v>1154</v>
      </c>
      <c r="C285" s="31" t="s">
        <v>1105</v>
      </c>
      <c r="D285" s="21" t="s">
        <v>4</v>
      </c>
      <c r="E285" s="13">
        <v>41565</v>
      </c>
      <c r="F285" s="13">
        <v>44583</v>
      </c>
      <c r="G285" s="334"/>
      <c r="H285" s="15">
        <f>EDATE(F285-1,1)</f>
        <v>44613</v>
      </c>
      <c r="I285" s="16">
        <f t="shared" ca="1" si="57"/>
        <v>29</v>
      </c>
      <c r="J285" s="17" t="str">
        <f t="shared" ca="1" si="60"/>
        <v>NOT DUE</v>
      </c>
      <c r="K285" s="31" t="s">
        <v>1120</v>
      </c>
      <c r="L285" s="20"/>
    </row>
    <row r="286" spans="1:12" ht="37.5" customHeight="1">
      <c r="A286" s="17" t="s">
        <v>1152</v>
      </c>
      <c r="B286" s="31" t="s">
        <v>1155</v>
      </c>
      <c r="C286" s="31" t="s">
        <v>1105</v>
      </c>
      <c r="D286" s="21" t="s">
        <v>4</v>
      </c>
      <c r="E286" s="13">
        <v>41565</v>
      </c>
      <c r="F286" s="13">
        <v>44583</v>
      </c>
      <c r="G286" s="334"/>
      <c r="H286" s="15">
        <f>EDATE(F286-1,1)</f>
        <v>44613</v>
      </c>
      <c r="I286" s="16">
        <f t="shared" ca="1" si="57"/>
        <v>29</v>
      </c>
      <c r="J286" s="17" t="str">
        <f t="shared" ca="1" si="60"/>
        <v>NOT DUE</v>
      </c>
      <c r="K286" s="31" t="s">
        <v>1162</v>
      </c>
      <c r="L286" s="20"/>
    </row>
    <row r="287" spans="1:12" ht="15" customHeight="1">
      <c r="A287" s="17" t="s">
        <v>1153</v>
      </c>
      <c r="B287" s="31" t="s">
        <v>1141</v>
      </c>
      <c r="C287" s="31" t="s">
        <v>1105</v>
      </c>
      <c r="D287" s="21" t="s">
        <v>4</v>
      </c>
      <c r="E287" s="13">
        <v>41565</v>
      </c>
      <c r="F287" s="13">
        <v>44583</v>
      </c>
      <c r="G287" s="334"/>
      <c r="H287" s="15">
        <f>EDATE(F287-1,1)</f>
        <v>44613</v>
      </c>
      <c r="I287" s="16">
        <f t="shared" ca="1" si="57"/>
        <v>29</v>
      </c>
      <c r="J287" s="17" t="str">
        <f t="shared" ca="1" si="60"/>
        <v>NOT DUE</v>
      </c>
      <c r="K287" s="31" t="s">
        <v>1163</v>
      </c>
      <c r="L287" s="20"/>
    </row>
    <row r="288" spans="1:12" ht="25.5">
      <c r="A288" s="17" t="s">
        <v>1158</v>
      </c>
      <c r="B288" s="31" t="s">
        <v>1156</v>
      </c>
      <c r="C288" s="31" t="s">
        <v>1157</v>
      </c>
      <c r="D288" s="21" t="s">
        <v>4</v>
      </c>
      <c r="E288" s="13">
        <v>41565</v>
      </c>
      <c r="F288" s="13">
        <v>44583</v>
      </c>
      <c r="G288" s="334"/>
      <c r="H288" s="15">
        <f>EDATE(F288-1,1)</f>
        <v>44613</v>
      </c>
      <c r="I288" s="16">
        <f t="shared" ca="1" si="57"/>
        <v>29</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4"/>
      <c r="H289" s="15">
        <f>DATE(YEAR(F289),MONTH(F289)+6,DAY(F289)-1)</f>
        <v>44663</v>
      </c>
      <c r="I289" s="16">
        <f t="shared" ca="1" si="57"/>
        <v>79</v>
      </c>
      <c r="J289" s="17" t="str">
        <f t="shared" ca="1" si="60"/>
        <v>NOT DUE</v>
      </c>
      <c r="K289" s="31" t="s">
        <v>1169</v>
      </c>
      <c r="L289" s="20"/>
    </row>
    <row r="290" spans="1:12" ht="30.75" customHeight="1">
      <c r="A290" s="17" t="s">
        <v>1160</v>
      </c>
      <c r="B290" s="31" t="s">
        <v>1166</v>
      </c>
      <c r="C290" s="31" t="s">
        <v>1157</v>
      </c>
      <c r="D290" s="21" t="s">
        <v>874</v>
      </c>
      <c r="E290" s="13">
        <v>41565</v>
      </c>
      <c r="F290" s="325">
        <v>44477</v>
      </c>
      <c r="G290" s="334"/>
      <c r="H290" s="15">
        <f>DATE(YEAR(F290),MONTH(F290)+6,DAY(F290)-1)</f>
        <v>44658</v>
      </c>
      <c r="I290" s="16">
        <f t="shared" ca="1" si="57"/>
        <v>74</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4"/>
      <c r="H291" s="15">
        <f t="shared" ref="H291:H299" si="61">DATE(YEAR(F291)+1,MONTH(F291),DAY(F291)-1)</f>
        <v>44873</v>
      </c>
      <c r="I291" s="16">
        <f ca="1">IF(ISBLANK(H291),"",H291-DATE(YEAR(NOW()),MONTH(NOW()),DAY(NOW())))</f>
        <v>289</v>
      </c>
      <c r="J291" s="17" t="str">
        <f t="shared" ca="1" si="60"/>
        <v>NOT DUE</v>
      </c>
      <c r="K291" s="31" t="s">
        <v>1182</v>
      </c>
      <c r="L291" s="20"/>
    </row>
    <row r="292" spans="1:12" ht="25.5">
      <c r="A292" s="17" t="s">
        <v>1167</v>
      </c>
      <c r="B292" s="31" t="s">
        <v>1172</v>
      </c>
      <c r="C292" s="31" t="s">
        <v>1105</v>
      </c>
      <c r="D292" s="21" t="s">
        <v>375</v>
      </c>
      <c r="E292" s="13">
        <v>41565</v>
      </c>
      <c r="F292" s="13">
        <v>44509</v>
      </c>
      <c r="G292" s="334"/>
      <c r="H292" s="15">
        <f t="shared" si="61"/>
        <v>44873</v>
      </c>
      <c r="I292" s="16">
        <f t="shared" ca="1" si="57"/>
        <v>289</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4"/>
      <c r="H293" s="15">
        <f t="shared" si="61"/>
        <v>44873</v>
      </c>
      <c r="I293" s="16">
        <f t="shared" ca="1" si="57"/>
        <v>289</v>
      </c>
      <c r="J293" s="17" t="str">
        <f t="shared" ca="1" si="60"/>
        <v>NOT DUE</v>
      </c>
      <c r="K293" s="31" t="s">
        <v>1184</v>
      </c>
      <c r="L293" s="20"/>
    </row>
    <row r="294" spans="1:12" ht="15" customHeight="1">
      <c r="A294" s="17" t="s">
        <v>1190</v>
      </c>
      <c r="B294" s="31" t="s">
        <v>1174</v>
      </c>
      <c r="C294" s="31" t="s">
        <v>1105</v>
      </c>
      <c r="D294" s="21" t="s">
        <v>375</v>
      </c>
      <c r="E294" s="13">
        <v>41565</v>
      </c>
      <c r="F294" s="13">
        <v>44509</v>
      </c>
      <c r="G294" s="334"/>
      <c r="H294" s="15">
        <f t="shared" si="61"/>
        <v>44873</v>
      </c>
      <c r="I294" s="16">
        <f t="shared" ca="1" si="57"/>
        <v>289</v>
      </c>
      <c r="J294" s="17" t="str">
        <f t="shared" ca="1" si="60"/>
        <v>NOT DUE</v>
      </c>
      <c r="K294" s="31" t="s">
        <v>1185</v>
      </c>
      <c r="L294" s="20"/>
    </row>
    <row r="295" spans="1:12" ht="15" customHeight="1">
      <c r="A295" s="17" t="s">
        <v>1191</v>
      </c>
      <c r="B295" s="31" t="s">
        <v>1175</v>
      </c>
      <c r="C295" s="31" t="s">
        <v>1105</v>
      </c>
      <c r="D295" s="21" t="s">
        <v>375</v>
      </c>
      <c r="E295" s="13">
        <v>41565</v>
      </c>
      <c r="F295" s="13">
        <v>44509</v>
      </c>
      <c r="G295" s="334"/>
      <c r="H295" s="15">
        <f t="shared" si="61"/>
        <v>44873</v>
      </c>
      <c r="I295" s="16">
        <f t="shared" ca="1" si="57"/>
        <v>289</v>
      </c>
      <c r="J295" s="17" t="str">
        <f t="shared" ca="1" si="60"/>
        <v>NOT DUE</v>
      </c>
      <c r="K295" s="31" t="s">
        <v>1183</v>
      </c>
      <c r="L295" s="20"/>
    </row>
    <row r="296" spans="1:12" ht="15" customHeight="1">
      <c r="A296" s="17" t="s">
        <v>1192</v>
      </c>
      <c r="B296" s="31" t="s">
        <v>1176</v>
      </c>
      <c r="C296" s="31" t="s">
        <v>1105</v>
      </c>
      <c r="D296" s="21" t="s">
        <v>375</v>
      </c>
      <c r="E296" s="13">
        <v>41565</v>
      </c>
      <c r="F296" s="13">
        <v>44509</v>
      </c>
      <c r="G296" s="334"/>
      <c r="H296" s="15">
        <f t="shared" si="61"/>
        <v>44873</v>
      </c>
      <c r="I296" s="16">
        <f t="shared" ca="1" si="57"/>
        <v>289</v>
      </c>
      <c r="J296" s="17" t="str">
        <f t="shared" ca="1" si="60"/>
        <v>NOT DUE</v>
      </c>
      <c r="K296" s="31" t="s">
        <v>1186</v>
      </c>
      <c r="L296" s="20"/>
    </row>
    <row r="297" spans="1:12" ht="15" customHeight="1">
      <c r="A297" s="17" t="s">
        <v>1193</v>
      </c>
      <c r="B297" s="31" t="s">
        <v>1177</v>
      </c>
      <c r="C297" s="31" t="s">
        <v>1178</v>
      </c>
      <c r="D297" s="21" t="s">
        <v>375</v>
      </c>
      <c r="E297" s="13">
        <v>41565</v>
      </c>
      <c r="F297" s="13">
        <v>44509</v>
      </c>
      <c r="G297" s="334"/>
      <c r="H297" s="15">
        <f t="shared" si="61"/>
        <v>44873</v>
      </c>
      <c r="I297" s="16">
        <f t="shared" ca="1" si="57"/>
        <v>289</v>
      </c>
      <c r="J297" s="17" t="str">
        <f t="shared" ca="1" si="60"/>
        <v>NOT DUE</v>
      </c>
      <c r="K297" s="31" t="s">
        <v>1187</v>
      </c>
      <c r="L297" s="20"/>
    </row>
    <row r="298" spans="1:12" ht="25.5">
      <c r="A298" s="17" t="s">
        <v>1194</v>
      </c>
      <c r="B298" s="31" t="s">
        <v>1179</v>
      </c>
      <c r="C298" s="31" t="s">
        <v>1180</v>
      </c>
      <c r="D298" s="21" t="s">
        <v>375</v>
      </c>
      <c r="E298" s="13">
        <v>41565</v>
      </c>
      <c r="F298" s="13">
        <v>44509</v>
      </c>
      <c r="G298" s="334"/>
      <c r="H298" s="15">
        <f t="shared" si="61"/>
        <v>44873</v>
      </c>
      <c r="I298" s="16">
        <f ca="1">IF(ISBLANK(H298),"",H298-DATE(YEAR(NOW()),MONTH(NOW()),DAY(NOW())))</f>
        <v>289</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4"/>
      <c r="H299" s="15">
        <f t="shared" si="61"/>
        <v>44873</v>
      </c>
      <c r="I299" s="16">
        <f t="shared" ca="1" si="57"/>
        <v>289</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4"/>
      <c r="H300" s="15">
        <f t="shared" ref="H300:H328" si="62">DATE(YEAR(F300)+4,MONTH(F300),DAY(F300)-1)</f>
        <v>44796</v>
      </c>
      <c r="I300" s="16">
        <f t="shared" ca="1" si="57"/>
        <v>212</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4"/>
      <c r="H301" s="15">
        <f t="shared" si="62"/>
        <v>44796</v>
      </c>
      <c r="I301" s="16">
        <f t="shared" ca="1" si="57"/>
        <v>212</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4"/>
      <c r="H302" s="15">
        <f t="shared" si="62"/>
        <v>44796</v>
      </c>
      <c r="I302" s="16">
        <f t="shared" ca="1" si="57"/>
        <v>212</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4"/>
      <c r="H303" s="15">
        <f t="shared" si="62"/>
        <v>44796</v>
      </c>
      <c r="I303" s="16">
        <f t="shared" ca="1" si="57"/>
        <v>212</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4"/>
      <c r="H304" s="15">
        <f t="shared" si="62"/>
        <v>44796</v>
      </c>
      <c r="I304" s="16">
        <f t="shared" ca="1" si="57"/>
        <v>212</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4"/>
      <c r="H305" s="15">
        <f t="shared" si="62"/>
        <v>44807</v>
      </c>
      <c r="I305" s="16">
        <f t="shared" ca="1" si="57"/>
        <v>223</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4"/>
      <c r="H306" s="15">
        <f t="shared" si="62"/>
        <v>44796</v>
      </c>
      <c r="I306" s="16">
        <f t="shared" ca="1" si="57"/>
        <v>212</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4"/>
      <c r="H307" s="15">
        <f t="shared" si="62"/>
        <v>44796</v>
      </c>
      <c r="I307" s="16">
        <f t="shared" ca="1" si="57"/>
        <v>212</v>
      </c>
      <c r="J307" s="17" t="str">
        <f t="shared" ca="1" si="60"/>
        <v>NOT DUE</v>
      </c>
      <c r="K307" s="31" t="s">
        <v>1267</v>
      </c>
      <c r="L307" s="20"/>
    </row>
    <row r="308" spans="1:12" ht="25.5">
      <c r="A308" s="17" t="s">
        <v>1240</v>
      </c>
      <c r="B308" s="31" t="s">
        <v>1208</v>
      </c>
      <c r="C308" s="31" t="s">
        <v>1105</v>
      </c>
      <c r="D308" s="21" t="s">
        <v>1283</v>
      </c>
      <c r="E308" s="13">
        <v>41565</v>
      </c>
      <c r="F308" s="13">
        <v>43336</v>
      </c>
      <c r="G308" s="334"/>
      <c r="H308" s="15">
        <f t="shared" si="62"/>
        <v>44796</v>
      </c>
      <c r="I308" s="16">
        <f t="shared" ca="1" si="57"/>
        <v>212</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4"/>
      <c r="H309" s="15">
        <f t="shared" si="62"/>
        <v>44796</v>
      </c>
      <c r="I309" s="16">
        <f t="shared" ca="1" si="57"/>
        <v>212</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4"/>
      <c r="H310" s="15">
        <f t="shared" si="62"/>
        <v>44796</v>
      </c>
      <c r="I310" s="16">
        <f t="shared" ca="1" si="57"/>
        <v>212</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4"/>
      <c r="H311" s="15">
        <f t="shared" si="62"/>
        <v>44796</v>
      </c>
      <c r="I311" s="16">
        <f t="shared" ca="1" si="57"/>
        <v>212</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4"/>
      <c r="H312" s="15">
        <f t="shared" si="62"/>
        <v>44796</v>
      </c>
      <c r="I312" s="16">
        <f t="shared" ca="1" si="57"/>
        <v>212</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4"/>
      <c r="H313" s="15">
        <f t="shared" si="62"/>
        <v>44796</v>
      </c>
      <c r="I313" s="16">
        <f t="shared" ca="1" si="57"/>
        <v>212</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4"/>
      <c r="H314" s="15">
        <f t="shared" si="62"/>
        <v>44796</v>
      </c>
      <c r="I314" s="16">
        <f t="shared" ca="1" si="57"/>
        <v>212</v>
      </c>
      <c r="J314" s="17" t="str">
        <f t="shared" ca="1" si="60"/>
        <v>NOT DUE</v>
      </c>
      <c r="K314" s="31" t="s">
        <v>1267</v>
      </c>
      <c r="L314" s="20"/>
    </row>
    <row r="315" spans="1:12">
      <c r="A315" s="17" t="s">
        <v>1247</v>
      </c>
      <c r="B315" s="31" t="s">
        <v>1215</v>
      </c>
      <c r="C315" s="31" t="s">
        <v>1105</v>
      </c>
      <c r="D315" s="21" t="s">
        <v>1283</v>
      </c>
      <c r="E315" s="13">
        <v>41565</v>
      </c>
      <c r="F315" s="13">
        <v>43336</v>
      </c>
      <c r="G315" s="334"/>
      <c r="H315" s="15">
        <f t="shared" si="62"/>
        <v>44796</v>
      </c>
      <c r="I315" s="16">
        <f t="shared" ca="1" si="57"/>
        <v>212</v>
      </c>
      <c r="J315" s="17" t="str">
        <f t="shared" ca="1" si="60"/>
        <v>NOT DUE</v>
      </c>
      <c r="K315" s="31" t="s">
        <v>1268</v>
      </c>
      <c r="L315" s="20"/>
    </row>
    <row r="316" spans="1:12" ht="25.5">
      <c r="A316" s="17" t="s">
        <v>1248</v>
      </c>
      <c r="B316" s="31" t="s">
        <v>1216</v>
      </c>
      <c r="C316" s="31" t="s">
        <v>1105</v>
      </c>
      <c r="D316" s="21" t="s">
        <v>1283</v>
      </c>
      <c r="E316" s="13">
        <v>41565</v>
      </c>
      <c r="F316" s="13">
        <v>43336</v>
      </c>
      <c r="G316" s="334"/>
      <c r="H316" s="15">
        <f t="shared" si="62"/>
        <v>44796</v>
      </c>
      <c r="I316" s="16">
        <f t="shared" ca="1" si="57"/>
        <v>212</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4"/>
      <c r="H317" s="15">
        <f t="shared" si="62"/>
        <v>44796</v>
      </c>
      <c r="I317" s="16">
        <f t="shared" ca="1" si="57"/>
        <v>212</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4"/>
      <c r="H318" s="15">
        <f t="shared" si="62"/>
        <v>44796</v>
      </c>
      <c r="I318" s="16">
        <f t="shared" ca="1" si="57"/>
        <v>212</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4"/>
      <c r="H319" s="15">
        <f t="shared" si="62"/>
        <v>44796</v>
      </c>
      <c r="I319" s="16">
        <f t="shared" ca="1" si="57"/>
        <v>212</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4"/>
      <c r="H320" s="15">
        <f t="shared" si="62"/>
        <v>44796</v>
      </c>
      <c r="I320" s="16">
        <f t="shared" ca="1" si="57"/>
        <v>212</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4"/>
      <c r="H321" s="15">
        <f t="shared" si="62"/>
        <v>44796</v>
      </c>
      <c r="I321" s="16">
        <f t="shared" ca="1" si="57"/>
        <v>212</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4"/>
      <c r="H322" s="15">
        <f t="shared" si="62"/>
        <v>44796</v>
      </c>
      <c r="I322" s="16">
        <f t="shared" ca="1" si="57"/>
        <v>212</v>
      </c>
      <c r="J322" s="17" t="str">
        <f t="shared" ca="1" si="60"/>
        <v>NOT DUE</v>
      </c>
      <c r="K322" s="31" t="s">
        <v>1276</v>
      </c>
      <c r="L322" s="20"/>
    </row>
    <row r="323" spans="1:12" ht="25.5">
      <c r="A323" s="17" t="s">
        <v>1255</v>
      </c>
      <c r="B323" s="31" t="s">
        <v>1226</v>
      </c>
      <c r="C323" s="31" t="s">
        <v>1105</v>
      </c>
      <c r="D323" s="21" t="s">
        <v>1283</v>
      </c>
      <c r="E323" s="13">
        <v>41565</v>
      </c>
      <c r="F323" s="13">
        <v>43336</v>
      </c>
      <c r="G323" s="334"/>
      <c r="H323" s="15">
        <f t="shared" si="62"/>
        <v>44796</v>
      </c>
      <c r="I323" s="16">
        <f t="shared" ca="1" si="57"/>
        <v>212</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4"/>
      <c r="H324" s="15">
        <f t="shared" si="62"/>
        <v>44796</v>
      </c>
      <c r="I324" s="16">
        <f t="shared" ca="1" si="57"/>
        <v>212</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4"/>
      <c r="H325" s="15">
        <f t="shared" si="62"/>
        <v>44796</v>
      </c>
      <c r="I325" s="16">
        <f t="shared" ca="1" si="57"/>
        <v>212</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4"/>
      <c r="H326" s="15">
        <f t="shared" si="62"/>
        <v>44837</v>
      </c>
      <c r="I326" s="16">
        <f t="shared" ca="1" si="57"/>
        <v>253</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4"/>
      <c r="H327" s="15">
        <f t="shared" si="62"/>
        <v>44837</v>
      </c>
      <c r="I327" s="16">
        <f t="shared" ca="1" si="57"/>
        <v>253</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4"/>
      <c r="H328" s="15">
        <f t="shared" si="62"/>
        <v>44837</v>
      </c>
      <c r="I328" s="16">
        <f t="shared" ca="1" si="57"/>
        <v>253</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3">
        <f>IF(I329&lt;=500,$F$5+(I329/24),"error")</f>
        <v>44505.433333333334</v>
      </c>
      <c r="I329" s="272">
        <f>D329-($F$4-G329)</f>
        <v>-1885.5999999999985</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44581</v>
      </c>
      <c r="G330" s="27">
        <v>28224</v>
      </c>
      <c r="H330" s="333">
        <f>IF(I330&lt;=300,$F$5+(I330/24),"error")</f>
        <v>44596.474999999999</v>
      </c>
      <c r="I330" s="272">
        <f t="shared" ref="I330:I331" si="63">D330-($F$4-G330)</f>
        <v>299.40000000000146</v>
      </c>
      <c r="J330" s="168" t="str">
        <f t="shared" ref="J330:J331" si="64">IF(I330="","",IF(I330&lt;0,"OVERDUE","NOT DUE"))</f>
        <v>NOT DUE</v>
      </c>
      <c r="K330" s="265"/>
      <c r="L330" s="339"/>
    </row>
    <row r="331" spans="1:12" s="179" customFormat="1" ht="30" customHeight="1">
      <c r="A331" s="17" t="s">
        <v>4804</v>
      </c>
      <c r="B331" s="169" t="s">
        <v>4805</v>
      </c>
      <c r="C331" s="169" t="s">
        <v>4806</v>
      </c>
      <c r="D331" s="262">
        <v>1000</v>
      </c>
      <c r="E331" s="13">
        <v>41565</v>
      </c>
      <c r="F331" s="13">
        <v>44473</v>
      </c>
      <c r="G331" s="27">
        <v>27389</v>
      </c>
      <c r="H331" s="333">
        <f>IF(I331&lt;=1000,$F$5+(I331/24),"error")</f>
        <v>44590.85</v>
      </c>
      <c r="I331" s="272">
        <f t="shared" si="63"/>
        <v>164.40000000000146</v>
      </c>
      <c r="J331" s="168" t="str">
        <f t="shared" si="64"/>
        <v>NOT DUE</v>
      </c>
      <c r="K331" s="169"/>
      <c r="L331" s="263" t="s">
        <v>5247</v>
      </c>
    </row>
    <row r="332" spans="1:12" ht="20.25" customHeight="1">
      <c r="A332" s="318"/>
      <c r="B332" s="52"/>
      <c r="C332" s="52"/>
      <c r="D332" s="53"/>
      <c r="E332" s="54"/>
      <c r="F332" s="54"/>
      <c r="G332" s="55"/>
      <c r="H332" s="266"/>
      <c r="I332" s="267"/>
      <c r="J332" s="51"/>
      <c r="K332" s="52"/>
      <c r="L332" s="58"/>
    </row>
    <row r="334" spans="1:12">
      <c r="B334" t="s">
        <v>4628</v>
      </c>
      <c r="E334" t="s">
        <v>4629</v>
      </c>
    </row>
    <row r="335" spans="1:12">
      <c r="B335" t="s">
        <v>5221</v>
      </c>
      <c r="E335" t="s">
        <v>5218</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F286" sqref="F286:F288"/>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25969.5</v>
      </c>
    </row>
    <row r="5" spans="1:12" ht="18" customHeight="1">
      <c r="A5" s="357" t="s">
        <v>78</v>
      </c>
      <c r="B5" s="357"/>
      <c r="C5" s="38" t="s">
        <v>599</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44583</v>
      </c>
      <c r="G8" s="334"/>
      <c r="H8" s="15">
        <f>DATE(YEAR(F8),MONTH(F8),DAY(F8)+1)</f>
        <v>44584</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44583</v>
      </c>
      <c r="G9" s="334"/>
      <c r="H9" s="15">
        <f>DATE(YEAR(F9),MONTH(F9),DAY(F9)+1)</f>
        <v>44584</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3">
        <f>IF(I10&lt;=1000,$F$5+(I10/24),"error")</f>
        <v>44528.654166666667</v>
      </c>
      <c r="I10" s="272">
        <f t="shared" ref="I10:I78" si="2">D10-($F$4-G10)</f>
        <v>-1328.2999999999993</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3">
        <f>IF(I11&lt;=2000,$F$5+(I11/24),"error")</f>
        <v>44501.55</v>
      </c>
      <c r="I11" s="23">
        <f t="shared" si="2"/>
        <v>-1978.7999999999993</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3">
        <f>IF(I12&lt;=12000,$F$5+(I12/24),"error")</f>
        <v>44505.479166666664</v>
      </c>
      <c r="I12" s="23">
        <f t="shared" si="2"/>
        <v>-1884.5</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3">
        <f t="shared" ref="H13:H15" si="3">IF(I13&lt;=12000,$F$5+(I13/24),"error")</f>
        <v>44505.479166666664</v>
      </c>
      <c r="I13" s="23">
        <f t="shared" si="2"/>
        <v>-1884.5</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3">
        <f t="shared" si="3"/>
        <v>44505.479166666664</v>
      </c>
      <c r="I14" s="23">
        <f t="shared" si="2"/>
        <v>-1884.5</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3">
        <f t="shared" si="3"/>
        <v>44505.479166666664</v>
      </c>
      <c r="I15" s="272">
        <f t="shared" si="2"/>
        <v>-1884.5</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3">
        <f>IF(I16&lt;=3000,$F$5+(I16/24),"error")</f>
        <v>44572.866666666669</v>
      </c>
      <c r="I16" s="272">
        <f t="shared" si="2"/>
        <v>-267.20000000000073</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3">
        <f>IF(I17&lt;=12000,$F$5+(I17/24),"error")</f>
        <v>44505.479166666664</v>
      </c>
      <c r="I17" s="272">
        <f t="shared" si="2"/>
        <v>-1884.5</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3">
        <f>IF(I18&lt;=3000,$F$5+(I18/24),"error")</f>
        <v>44572.866666666669</v>
      </c>
      <c r="I18" s="272">
        <f t="shared" si="2"/>
        <v>-267.20000000000073</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3">
        <f t="shared" ref="H19:H22" si="4">IF(I19&lt;=12000,$F$5+(I19/24),"error")</f>
        <v>44505.479166666664</v>
      </c>
      <c r="I19" s="272">
        <f t="shared" si="2"/>
        <v>-1884.5</v>
      </c>
      <c r="J19" s="17" t="str">
        <f t="shared" si="1"/>
        <v>OVERDUE</v>
      </c>
      <c r="K19" s="31" t="s">
        <v>625</v>
      </c>
      <c r="L19" s="18"/>
    </row>
    <row r="20" spans="1:67" s="270" customFormat="1" ht="20.25" customHeight="1">
      <c r="A20" s="17" t="s">
        <v>1446</v>
      </c>
      <c r="B20" s="232" t="s">
        <v>705</v>
      </c>
      <c r="C20" s="232" t="s">
        <v>616</v>
      </c>
      <c r="D20" s="268">
        <v>12000</v>
      </c>
      <c r="E20" s="140"/>
      <c r="F20" s="140"/>
      <c r="G20" s="141"/>
      <c r="H20" s="333">
        <f t="shared" si="4"/>
        <v>44584</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3">
        <f t="shared" si="4"/>
        <v>44505.479166666664</v>
      </c>
      <c r="I21" s="23">
        <f t="shared" si="2"/>
        <v>-1884.5</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3">
        <f t="shared" si="4"/>
        <v>44505.479166666664</v>
      </c>
      <c r="I22" s="23">
        <f t="shared" si="2"/>
        <v>-1884.5</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3">
        <f>IF(I23&lt;=24000,$F$5+(I23/24),"error")</f>
        <v>45005.479166666664</v>
      </c>
      <c r="I23" s="23">
        <f t="shared" si="2"/>
        <v>10115.5</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3">
        <f>IF(I24&lt;=12000,$F$5+(I24/24),"error")</f>
        <v>44505.479166666664</v>
      </c>
      <c r="I24" s="272">
        <f t="shared" si="2"/>
        <v>-1884.5</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3">
        <f>IF(I25&lt;=2000,$F$5+(I25/24),"error")</f>
        <v>44501.55</v>
      </c>
      <c r="I25" s="272">
        <f t="shared" si="2"/>
        <v>-1978.7999999999993</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3">
        <f t="shared" ref="H26:H29" si="5">IF(I26&lt;=12000,$F$5+(I26/24),"error")</f>
        <v>44505.479166666664</v>
      </c>
      <c r="I26" s="272">
        <f t="shared" si="2"/>
        <v>-1884.5</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3">
        <f t="shared" si="5"/>
        <v>44505.479166666664</v>
      </c>
      <c r="I27" s="272">
        <f t="shared" si="2"/>
        <v>-1884.5</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3">
        <f t="shared" si="5"/>
        <v>44505.479166666664</v>
      </c>
      <c r="I28" s="272">
        <f t="shared" si="2"/>
        <v>-1884.5</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3">
        <f t="shared" si="5"/>
        <v>44505.479166666664</v>
      </c>
      <c r="I29" s="272">
        <f t="shared" si="2"/>
        <v>-1884.5</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3">
        <f>IF(I30&lt;=3000,$F$5+(I30/24),"error")</f>
        <v>44572.866666666669</v>
      </c>
      <c r="I30" s="272">
        <f t="shared" si="2"/>
        <v>-267.20000000000073</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3">
        <f>IF(I31&lt;=12000,$F$5+(I31/24),"error")</f>
        <v>44505.479166666664</v>
      </c>
      <c r="I31" s="272">
        <f t="shared" si="2"/>
        <v>-1884.5</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3">
        <f>IF(I32&lt;=3000,$F$5+(I32/24),"error")</f>
        <v>44572.866666666669</v>
      </c>
      <c r="I32" s="272">
        <f t="shared" si="2"/>
        <v>-267.20000000000073</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3">
        <f t="shared" ref="H33:H36" si="6">IF(I33&lt;=12000,$F$5+(I33/24),"error")</f>
        <v>44505.479166666664</v>
      </c>
      <c r="I33" s="272">
        <f t="shared" si="2"/>
        <v>-1884.5</v>
      </c>
      <c r="J33" s="17" t="str">
        <f t="shared" si="1"/>
        <v>OVERDUE</v>
      </c>
      <c r="K33" s="31" t="s">
        <v>625</v>
      </c>
      <c r="L33" s="20"/>
    </row>
    <row r="34" spans="1:67" s="270" customFormat="1" ht="20.25" customHeight="1">
      <c r="A34" s="17" t="s">
        <v>1460</v>
      </c>
      <c r="B34" s="232" t="s">
        <v>706</v>
      </c>
      <c r="C34" s="232" t="s">
        <v>616</v>
      </c>
      <c r="D34" s="268">
        <v>12000</v>
      </c>
      <c r="E34" s="140"/>
      <c r="F34" s="140"/>
      <c r="G34" s="141"/>
      <c r="H34" s="333">
        <f t="shared" si="6"/>
        <v>44584</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3">
        <f t="shared" si="6"/>
        <v>44505.479166666664</v>
      </c>
      <c r="I35" s="272">
        <f t="shared" si="2"/>
        <v>-1884.5</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3">
        <f t="shared" si="6"/>
        <v>44505.479166666664</v>
      </c>
      <c r="I36" s="272">
        <f t="shared" si="2"/>
        <v>-1884.5</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3">
        <f>IF(I37&lt;=24000,$F$5+(I37/24),"error")</f>
        <v>45005.479166666664</v>
      </c>
      <c r="I37" s="272">
        <f t="shared" si="2"/>
        <v>10115.5</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3">
        <f>IF(I38&lt;=12000,$F$5+(I38/24),"error")</f>
        <v>44505.479166666664</v>
      </c>
      <c r="I38" s="272">
        <f t="shared" si="2"/>
        <v>-1884.5</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3">
        <f>IF(I39&lt;=2000,$F$5+(I39/24),"error")</f>
        <v>44501.55</v>
      </c>
      <c r="I39" s="272">
        <f t="shared" si="2"/>
        <v>-1978.7999999999993</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3">
        <f t="shared" ref="H40:H43" si="7">IF(I40&lt;=12000,$F$5+(I40/24),"error")</f>
        <v>44505.479166666664</v>
      </c>
      <c r="I40" s="272">
        <f t="shared" si="2"/>
        <v>-1884.5</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3">
        <f t="shared" si="7"/>
        <v>44505.479166666664</v>
      </c>
      <c r="I41" s="272">
        <f t="shared" si="2"/>
        <v>-1884.5</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3">
        <f t="shared" si="7"/>
        <v>44505.479166666664</v>
      </c>
      <c r="I42" s="272">
        <f t="shared" si="2"/>
        <v>-1884.5</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3">
        <f t="shared" si="7"/>
        <v>44505.479166666664</v>
      </c>
      <c r="I43" s="272">
        <f t="shared" si="2"/>
        <v>-1884.5</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3">
        <f>IF(I44&lt;=3000,$F$5+(I44/24),"error")</f>
        <v>44572.866666666669</v>
      </c>
      <c r="I44" s="272">
        <f t="shared" si="2"/>
        <v>-267.20000000000073</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3">
        <f>IF(I45&lt;=12000,$F$5+(I45/24),"error")</f>
        <v>44505.479166666664</v>
      </c>
      <c r="I45" s="272">
        <f t="shared" si="2"/>
        <v>-1884.5</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3">
        <f>IF(I46&lt;=3000,$F$5+(I46/24),"error")</f>
        <v>44572.866666666669</v>
      </c>
      <c r="I46" s="272">
        <f t="shared" si="2"/>
        <v>-267.20000000000073</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3">
        <f t="shared" ref="H47:H50" si="8">IF(I47&lt;=12000,$F$5+(I47/24),"error")</f>
        <v>44505.479166666664</v>
      </c>
      <c r="I47" s="272">
        <f t="shared" si="2"/>
        <v>-1884.5</v>
      </c>
      <c r="J47" s="17" t="str">
        <f t="shared" si="1"/>
        <v>OVERDUE</v>
      </c>
      <c r="K47" s="31" t="s">
        <v>625</v>
      </c>
      <c r="L47" s="20"/>
    </row>
    <row r="48" spans="1:67" s="270" customFormat="1" ht="20.25" customHeight="1">
      <c r="A48" s="17" t="s">
        <v>1474</v>
      </c>
      <c r="B48" s="232" t="s">
        <v>707</v>
      </c>
      <c r="C48" s="232" t="s">
        <v>616</v>
      </c>
      <c r="D48" s="268">
        <v>12000</v>
      </c>
      <c r="E48" s="140"/>
      <c r="F48" s="140"/>
      <c r="G48" s="141"/>
      <c r="H48" s="333">
        <f t="shared" si="8"/>
        <v>44584</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3">
        <f t="shared" si="8"/>
        <v>44505.479166666664</v>
      </c>
      <c r="I49" s="272">
        <f t="shared" si="2"/>
        <v>-1884.5</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3">
        <f t="shared" si="8"/>
        <v>44505.479166666664</v>
      </c>
      <c r="I50" s="272">
        <f t="shared" si="2"/>
        <v>-1884.5</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3">
        <f>IF(I51&lt;=24000,$F$5+(I51/24),"error")</f>
        <v>45005.479166666664</v>
      </c>
      <c r="I51" s="272">
        <f t="shared" si="2"/>
        <v>10115.5</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3">
        <f>IF(I52&lt;=12000,$F$5+(I52/24),"error")</f>
        <v>44505.479166666664</v>
      </c>
      <c r="I52" s="272">
        <f t="shared" si="2"/>
        <v>-1884.5</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3">
        <f>IF(I53&lt;=2000,$F$5+(I53/24),"error")</f>
        <v>44501.55</v>
      </c>
      <c r="I53" s="272">
        <f t="shared" si="2"/>
        <v>-1978.7999999999993</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3">
        <f t="shared" ref="H54:H57" si="9">IF(I54&lt;=12000,$F$5+(I54/24),"error")</f>
        <v>44505.479166666664</v>
      </c>
      <c r="I54" s="272">
        <f t="shared" si="2"/>
        <v>-1884.5</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3">
        <f t="shared" si="9"/>
        <v>44505.479166666664</v>
      </c>
      <c r="I55" s="272">
        <f t="shared" si="2"/>
        <v>-1884.5</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3">
        <f t="shared" si="9"/>
        <v>44505.479166666664</v>
      </c>
      <c r="I56" s="272">
        <f t="shared" si="2"/>
        <v>-1884.5</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3">
        <f t="shared" si="9"/>
        <v>44505.479166666664</v>
      </c>
      <c r="I57" s="272">
        <f t="shared" si="2"/>
        <v>-1884.5</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3">
        <f>IF(I58&lt;=3000,$F$5+(I58/24),"error")</f>
        <v>44572.866666666669</v>
      </c>
      <c r="I58" s="272">
        <f t="shared" si="2"/>
        <v>-267.20000000000073</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3">
        <f>IF(I59&lt;=12000,$F$5+(I59/24),"error")</f>
        <v>44505.479166666664</v>
      </c>
      <c r="I59" s="272">
        <f t="shared" si="2"/>
        <v>-1884.5</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3">
        <f>IF(I60&lt;=3000,$F$5+(I60/24),"error")</f>
        <v>44572.866666666669</v>
      </c>
      <c r="I60" s="272">
        <f t="shared" si="2"/>
        <v>-267.20000000000073</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3">
        <f t="shared" ref="H61:H64" si="10">IF(I61&lt;=12000,$F$5+(I61/24),"error")</f>
        <v>44505.479166666664</v>
      </c>
      <c r="I61" s="272">
        <f t="shared" si="2"/>
        <v>-1884.5</v>
      </c>
      <c r="J61" s="17" t="str">
        <f t="shared" si="1"/>
        <v>OVERDUE</v>
      </c>
      <c r="K61" s="31" t="s">
        <v>625</v>
      </c>
      <c r="L61" s="20"/>
    </row>
    <row r="62" spans="1:67" s="270" customFormat="1" ht="20.25" customHeight="1">
      <c r="A62" s="17" t="s">
        <v>1488</v>
      </c>
      <c r="B62" s="232" t="s">
        <v>708</v>
      </c>
      <c r="C62" s="232" t="s">
        <v>616</v>
      </c>
      <c r="D62" s="268">
        <v>12000</v>
      </c>
      <c r="E62" s="140"/>
      <c r="F62" s="140"/>
      <c r="G62" s="141"/>
      <c r="H62" s="333">
        <f t="shared" si="10"/>
        <v>44584</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3">
        <f t="shared" si="10"/>
        <v>44505.479166666664</v>
      </c>
      <c r="I63" s="272">
        <f t="shared" si="2"/>
        <v>-1884.5</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3">
        <f t="shared" si="10"/>
        <v>44505.479166666664</v>
      </c>
      <c r="I64" s="272">
        <f t="shared" si="2"/>
        <v>-1884.5</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3">
        <f>IF(I65&lt;=24000,$F$5+(I65/24),"error")</f>
        <v>45005.479166666664</v>
      </c>
      <c r="I65" s="272">
        <f t="shared" si="2"/>
        <v>10115.5</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3">
        <f>IF(I66&lt;=12000,$F$5+(I66/24),"error")</f>
        <v>44505.479166666664</v>
      </c>
      <c r="I66" s="272">
        <f t="shared" si="2"/>
        <v>-1884.5</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3">
        <f>IF(I67&lt;=2000,$F$5+(I67/24),"error")</f>
        <v>44501.55</v>
      </c>
      <c r="I67" s="272">
        <f t="shared" si="2"/>
        <v>-1978.7999999999993</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3">
        <f t="shared" ref="H68:H71" si="11">IF(I68&lt;=12000,$F$5+(I68/24),"error")</f>
        <v>44505.479166666664</v>
      </c>
      <c r="I68" s="272">
        <f t="shared" si="2"/>
        <v>-1884.5</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3">
        <f t="shared" si="11"/>
        <v>44505.479166666664</v>
      </c>
      <c r="I69" s="272">
        <f t="shared" si="2"/>
        <v>-1884.5</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3">
        <f t="shared" si="11"/>
        <v>44505.479166666664</v>
      </c>
      <c r="I70" s="272">
        <f t="shared" si="2"/>
        <v>-1884.5</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3">
        <f t="shared" si="11"/>
        <v>44505.479166666664</v>
      </c>
      <c r="I71" s="272">
        <f t="shared" si="2"/>
        <v>-1884.5</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3">
        <f>IF(I72&lt;=3000,$F$5+(I72/24),"error")</f>
        <v>44572.866666666669</v>
      </c>
      <c r="I72" s="272">
        <f t="shared" si="2"/>
        <v>-267.20000000000073</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3">
        <f>IF(I73&lt;=12000,$F$5+(I73/24),"error")</f>
        <v>44505.479166666664</v>
      </c>
      <c r="I73" s="272">
        <f t="shared" si="2"/>
        <v>-1884.5</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3">
        <f>IF(I74&lt;=3000,$F$5+(I74/24),"error")</f>
        <v>44572.866666666669</v>
      </c>
      <c r="I74" s="272">
        <f t="shared" si="2"/>
        <v>-267.20000000000073</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3">
        <f t="shared" ref="H75:H78" si="12">IF(I75&lt;=12000,$F$5+(I75/24),"error")</f>
        <v>44505.479166666664</v>
      </c>
      <c r="I75" s="272">
        <f t="shared" si="2"/>
        <v>-1884.5</v>
      </c>
      <c r="J75" s="17" t="str">
        <f t="shared" si="1"/>
        <v>OVERDUE</v>
      </c>
      <c r="K75" s="31" t="s">
        <v>625</v>
      </c>
      <c r="L75" s="20"/>
    </row>
    <row r="76" spans="1:67" s="270" customFormat="1" ht="20.25" customHeight="1">
      <c r="A76" s="17" t="s">
        <v>1502</v>
      </c>
      <c r="B76" s="232" t="s">
        <v>709</v>
      </c>
      <c r="C76" s="232" t="s">
        <v>616</v>
      </c>
      <c r="D76" s="268">
        <v>12000</v>
      </c>
      <c r="E76" s="140"/>
      <c r="F76" s="140"/>
      <c r="G76" s="141"/>
      <c r="H76" s="333">
        <f t="shared" si="12"/>
        <v>44584</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3">
        <f t="shared" si="12"/>
        <v>44505.479166666664</v>
      </c>
      <c r="I77" s="23">
        <f t="shared" si="2"/>
        <v>-1884.5</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3">
        <f t="shared" si="12"/>
        <v>44505.479166666664</v>
      </c>
      <c r="I78" s="23">
        <f t="shared" si="2"/>
        <v>-1884.5</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3">
        <f>IF(I79&lt;=24000,$F$5+(I79/24),"error")</f>
        <v>45005.479166666664</v>
      </c>
      <c r="I79" s="23">
        <f t="shared" ref="I79:I142" si="14">D79-($F$4-G79)</f>
        <v>10115.5</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3">
        <f>IF(I80&lt;=12000,$F$5+(I80/24),"error")</f>
        <v>44505.479166666664</v>
      </c>
      <c r="I80" s="23">
        <f t="shared" si="14"/>
        <v>-1884.5</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3">
        <f>IF(I81&lt;=2000,$F$5+(I81/24),"error")</f>
        <v>44531.199999999997</v>
      </c>
      <c r="I81" s="272">
        <f t="shared" si="14"/>
        <v>-1267.2000000000007</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3">
        <f>IF(I82&lt;=6000,$F$5+(I82/24),"error")</f>
        <v>44509.354166666664</v>
      </c>
      <c r="I82" s="23">
        <f t="shared" si="14"/>
        <v>-1791.5</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3">
        <f>IF(I83&lt;=12000,$F$5+(I83/24),"error")</f>
        <v>44505.479166666664</v>
      </c>
      <c r="I83" s="23">
        <f t="shared" si="14"/>
        <v>-1884.5</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3">
        <f>IF(I84&lt;=24000,$F$5+(I84/24),"error")</f>
        <v>45005.479166666664</v>
      </c>
      <c r="I84" s="23">
        <f t="shared" si="14"/>
        <v>10115.5</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3">
        <f t="shared" ref="H85:H86" si="15">IF(I85&lt;=12000,$F$5+(I85/24),"error")</f>
        <v>44505.479166666664</v>
      </c>
      <c r="I85" s="23">
        <f t="shared" si="14"/>
        <v>-1884.5</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3">
        <f t="shared" si="15"/>
        <v>44505.479166666664</v>
      </c>
      <c r="I86" s="23">
        <f t="shared" si="14"/>
        <v>-1884.5</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3">
        <f>IF(I87&lt;=24000,$F$5+(I87/24),"error")</f>
        <v>45005.479166666664</v>
      </c>
      <c r="I87" s="23">
        <f t="shared" si="14"/>
        <v>10115.5</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3">
        <f>IF(I88&lt;=2000,$F$5+(I88/24),"error")</f>
        <v>44531.199999999997</v>
      </c>
      <c r="I88" s="272">
        <f t="shared" si="14"/>
        <v>-1267.2000000000007</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3">
        <f>IF(I89&lt;=6000,$F$5+(I89/24),"error")</f>
        <v>44509.354166666664</v>
      </c>
      <c r="I89" s="23">
        <f t="shared" si="14"/>
        <v>-1791.5</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3">
        <f>IF(I90&lt;=12000,$F$5+(I90/24),"error")</f>
        <v>44505.479166666664</v>
      </c>
      <c r="I90" s="23">
        <f t="shared" si="14"/>
        <v>-1884.5</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3">
        <f>IF(I91&lt;=24000,$F$5+(I91/24),"error")</f>
        <v>45005.479166666664</v>
      </c>
      <c r="I91" s="23">
        <f t="shared" si="14"/>
        <v>10115.5</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3">
        <f t="shared" ref="H92:H93" si="16">IF(I92&lt;=12000,$F$5+(I92/24),"error")</f>
        <v>44505.479166666664</v>
      </c>
      <c r="I92" s="23">
        <f t="shared" si="14"/>
        <v>-1884.5</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3">
        <f t="shared" si="16"/>
        <v>44505.479166666664</v>
      </c>
      <c r="I93" s="23">
        <f t="shared" si="14"/>
        <v>-1884.5</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3">
        <f>IF(I94&lt;=24000,$F$5+(I94/24),"error")</f>
        <v>45005.479166666664</v>
      </c>
      <c r="I94" s="23">
        <f t="shared" si="14"/>
        <v>10115.5</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3">
        <f>IF(I95&lt;=2000,$F$5+(I95/24),"error")</f>
        <v>44531.199999999997</v>
      </c>
      <c r="I95" s="272">
        <f t="shared" si="14"/>
        <v>-1267.2000000000007</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3">
        <f>IF(I96&lt;=6000,$F$5+(I96/24),"error")</f>
        <v>44509.354166666664</v>
      </c>
      <c r="I96" s="23">
        <f t="shared" si="14"/>
        <v>-1791.5</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3">
        <f>IF(I97&lt;=12000,$F$5+(I97/24),"error")</f>
        <v>44505.479166666664</v>
      </c>
      <c r="I97" s="23">
        <f t="shared" si="14"/>
        <v>-1884.5</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3">
        <f>IF(I98&lt;=24000,$F$5+(I98/24),"error")</f>
        <v>45005.479166666664</v>
      </c>
      <c r="I98" s="23">
        <f t="shared" si="14"/>
        <v>10115.5</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3">
        <f t="shared" ref="H99:H100" si="17">IF(I99&lt;=12000,$F$5+(I99/24),"error")</f>
        <v>44505.479166666664</v>
      </c>
      <c r="I99" s="23">
        <f t="shared" si="14"/>
        <v>-1884.5</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3">
        <f t="shared" si="17"/>
        <v>44505.479166666664</v>
      </c>
      <c r="I100" s="23">
        <f t="shared" si="14"/>
        <v>-1884.5</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3">
        <f>IF(I101&lt;=24000,$F$5+(I101/24),"error")</f>
        <v>45005.479166666664</v>
      </c>
      <c r="I101" s="23">
        <f t="shared" si="14"/>
        <v>10115.5</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3">
        <f>IF(I102&lt;=2000,$F$5+(I102/24),"error")</f>
        <v>44531.199999999997</v>
      </c>
      <c r="I102" s="272">
        <f t="shared" si="14"/>
        <v>-1267.2000000000007</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3">
        <f>IF(I103&lt;=6000,$F$5+(I103/24),"error")</f>
        <v>44509.354166666664</v>
      </c>
      <c r="I103" s="23">
        <f t="shared" si="14"/>
        <v>-1791.5</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3">
        <f>IF(I104&lt;=12000,$F$5+(I104/24),"error")</f>
        <v>44505.479166666664</v>
      </c>
      <c r="I104" s="23">
        <f t="shared" si="14"/>
        <v>-1884.5</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3">
        <f>IF(I105&lt;=24000,$F$5+(I105/24),"error")</f>
        <v>45005.479166666664</v>
      </c>
      <c r="I105" s="23">
        <f t="shared" si="14"/>
        <v>10115.5</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3">
        <f t="shared" ref="H106:H107" si="18">IF(I106&lt;=12000,$F$5+(I106/24),"error")</f>
        <v>44505.479166666664</v>
      </c>
      <c r="I106" s="23">
        <f t="shared" si="14"/>
        <v>-1884.5</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3">
        <f t="shared" si="18"/>
        <v>44505.479166666664</v>
      </c>
      <c r="I107" s="23">
        <f t="shared" si="14"/>
        <v>-1884.5</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3">
        <f>IF(I108&lt;=24000,$F$5+(I108/24),"error")</f>
        <v>45005.479166666664</v>
      </c>
      <c r="I108" s="23">
        <f t="shared" si="14"/>
        <v>10115.5</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3">
        <f>IF(I109&lt;=2000,$F$5+(I109/24),"error")</f>
        <v>44531.199999999997</v>
      </c>
      <c r="I109" s="272">
        <f t="shared" si="14"/>
        <v>-1267.2000000000007</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3">
        <f>IF(I110&lt;=6000,$F$5+(I110/24),"error")</f>
        <v>44509.354166666664</v>
      </c>
      <c r="I110" s="23">
        <f t="shared" si="14"/>
        <v>-1791.5</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3">
        <f>IF(I111&lt;=12000,$F$5+(I111/24),"error")</f>
        <v>44505.479166666664</v>
      </c>
      <c r="I111" s="23">
        <f t="shared" si="14"/>
        <v>-1884.5</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3">
        <f>IF(I112&lt;=24000,$F$5+(I112/24),"error")</f>
        <v>45005.479166666664</v>
      </c>
      <c r="I112" s="23">
        <f t="shared" si="14"/>
        <v>10115.5</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3">
        <f t="shared" ref="H113:H114" si="19">IF(I113&lt;=12000,$F$5+(I113/24),"error")</f>
        <v>44505.479166666664</v>
      </c>
      <c r="I113" s="23">
        <f t="shared" si="14"/>
        <v>-1884.5</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3">
        <f t="shared" si="19"/>
        <v>44505.479166666664</v>
      </c>
      <c r="I114" s="23">
        <f t="shared" si="14"/>
        <v>-1884.5</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3">
        <f>IF(I115&lt;=24000,$F$5+(I115/24),"error")</f>
        <v>45005.479166666664</v>
      </c>
      <c r="I115" s="23">
        <f t="shared" si="14"/>
        <v>10115.5</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3">
        <f t="shared" ref="H116:H140" si="20">IF(I116&lt;=12000,$F$5+(I116/24),"error")</f>
        <v>44505.479166666664</v>
      </c>
      <c r="I116" s="23">
        <f t="shared" si="14"/>
        <v>-1884.5</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3">
        <f t="shared" si="20"/>
        <v>44505.479166666664</v>
      </c>
      <c r="I117" s="23">
        <f t="shared" si="14"/>
        <v>-1884.5</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3">
        <f t="shared" si="20"/>
        <v>44505.479166666664</v>
      </c>
      <c r="I118" s="23">
        <f t="shared" si="14"/>
        <v>-1884.5</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3">
        <f t="shared" si="20"/>
        <v>44505.479166666664</v>
      </c>
      <c r="I119" s="23">
        <f t="shared" si="14"/>
        <v>-1884.5</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3">
        <f t="shared" si="20"/>
        <v>44505.479166666664</v>
      </c>
      <c r="I120" s="23">
        <f t="shared" si="14"/>
        <v>-1884.5</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3">
        <f t="shared" si="20"/>
        <v>44505.479166666664</v>
      </c>
      <c r="I121" s="23">
        <f t="shared" si="14"/>
        <v>-1884.5</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3">
        <f t="shared" si="20"/>
        <v>44505.479166666664</v>
      </c>
      <c r="I122" s="23">
        <f t="shared" si="14"/>
        <v>-1884.5</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3">
        <f t="shared" si="20"/>
        <v>44505.479166666664</v>
      </c>
      <c r="I123" s="23">
        <f t="shared" si="14"/>
        <v>-1884.5</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3">
        <f t="shared" si="20"/>
        <v>44505.479166666664</v>
      </c>
      <c r="I124" s="23">
        <f t="shared" si="14"/>
        <v>-1884.5</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3">
        <f t="shared" si="20"/>
        <v>44505.479166666664</v>
      </c>
      <c r="I125" s="23">
        <f t="shared" si="14"/>
        <v>-1884.5</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3">
        <f t="shared" si="20"/>
        <v>44505.479166666664</v>
      </c>
      <c r="I126" s="23">
        <f t="shared" si="14"/>
        <v>-1884.5</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3">
        <f t="shared" si="20"/>
        <v>44505.479166666664</v>
      </c>
      <c r="I127" s="23">
        <f t="shared" si="14"/>
        <v>-1884.5</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3">
        <f t="shared" si="20"/>
        <v>44505.479166666664</v>
      </c>
      <c r="I128" s="23">
        <f t="shared" si="14"/>
        <v>-1884.5</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3">
        <f t="shared" si="20"/>
        <v>44505.479166666664</v>
      </c>
      <c r="I129" s="23">
        <f t="shared" si="14"/>
        <v>-1884.5</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3">
        <f t="shared" si="20"/>
        <v>44505.479166666664</v>
      </c>
      <c r="I130" s="23">
        <f t="shared" si="14"/>
        <v>-1884.5</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3">
        <f t="shared" si="20"/>
        <v>44505.479166666664</v>
      </c>
      <c r="I131" s="23">
        <f t="shared" si="14"/>
        <v>-1884.5</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3">
        <f t="shared" si="20"/>
        <v>44505.479166666664</v>
      </c>
      <c r="I132" s="23">
        <f t="shared" si="14"/>
        <v>-1884.5</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3">
        <f t="shared" si="20"/>
        <v>44505.479166666664</v>
      </c>
      <c r="I133" s="23">
        <f t="shared" si="14"/>
        <v>-1884.5</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3">
        <f t="shared" si="20"/>
        <v>44505.479166666664</v>
      </c>
      <c r="I134" s="23">
        <f t="shared" si="14"/>
        <v>-1884.5</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3">
        <f t="shared" si="20"/>
        <v>44505.479166666664</v>
      </c>
      <c r="I135" s="23">
        <f t="shared" si="14"/>
        <v>-1884.5</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3">
        <f t="shared" si="20"/>
        <v>44505.479166666664</v>
      </c>
      <c r="I136" s="23">
        <f t="shared" si="14"/>
        <v>-1884.5</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3">
        <f t="shared" si="20"/>
        <v>44505.479166666664</v>
      </c>
      <c r="I137" s="23">
        <f t="shared" si="14"/>
        <v>-1884.5</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3">
        <f t="shared" si="20"/>
        <v>44505.479166666664</v>
      </c>
      <c r="I138" s="23">
        <f t="shared" si="14"/>
        <v>-1884.5</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3">
        <f t="shared" si="20"/>
        <v>44505.479166666664</v>
      </c>
      <c r="I139" s="23">
        <f t="shared" si="14"/>
        <v>-1884.5</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3">
        <f t="shared" si="20"/>
        <v>44505.479166666664</v>
      </c>
      <c r="I140" s="23">
        <f t="shared" si="14"/>
        <v>-1884.5</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3">
        <f>IF(I141&lt;=3000,$F$5+(I141/24),"error")</f>
        <v>44558.337500000001</v>
      </c>
      <c r="I141" s="23">
        <f t="shared" si="14"/>
        <v>-615.90000000000146</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3">
        <f>IF(I142&lt;=12000,$F$5+(I142/24),"error")</f>
        <v>44505.479166666664</v>
      </c>
      <c r="I142" s="23">
        <f t="shared" si="14"/>
        <v>-1884.5</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3">
        <f t="shared" ref="H143:H144" si="22">IF(I143&lt;=24000,$F$5+(I143/24),"error")</f>
        <v>44501.9375</v>
      </c>
      <c r="I143" s="23">
        <f t="shared" ref="I143:I206" si="23">D143-($F$4-G143)</f>
        <v>-1969.5</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3">
        <f t="shared" si="22"/>
        <v>44501.9375</v>
      </c>
      <c r="I144" s="23">
        <f t="shared" si="23"/>
        <v>-1969.5</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3">
        <f>IF(I145&lt;=12000,$F$5+(I145/24),"error")</f>
        <v>44505.479166666664</v>
      </c>
      <c r="I145" s="23">
        <f t="shared" si="23"/>
        <v>-1884.5</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3">
        <f>IF(I146&lt;=3000,$F$5+(I146/24),"error")</f>
        <v>44558.337500000001</v>
      </c>
      <c r="I146" s="23">
        <f t="shared" si="23"/>
        <v>-615.90000000000146</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3">
        <f>IF(I147&lt;=12000,$F$5+(I147/24),"error")</f>
        <v>44505.479166666664</v>
      </c>
      <c r="I147" s="23">
        <f t="shared" si="23"/>
        <v>-1884.5</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3">
        <f t="shared" ref="H148:H149" si="24">IF(I148&lt;=24000,$F$5+(I148/24),"error")</f>
        <v>44501.9375</v>
      </c>
      <c r="I148" s="23">
        <f t="shared" si="23"/>
        <v>-1969.5</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3">
        <f t="shared" si="24"/>
        <v>44501.9375</v>
      </c>
      <c r="I149" s="23">
        <f t="shared" si="23"/>
        <v>-1969.5</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3">
        <f>IF(I150&lt;=12000,$F$5+(I150/24),"error")</f>
        <v>44505.479166666664</v>
      </c>
      <c r="I150" s="23">
        <f t="shared" si="23"/>
        <v>-1884.5</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3">
        <f>IF(I151&lt;=3000,$F$5+(I151/24),"error")</f>
        <v>44558.337500000001</v>
      </c>
      <c r="I151" s="23">
        <f t="shared" si="23"/>
        <v>-615.90000000000146</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3">
        <f>IF(I152&lt;=12000,$F$5+(I152/24),"error")</f>
        <v>44505.479166666664</v>
      </c>
      <c r="I152" s="23">
        <f t="shared" si="23"/>
        <v>-1884.5</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3">
        <f t="shared" ref="H153:H154" si="25">IF(I153&lt;=24000,$F$5+(I153/24),"error")</f>
        <v>44501.9375</v>
      </c>
      <c r="I153" s="23">
        <f t="shared" si="23"/>
        <v>-1969.5</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3">
        <f t="shared" si="25"/>
        <v>44501.9375</v>
      </c>
      <c r="I154" s="23">
        <f t="shared" si="23"/>
        <v>-1969.5</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3">
        <f>IF(I155&lt;=12000,$F$5+(I155/24),"error")</f>
        <v>44505.479166666664</v>
      </c>
      <c r="I155" s="23">
        <f t="shared" si="23"/>
        <v>-1884.5</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3">
        <f>IF(I156&lt;=3000,$F$5+(I156/24),"error")</f>
        <v>44558.337500000001</v>
      </c>
      <c r="I156" s="23">
        <f t="shared" si="23"/>
        <v>-615.90000000000146</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3">
        <f>IF(I157&lt;=12000,$F$5+(I157/24),"error")</f>
        <v>44505.479166666664</v>
      </c>
      <c r="I157" s="23">
        <f t="shared" si="23"/>
        <v>-1884.5</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3">
        <f t="shared" ref="H158:H159" si="26">IF(I158&lt;=24000,$F$5+(I158/24),"error")</f>
        <v>44501.9375</v>
      </c>
      <c r="I158" s="23">
        <f t="shared" si="23"/>
        <v>-1969.5</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3">
        <f t="shared" si="26"/>
        <v>44501.9375</v>
      </c>
      <c r="I159" s="23">
        <f t="shared" si="23"/>
        <v>-1969.5</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3">
        <f>IF(I160&lt;=12000,$F$5+(I160/24),"error")</f>
        <v>44505.479166666664</v>
      </c>
      <c r="I160" s="23">
        <f t="shared" si="23"/>
        <v>-1884.5</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3">
        <f>IF(I161&lt;=3000,$F$5+(I161/24),"error")</f>
        <v>44558.337500000001</v>
      </c>
      <c r="I161" s="23">
        <f t="shared" si="23"/>
        <v>-615.90000000000146</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3">
        <f>IF(I162&lt;=12000,$F$5+(I162/24),"error")</f>
        <v>44505.479166666664</v>
      </c>
      <c r="I162" s="23">
        <f t="shared" si="23"/>
        <v>-1884.5</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3">
        <f t="shared" ref="H163:H164" si="27">IF(I163&lt;=24000,$F$5+(I163/24),"error")</f>
        <v>44501.9375</v>
      </c>
      <c r="I163" s="23">
        <f t="shared" si="23"/>
        <v>-1969.5</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3">
        <f t="shared" si="27"/>
        <v>44501.9375</v>
      </c>
      <c r="I164" s="23">
        <f t="shared" si="23"/>
        <v>-1969.5</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3">
        <f>IF(I165&lt;=12000,$F$5+(I165/24),"error")</f>
        <v>44505.479166666664</v>
      </c>
      <c r="I165" s="23">
        <f t="shared" si="23"/>
        <v>-1884.5</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3">
        <f t="shared" ref="H166:H167" si="28">IF(I166&lt;=3000,$F$5+(I166/24),"error")</f>
        <v>44482.01666666667</v>
      </c>
      <c r="I166" s="272">
        <f t="shared" si="23"/>
        <v>-2447.5999999999985</v>
      </c>
      <c r="J166" s="17" t="str">
        <f t="shared" si="21"/>
        <v>OVERDUE</v>
      </c>
      <c r="K166" s="31" t="s">
        <v>837</v>
      </c>
      <c r="L166" s="20" t="s">
        <v>5222</v>
      </c>
    </row>
    <row r="167" spans="1:12" ht="24.95" customHeight="1">
      <c r="A167" s="17" t="s">
        <v>1593</v>
      </c>
      <c r="B167" s="31" t="s">
        <v>826</v>
      </c>
      <c r="C167" s="31" t="s">
        <v>828</v>
      </c>
      <c r="D167" s="21">
        <v>3000</v>
      </c>
      <c r="E167" s="13">
        <v>41565</v>
      </c>
      <c r="F167" s="13">
        <v>43895</v>
      </c>
      <c r="G167" s="27">
        <v>20521.900000000001</v>
      </c>
      <c r="H167" s="333">
        <f t="shared" si="28"/>
        <v>44482.01666666667</v>
      </c>
      <c r="I167" s="272">
        <f t="shared" si="23"/>
        <v>-2447.5999999999985</v>
      </c>
      <c r="J167" s="17" t="str">
        <f t="shared" si="21"/>
        <v>OVERDUE</v>
      </c>
      <c r="K167" s="31"/>
      <c r="L167" s="20" t="s">
        <v>5222</v>
      </c>
    </row>
    <row r="168" spans="1:12" ht="24.95" customHeight="1">
      <c r="A168" s="17" t="s">
        <v>1594</v>
      </c>
      <c r="B168" s="31" t="s">
        <v>826</v>
      </c>
      <c r="C168" s="31" t="s">
        <v>829</v>
      </c>
      <c r="D168" s="21">
        <v>12000</v>
      </c>
      <c r="E168" s="13">
        <v>41565</v>
      </c>
      <c r="F168" s="13">
        <v>43542</v>
      </c>
      <c r="G168" s="27">
        <v>17605</v>
      </c>
      <c r="H168" s="333">
        <f>IF(I168&lt;=12000,$F$5+(I168/24),"error")</f>
        <v>44735.479166666664</v>
      </c>
      <c r="I168" s="23">
        <f t="shared" si="23"/>
        <v>3635.5</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3">
        <f>IF(I169&lt;=24000,$F$5+(I169/24),"error")</f>
        <v>44501.9375</v>
      </c>
      <c r="I169" s="23">
        <f t="shared" si="23"/>
        <v>-1969.5</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3">
        <f t="shared" ref="H170:H171" si="29">IF(I170&lt;=12000,$F$5+(I170/24),"error")</f>
        <v>44505.479166666664</v>
      </c>
      <c r="I170" s="23">
        <f t="shared" si="23"/>
        <v>-1884.5</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3">
        <f t="shared" si="29"/>
        <v>44505.479166666664</v>
      </c>
      <c r="I171" s="23">
        <f t="shared" si="23"/>
        <v>-1884.5</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3">
        <f>IF(I172&lt;=24000,$F$5+(I172/24),"error")</f>
        <v>44501.9375</v>
      </c>
      <c r="I172" s="23">
        <f t="shared" si="23"/>
        <v>-1969.5</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3">
        <f t="shared" ref="H173:H175" si="30">IF(I173&lt;=12000,$F$5+(I173/24),"error")</f>
        <v>44520.895833333336</v>
      </c>
      <c r="I173" s="23">
        <f t="shared" si="23"/>
        <v>-1514.5</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3">
        <f t="shared" si="30"/>
        <v>44520.895833333336</v>
      </c>
      <c r="I174" s="23">
        <f t="shared" si="23"/>
        <v>-1514.5</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3">
        <f t="shared" si="30"/>
        <v>44520.895833333336</v>
      </c>
      <c r="I175" s="23">
        <f t="shared" si="23"/>
        <v>-1514.5</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3">
        <f>IF(I176&lt;=500,$F$5+(I176/24),"error")</f>
        <v>44507.8125</v>
      </c>
      <c r="I176" s="272">
        <f t="shared" si="23"/>
        <v>-1828.5</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3">
        <f t="shared" ref="H177:H179" si="31">IF(I177&lt;=12000,$F$5+(I177/24),"error")</f>
        <v>44655.9375</v>
      </c>
      <c r="I177" s="23">
        <f t="shared" si="23"/>
        <v>1726.5</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3">
        <f t="shared" si="31"/>
        <v>44655.9375</v>
      </c>
      <c r="I178" s="23">
        <f t="shared" si="23"/>
        <v>1726.5</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3">
        <f t="shared" si="31"/>
        <v>44655.9375</v>
      </c>
      <c r="I179" s="23">
        <f t="shared" si="23"/>
        <v>1726.5</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3">
        <f>IF(I180&lt;=2000,$F$5+(I180/24),"error")</f>
        <v>44638.645833333336</v>
      </c>
      <c r="I180" s="23">
        <f t="shared" si="23"/>
        <v>1311.5</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3">
        <f>IF(I181&lt;=42720,$F$5+(I181/24),"error")</f>
        <v>45953.770833333336</v>
      </c>
      <c r="I181" s="23">
        <f t="shared" si="23"/>
        <v>32874.5</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3">
        <f>IF(I182&lt;=12000,$F$5+(I182/24),"error")</f>
        <v>44673.770833333336</v>
      </c>
      <c r="I182" s="23">
        <f t="shared" si="23"/>
        <v>2154.5</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3">
        <f>IF(I183&lt;=2000,$F$5+(I183/24),"error")</f>
        <v>44648.770833333336</v>
      </c>
      <c r="I183" s="23">
        <f t="shared" si="23"/>
        <v>1554.5</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3">
        <f t="shared" ref="H184:H186" si="32">IF(I184&lt;=6000,$F$5+(I184/24),"error")</f>
        <v>44697.866666666669</v>
      </c>
      <c r="I184" s="23">
        <f t="shared" si="23"/>
        <v>2732.7999999999993</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3">
        <f t="shared" si="32"/>
        <v>44540.270833333336</v>
      </c>
      <c r="I185" s="23">
        <f t="shared" si="23"/>
        <v>-1049.5</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3">
        <f t="shared" si="32"/>
        <v>44540.270833333336</v>
      </c>
      <c r="I186" s="23">
        <f t="shared" si="23"/>
        <v>-1049.5</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3">
        <f>IF(I187&lt;=12000,$F$5+(I187/24),"error")</f>
        <v>44520.895833333336</v>
      </c>
      <c r="I187" s="23">
        <f t="shared" si="23"/>
        <v>-1514.5</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3">
        <f t="shared" ref="H188:H189" si="33">IF(I188&lt;=24000,$F$5+(I188/24),"error")</f>
        <v>45020.895833333336</v>
      </c>
      <c r="I188" s="23">
        <f t="shared" si="23"/>
        <v>10485.5</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3">
        <f t="shared" si="33"/>
        <v>45020.895833333336</v>
      </c>
      <c r="I189" s="23">
        <f t="shared" si="23"/>
        <v>10485.5</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3">
        <f t="shared" ref="H190:H192" si="34">IF(I190&lt;=6000,$F$5+(I190/24),"error")</f>
        <v>44697.866666666669</v>
      </c>
      <c r="I190" s="23">
        <f t="shared" si="23"/>
        <v>2732.7999999999993</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3">
        <f t="shared" si="34"/>
        <v>44540.270833333336</v>
      </c>
      <c r="I191" s="23">
        <f t="shared" si="23"/>
        <v>-1049.5</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3">
        <f t="shared" si="34"/>
        <v>44540.270833333336</v>
      </c>
      <c r="I192" s="23">
        <f t="shared" si="23"/>
        <v>-1049.5</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3">
        <f>IF(I193&lt;=12000,$F$5+(I193/24),"error")</f>
        <v>44520.895833333336</v>
      </c>
      <c r="I193" s="23">
        <f t="shared" si="23"/>
        <v>-1514.5</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3">
        <f t="shared" ref="H194:H195" si="35">IF(I194&lt;=24000,$F$5+(I194/24),"error")</f>
        <v>45020.895833333336</v>
      </c>
      <c r="I194" s="23">
        <f t="shared" si="23"/>
        <v>10485.5</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3">
        <f t="shared" si="35"/>
        <v>45020.895833333336</v>
      </c>
      <c r="I195" s="23">
        <f t="shared" si="23"/>
        <v>10485.5</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3">
        <f t="shared" ref="H196:H198" si="36">IF(I196&lt;=6000,$F$5+(I196/24),"error")</f>
        <v>44697.866666666669</v>
      </c>
      <c r="I196" s="23">
        <f t="shared" si="23"/>
        <v>2732.7999999999993</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3">
        <f t="shared" si="36"/>
        <v>44540.270833333336</v>
      </c>
      <c r="I197" s="23">
        <f t="shared" si="23"/>
        <v>-1049.5</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3">
        <f t="shared" si="36"/>
        <v>44540.270833333336</v>
      </c>
      <c r="I198" s="23">
        <f t="shared" si="23"/>
        <v>-1049.5</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3">
        <f>IF(I199&lt;=12000,$F$5+(I199/24),"error")</f>
        <v>44520.895833333336</v>
      </c>
      <c r="I199" s="23">
        <f t="shared" si="23"/>
        <v>-1514.5</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3">
        <f t="shared" ref="H200:H201" si="37">IF(I200&lt;=24000,$F$5+(I200/24),"error")</f>
        <v>45020.895833333336</v>
      </c>
      <c r="I200" s="23">
        <f t="shared" si="23"/>
        <v>10485.5</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3">
        <f t="shared" si="37"/>
        <v>45020.895833333336</v>
      </c>
      <c r="I201" s="23">
        <f t="shared" si="23"/>
        <v>10485.5</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3">
        <f t="shared" ref="H202:H204" si="38">IF(I202&lt;=6000,$F$5+(I202/24),"error")</f>
        <v>44697.866666666669</v>
      </c>
      <c r="I202" s="23">
        <f t="shared" si="23"/>
        <v>2732.7999999999993</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3">
        <f t="shared" si="38"/>
        <v>44540.270833333336</v>
      </c>
      <c r="I203" s="23">
        <f t="shared" si="23"/>
        <v>-1049.5</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3">
        <f t="shared" si="38"/>
        <v>44540.270833333336</v>
      </c>
      <c r="I204" s="23">
        <f t="shared" si="23"/>
        <v>-1049.5</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3">
        <f>IF(I205&lt;=12000,$F$5+(I205/24),"error")</f>
        <v>44520.895833333336</v>
      </c>
      <c r="I205" s="23">
        <f t="shared" si="23"/>
        <v>-1514.5</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3">
        <f t="shared" ref="H206:H207" si="39">IF(I206&lt;=24000,$F$5+(I206/24),"error")</f>
        <v>45020.895833333336</v>
      </c>
      <c r="I206" s="23">
        <f t="shared" si="23"/>
        <v>10485.5</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3">
        <f t="shared" si="39"/>
        <v>45020.895833333336</v>
      </c>
      <c r="I207" s="23">
        <f t="shared" ref="I207:I232" si="41">D207-($F$4-G207)</f>
        <v>10485.5</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3">
        <f t="shared" ref="H208:H210" si="42">IF(I208&lt;=6000,$F$5+(I208/24),"error")</f>
        <v>44697.866666666669</v>
      </c>
      <c r="I208" s="23">
        <f t="shared" si="41"/>
        <v>2732.7999999999993</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3">
        <f t="shared" si="42"/>
        <v>44540.270833333336</v>
      </c>
      <c r="I209" s="23">
        <f t="shared" si="41"/>
        <v>-1049.5</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3">
        <f t="shared" si="42"/>
        <v>44540.270833333336</v>
      </c>
      <c r="I210" s="23">
        <f t="shared" si="41"/>
        <v>-1049.5</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3">
        <f>IF(I211&lt;=12000,$F$5+(I211/24),"error")</f>
        <v>44520.895833333336</v>
      </c>
      <c r="I211" s="23">
        <f t="shared" si="41"/>
        <v>-1514.5</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3">
        <f t="shared" ref="H212:H213" si="43">IF(I212&lt;=24000,$F$5+(I212/24),"error")</f>
        <v>45020.895833333336</v>
      </c>
      <c r="I212" s="23">
        <f t="shared" si="41"/>
        <v>10485.5</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3">
        <f t="shared" si="43"/>
        <v>45020.895833333336</v>
      </c>
      <c r="I213" s="23">
        <f t="shared" si="41"/>
        <v>10485.5</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3">
        <f>IF(I214&lt;=1500,$F$5+(I214/24),"error")</f>
        <v>44523.32916666667</v>
      </c>
      <c r="I214" s="272">
        <f t="shared" si="41"/>
        <v>-1456.0999999999985</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3">
        <f t="shared" ref="H215:H218" si="44">IF(I215&lt;=1500,$F$5+(I215/24),"error")</f>
        <v>44523.32916666667</v>
      </c>
      <c r="I215" s="272">
        <f t="shared" si="41"/>
        <v>-1456.0999999999985</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3">
        <f t="shared" si="44"/>
        <v>44523.32916666667</v>
      </c>
      <c r="I216" s="272">
        <f t="shared" si="41"/>
        <v>-1456.0999999999985</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3">
        <f t="shared" si="44"/>
        <v>44523.32916666667</v>
      </c>
      <c r="I217" s="272">
        <f t="shared" si="41"/>
        <v>-1456.0999999999985</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3">
        <f t="shared" si="44"/>
        <v>44523.32916666667</v>
      </c>
      <c r="I218" s="272">
        <f t="shared" si="41"/>
        <v>-1456.0999999999985</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3">
        <f>IF(I219&lt;=12000,$F$5+(I219/24),"error")</f>
        <v>44636.5625</v>
      </c>
      <c r="I219" s="23">
        <f t="shared" si="41"/>
        <v>1261.5</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3">
        <f>IF(I220&lt;=6000,$F$5+(I220/24),"error")</f>
        <v>44641.633333333331</v>
      </c>
      <c r="I220" s="272">
        <f t="shared" si="41"/>
        <v>1383.2000000000007</v>
      </c>
      <c r="J220" s="17" t="str">
        <f t="shared" si="40"/>
        <v>NOT DUE</v>
      </c>
      <c r="K220" s="31" t="s">
        <v>944</v>
      </c>
      <c r="L220" s="147"/>
    </row>
    <row r="221" spans="1:12" ht="24.95" customHeight="1">
      <c r="A221" s="17" t="s">
        <v>1647</v>
      </c>
      <c r="B221" s="31" t="s">
        <v>947</v>
      </c>
      <c r="C221" s="31" t="s">
        <v>948</v>
      </c>
      <c r="D221" s="21">
        <v>200</v>
      </c>
      <c r="E221" s="13">
        <v>41565</v>
      </c>
      <c r="F221" s="325">
        <v>44565</v>
      </c>
      <c r="G221" s="27">
        <v>25917</v>
      </c>
      <c r="H221" s="333">
        <f>IF(I221&lt;=200,$F$5+(I221/24),"error")</f>
        <v>44590.145833333336</v>
      </c>
      <c r="I221" s="272">
        <f>D221-($F$4-G221)</f>
        <v>147.5</v>
      </c>
      <c r="J221" s="17" t="str">
        <f t="shared" si="40"/>
        <v>NOT DUE</v>
      </c>
      <c r="K221" s="31" t="s">
        <v>956</v>
      </c>
      <c r="L221" s="20"/>
    </row>
    <row r="222" spans="1:12" ht="24.95" customHeight="1">
      <c r="A222" s="17" t="s">
        <v>1648</v>
      </c>
      <c r="B222" s="31" t="s">
        <v>947</v>
      </c>
      <c r="C222" s="31" t="s">
        <v>949</v>
      </c>
      <c r="D222" s="21">
        <v>200</v>
      </c>
      <c r="E222" s="13">
        <v>41565</v>
      </c>
      <c r="F222" s="325">
        <v>44565</v>
      </c>
      <c r="G222" s="27">
        <v>25917</v>
      </c>
      <c r="H222" s="333">
        <f t="shared" ref="H222:H223" si="45">IF(I222&lt;=200,$F$5+(I222/24),"error")</f>
        <v>44590.145833333336</v>
      </c>
      <c r="I222" s="272">
        <f t="shared" si="41"/>
        <v>147.5</v>
      </c>
      <c r="J222" s="17" t="str">
        <f t="shared" si="40"/>
        <v>NOT DUE</v>
      </c>
      <c r="K222" s="31" t="s">
        <v>957</v>
      </c>
      <c r="L222" s="20"/>
    </row>
    <row r="223" spans="1:12" ht="24.95" customHeight="1">
      <c r="A223" s="17" t="s">
        <v>1649</v>
      </c>
      <c r="B223" s="31" t="s">
        <v>947</v>
      </c>
      <c r="C223" s="31" t="s">
        <v>950</v>
      </c>
      <c r="D223" s="21">
        <v>200</v>
      </c>
      <c r="E223" s="13">
        <v>41565</v>
      </c>
      <c r="F223" s="325">
        <v>44565</v>
      </c>
      <c r="G223" s="27">
        <v>25917</v>
      </c>
      <c r="H223" s="333">
        <f t="shared" si="45"/>
        <v>44590.145833333336</v>
      </c>
      <c r="I223" s="272">
        <f t="shared" si="41"/>
        <v>147.5</v>
      </c>
      <c r="J223" s="17" t="str">
        <f t="shared" si="40"/>
        <v>NOT DUE</v>
      </c>
      <c r="K223" s="31" t="s">
        <v>958</v>
      </c>
      <c r="L223" s="20"/>
    </row>
    <row r="224" spans="1:12" ht="24.95" customHeight="1">
      <c r="A224" s="17" t="s">
        <v>1650</v>
      </c>
      <c r="B224" s="31" t="s">
        <v>562</v>
      </c>
      <c r="C224" s="31" t="s">
        <v>951</v>
      </c>
      <c r="D224" s="21">
        <v>8000</v>
      </c>
      <c r="E224" s="13">
        <v>41565</v>
      </c>
      <c r="F224" s="13">
        <v>43795</v>
      </c>
      <c r="G224" s="27">
        <v>19675</v>
      </c>
      <c r="H224" s="333">
        <f>IF(I224&lt;=8000,$F$5+(I224/24),"error")</f>
        <v>44655.0625</v>
      </c>
      <c r="I224" s="272">
        <f t="shared" si="41"/>
        <v>1705.5</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3">
        <f t="shared" ref="H225:H228" si="46">IF(I225&lt;=8000,$F$5+(I225/24),"error")</f>
        <v>44655.0625</v>
      </c>
      <c r="I225" s="272">
        <f t="shared" si="41"/>
        <v>1705.5</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3">
        <f t="shared" si="46"/>
        <v>44655.0625</v>
      </c>
      <c r="I226" s="272">
        <f t="shared" si="41"/>
        <v>1705.5</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3">
        <f t="shared" si="46"/>
        <v>44655.0625</v>
      </c>
      <c r="I227" s="272">
        <f t="shared" si="41"/>
        <v>1705.5</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3">
        <f t="shared" si="46"/>
        <v>44655.0625</v>
      </c>
      <c r="I228" s="23">
        <f t="shared" si="41"/>
        <v>1705.5</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3">
        <f>IF(I229&lt;=300,$F$5+(I229/24),"error")</f>
        <v>44584</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5">
        <v>44529</v>
      </c>
      <c r="G230" s="27">
        <v>25570</v>
      </c>
      <c r="H230" s="333">
        <f>IF(I230&lt;=300,$F$5+(I230/24),"error")</f>
        <v>44579.854166666664</v>
      </c>
      <c r="I230" s="23">
        <f t="shared" si="41"/>
        <v>-99.5</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33">
        <f t="shared" ref="H231:H232" si="47">IF(I231&lt;=2000,$F$5+(I231/24),"error")</f>
        <v>44516.67083333333</v>
      </c>
      <c r="I231" s="23">
        <f t="shared" si="41"/>
        <v>-1615.9000000000015</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3">
        <f t="shared" si="47"/>
        <v>44511.991666666669</v>
      </c>
      <c r="I232" s="23">
        <f t="shared" si="41"/>
        <v>-1728.2000000000007</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3">
        <f>IF(I233&lt;=12000,$F$5+(I233/24),"error")</f>
        <v>44584</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4"/>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3">
        <f t="shared" ref="H235:H238" si="48">IF(I235&lt;=12000,$F$5+(I235/24),"error")</f>
        <v>44655.9375</v>
      </c>
      <c r="I235" s="23">
        <f t="shared" ref="I235:I255" si="49">D235-($F$4-G235)</f>
        <v>1726.5</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3">
        <f t="shared" si="48"/>
        <v>44655.9375</v>
      </c>
      <c r="I236" s="23">
        <f t="shared" si="49"/>
        <v>1726.5</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3">
        <f t="shared" si="48"/>
        <v>44655.9375</v>
      </c>
      <c r="I237" s="23">
        <f t="shared" si="49"/>
        <v>1726.5</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3">
        <f t="shared" si="48"/>
        <v>44655.9375</v>
      </c>
      <c r="I238" s="23">
        <f t="shared" si="49"/>
        <v>1726.5</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3">
        <f>IF(I239&lt;=6000,$F$5+(I239/24),"error")</f>
        <v>44655.4375</v>
      </c>
      <c r="I239" s="23">
        <f t="shared" si="49"/>
        <v>1714.5</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3">
        <f>IF(I240&lt;=24000,$F$5+(I240/24),"error")</f>
        <v>44501.9375</v>
      </c>
      <c r="I240" s="23">
        <f t="shared" si="49"/>
        <v>-1969.5</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3">
        <f>IF(I241&lt;=12000,$F$5+(I241/24),"error")</f>
        <v>44655.9375</v>
      </c>
      <c r="I241" s="23">
        <f t="shared" si="49"/>
        <v>1726.5</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3">
        <f>IF(I242&lt;=24000,$F$5+(I242/24),"error")</f>
        <v>44501.9375</v>
      </c>
      <c r="I242" s="23">
        <f t="shared" si="49"/>
        <v>-1969.5</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3">
        <f t="shared" ref="H243:H248" si="50">IF(I243&lt;=12000,$F$5+(I243/24),"error")</f>
        <v>44655.9375</v>
      </c>
      <c r="I243" s="23">
        <f t="shared" si="49"/>
        <v>1726.5</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3">
        <f t="shared" si="50"/>
        <v>44500.270833333336</v>
      </c>
      <c r="I244" s="23">
        <f t="shared" si="49"/>
        <v>-2009.5</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3">
        <f t="shared" si="50"/>
        <v>44500.270833333336</v>
      </c>
      <c r="I245" s="23">
        <f t="shared" si="49"/>
        <v>-2009.5</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3">
        <f t="shared" si="50"/>
        <v>44500.270833333336</v>
      </c>
      <c r="I246" s="23">
        <f t="shared" si="49"/>
        <v>-2009.5</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3">
        <f t="shared" si="50"/>
        <v>44500.270833333336</v>
      </c>
      <c r="I247" s="23">
        <f t="shared" si="49"/>
        <v>-2009.5</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3">
        <f t="shared" si="50"/>
        <v>44864.037499999999</v>
      </c>
      <c r="I248" s="23">
        <f t="shared" si="49"/>
        <v>6720.9000000000015</v>
      </c>
      <c r="J248" s="17" t="str">
        <f t="shared" si="40"/>
        <v>NOT DUE</v>
      </c>
      <c r="K248" s="31" t="s">
        <v>1040</v>
      </c>
      <c r="L248" s="20" t="s">
        <v>4524</v>
      </c>
    </row>
    <row r="249" spans="1:12" ht="24.95" customHeight="1">
      <c r="A249" s="17" t="s">
        <v>1675</v>
      </c>
      <c r="B249" s="31" t="s">
        <v>1033</v>
      </c>
      <c r="C249" s="31" t="s">
        <v>1034</v>
      </c>
      <c r="D249" s="43">
        <v>24000</v>
      </c>
      <c r="E249" s="13">
        <v>41565</v>
      </c>
      <c r="F249" s="140">
        <v>44565</v>
      </c>
      <c r="G249" s="27">
        <v>25917.9</v>
      </c>
      <c r="H249" s="333">
        <f t="shared" ref="H249:H250" si="51">IF(I249&lt;=24000,$F$5+(I249/24),"error")</f>
        <v>45581.85</v>
      </c>
      <c r="I249" s="23">
        <f t="shared" si="49"/>
        <v>23948.400000000001</v>
      </c>
      <c r="J249" s="17" t="str">
        <f t="shared" si="40"/>
        <v>NOT DUE</v>
      </c>
      <c r="K249" s="31" t="s">
        <v>1041</v>
      </c>
      <c r="L249" s="20" t="s">
        <v>4524</v>
      </c>
    </row>
    <row r="250" spans="1:12" ht="24.95" customHeight="1">
      <c r="A250" s="17" t="s">
        <v>1676</v>
      </c>
      <c r="B250" s="31" t="s">
        <v>1033</v>
      </c>
      <c r="C250" s="31" t="s">
        <v>1035</v>
      </c>
      <c r="D250" s="43">
        <v>24000</v>
      </c>
      <c r="E250" s="13">
        <v>41565</v>
      </c>
      <c r="F250" s="140">
        <v>44565</v>
      </c>
      <c r="G250" s="27">
        <v>25917.9</v>
      </c>
      <c r="H250" s="333">
        <f t="shared" si="51"/>
        <v>45581.85</v>
      </c>
      <c r="I250" s="23">
        <f t="shared" si="49"/>
        <v>23948.400000000001</v>
      </c>
      <c r="J250" s="17" t="str">
        <f t="shared" si="40"/>
        <v>NOT DUE</v>
      </c>
      <c r="K250" s="31" t="s">
        <v>1042</v>
      </c>
      <c r="L250" s="20" t="s">
        <v>4524</v>
      </c>
    </row>
    <row r="251" spans="1:12" ht="24.95" customHeight="1">
      <c r="A251" s="17" t="s">
        <v>1677</v>
      </c>
      <c r="B251" s="31" t="s">
        <v>1033</v>
      </c>
      <c r="C251" s="31" t="s">
        <v>1036</v>
      </c>
      <c r="D251" s="43">
        <v>6000</v>
      </c>
      <c r="E251" s="13">
        <v>41565</v>
      </c>
      <c r="F251" s="140">
        <v>44028</v>
      </c>
      <c r="G251" s="27">
        <v>21684</v>
      </c>
      <c r="H251" s="333">
        <f>IF(I251&lt;=6000,$F$5+(I251/24),"error")</f>
        <v>44655.4375</v>
      </c>
      <c r="I251" s="23">
        <f t="shared" si="49"/>
        <v>1714.5</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3">
        <f>IF(I252&lt;=12000,$F$5+(I252/24),"error")</f>
        <v>44673.4375</v>
      </c>
      <c r="I252" s="23">
        <f t="shared" si="49"/>
        <v>2146.5</v>
      </c>
      <c r="J252" s="17" t="str">
        <f t="shared" si="40"/>
        <v>NOT DUE</v>
      </c>
      <c r="K252" s="31" t="s">
        <v>1043</v>
      </c>
      <c r="L252" s="20" t="s">
        <v>4524</v>
      </c>
    </row>
    <row r="253" spans="1:12" ht="24.95" customHeight="1">
      <c r="A253" s="17" t="s">
        <v>1679</v>
      </c>
      <c r="B253" s="31" t="s">
        <v>1039</v>
      </c>
      <c r="C253" s="31" t="s">
        <v>976</v>
      </c>
      <c r="D253" s="21">
        <v>500</v>
      </c>
      <c r="E253" s="13">
        <v>41565</v>
      </c>
      <c r="F253" s="325">
        <v>44565</v>
      </c>
      <c r="G253" s="27">
        <v>25917.9</v>
      </c>
      <c r="H253" s="333">
        <f>IF(I253&lt;=500,$F$5+(I253/24),"error")</f>
        <v>44602.683333333334</v>
      </c>
      <c r="I253" s="272">
        <f t="shared" si="49"/>
        <v>448.40000000000146</v>
      </c>
      <c r="J253" s="17" t="str">
        <f t="shared" si="40"/>
        <v>NOT DUE</v>
      </c>
      <c r="K253" s="31" t="s">
        <v>1044</v>
      </c>
      <c r="L253" s="20"/>
    </row>
    <row r="254" spans="1:12" ht="24.95" customHeight="1">
      <c r="A254" s="17" t="s">
        <v>1680</v>
      </c>
      <c r="B254" s="31" t="s">
        <v>1054</v>
      </c>
      <c r="C254" s="31" t="s">
        <v>1051</v>
      </c>
      <c r="D254" s="21">
        <v>300</v>
      </c>
      <c r="E254" s="13">
        <v>41565</v>
      </c>
      <c r="F254" s="325">
        <v>44565</v>
      </c>
      <c r="G254" s="27">
        <v>25917</v>
      </c>
      <c r="H254" s="333">
        <f t="shared" ref="H254:H255" si="52">IF(I254&lt;=300,$F$5+(I254/24),"error")</f>
        <v>44594.3125</v>
      </c>
      <c r="I254" s="272">
        <f t="shared" si="49"/>
        <v>247.5</v>
      </c>
      <c r="J254" s="17" t="str">
        <f t="shared" si="40"/>
        <v>NOT DUE</v>
      </c>
      <c r="K254" s="31" t="s">
        <v>1057</v>
      </c>
      <c r="L254" s="20"/>
    </row>
    <row r="255" spans="1:12" ht="24.95" customHeight="1">
      <c r="A255" s="17" t="s">
        <v>1681</v>
      </c>
      <c r="B255" s="31" t="s">
        <v>1052</v>
      </c>
      <c r="C255" s="31" t="s">
        <v>1053</v>
      </c>
      <c r="D255" s="43">
        <v>300</v>
      </c>
      <c r="E255" s="13">
        <v>41565</v>
      </c>
      <c r="F255" s="325">
        <v>44565</v>
      </c>
      <c r="G255" s="27">
        <v>25917</v>
      </c>
      <c r="H255" s="333">
        <f t="shared" si="52"/>
        <v>44594.3125</v>
      </c>
      <c r="I255" s="272">
        <f t="shared" si="49"/>
        <v>247.5</v>
      </c>
      <c r="J255" s="17" t="str">
        <f t="shared" si="40"/>
        <v>NOT DUE</v>
      </c>
      <c r="K255" s="31" t="s">
        <v>1058</v>
      </c>
      <c r="L255" s="147"/>
    </row>
    <row r="256" spans="1:12" ht="27" customHeight="1">
      <c r="A256" s="17" t="s">
        <v>1682</v>
      </c>
      <c r="B256" s="31" t="s">
        <v>388</v>
      </c>
      <c r="C256" s="31" t="s">
        <v>384</v>
      </c>
      <c r="D256" s="43">
        <v>500</v>
      </c>
      <c r="E256" s="13">
        <v>41565</v>
      </c>
      <c r="F256" s="325">
        <f>'Generator Engine No.1'!F256</f>
        <v>44545</v>
      </c>
      <c r="G256" s="27">
        <v>25570</v>
      </c>
      <c r="H256" s="333">
        <f>IF(I256&lt;=500,$F$5+(I256/24),"error")</f>
        <v>44588.1875</v>
      </c>
      <c r="I256" s="23">
        <f>D256-($F$4-G256)</f>
        <v>100.5</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101</v>
      </c>
      <c r="J257" s="17" t="s">
        <v>4812</v>
      </c>
      <c r="K257" s="31"/>
      <c r="L257" s="20"/>
    </row>
    <row r="258" spans="1:12" ht="27" customHeight="1">
      <c r="A258" s="17" t="s">
        <v>1684</v>
      </c>
      <c r="B258" s="31" t="s">
        <v>391</v>
      </c>
      <c r="C258" s="31" t="s">
        <v>392</v>
      </c>
      <c r="D258" s="43" t="s">
        <v>375</v>
      </c>
      <c r="E258" s="13">
        <v>41565</v>
      </c>
      <c r="F258" s="13">
        <f>'Generator Engine No.1'!F258</f>
        <v>44321</v>
      </c>
      <c r="G258" s="334"/>
      <c r="H258" s="15">
        <f>DATE(YEAR(F258)+1,MONTH(F258),DAY(F258)-1)</f>
        <v>44685</v>
      </c>
      <c r="I258" s="16">
        <f t="shared" ca="1" si="53"/>
        <v>101</v>
      </c>
      <c r="J258" s="17" t="s">
        <v>4812</v>
      </c>
      <c r="K258" s="31"/>
      <c r="L258" s="20"/>
    </row>
    <row r="259" spans="1:12" ht="24.95" customHeight="1">
      <c r="A259" s="17" t="s">
        <v>1685</v>
      </c>
      <c r="B259" s="31" t="s">
        <v>393</v>
      </c>
      <c r="C259" s="31" t="s">
        <v>394</v>
      </c>
      <c r="D259" s="43" t="s">
        <v>4</v>
      </c>
      <c r="E259" s="13">
        <v>41565</v>
      </c>
      <c r="F259" s="325">
        <f>'Generator Engine No.1'!F259</f>
        <v>44545</v>
      </c>
      <c r="G259" s="334"/>
      <c r="H259" s="15">
        <f>EDATE(F259-1,1)</f>
        <v>44575</v>
      </c>
      <c r="I259" s="16">
        <f t="shared" ref="I259" ca="1" si="54">IF(ISBLANK(H259),"",H259-DATE(YEAR(NOW()),MONTH(NOW()),DAY(NOW())))</f>
        <v>-9</v>
      </c>
      <c r="J259" s="17" t="str">
        <f t="shared" ca="1" si="40"/>
        <v>OVERDUE</v>
      </c>
      <c r="K259" s="31"/>
      <c r="L259" s="20"/>
    </row>
    <row r="260" spans="1:12" ht="24.95" customHeight="1">
      <c r="A260" s="17" t="s">
        <v>1686</v>
      </c>
      <c r="B260" s="31" t="s">
        <v>1063</v>
      </c>
      <c r="C260" s="31" t="s">
        <v>1068</v>
      </c>
      <c r="D260" s="21"/>
      <c r="E260" s="13">
        <v>41565</v>
      </c>
      <c r="F260" s="13">
        <v>43384</v>
      </c>
      <c r="G260" s="334"/>
      <c r="H260" s="22"/>
      <c r="I260" s="23"/>
      <c r="J260" s="17" t="str">
        <f t="shared" si="40"/>
        <v/>
      </c>
      <c r="K260" s="31" t="s">
        <v>1069</v>
      </c>
      <c r="L260" s="20"/>
    </row>
    <row r="261" spans="1:12" ht="24.95" customHeight="1">
      <c r="A261" s="17" t="s">
        <v>1687</v>
      </c>
      <c r="B261" s="31" t="s">
        <v>1064</v>
      </c>
      <c r="C261" s="31" t="s">
        <v>976</v>
      </c>
      <c r="D261" s="21">
        <v>300</v>
      </c>
      <c r="E261" s="13">
        <v>41565</v>
      </c>
      <c r="F261" s="13">
        <v>44565</v>
      </c>
      <c r="G261" s="27">
        <v>25917</v>
      </c>
      <c r="H261" s="333">
        <f>IF(I261&lt;=300,$F$5+(I261/24),"error")</f>
        <v>44594.3125</v>
      </c>
      <c r="I261" s="272">
        <f t="shared" ref="I261" si="55">D261-($F$4-G261)</f>
        <v>247.5</v>
      </c>
      <c r="J261" s="17" t="str">
        <f t="shared" si="40"/>
        <v>NOT DUE</v>
      </c>
      <c r="K261" s="31" t="s">
        <v>1070</v>
      </c>
      <c r="L261" s="147"/>
    </row>
    <row r="262" spans="1:12" ht="24.95" customHeight="1">
      <c r="A262" s="17" t="s">
        <v>1688</v>
      </c>
      <c r="B262" s="31" t="s">
        <v>1065</v>
      </c>
      <c r="C262" s="31" t="s">
        <v>1066</v>
      </c>
      <c r="D262" s="21" t="s">
        <v>1</v>
      </c>
      <c r="E262" s="13">
        <v>41565</v>
      </c>
      <c r="F262" s="325">
        <v>44583</v>
      </c>
      <c r="G262" s="334"/>
      <c r="H262" s="15">
        <f>DATE(YEAR(F262),MONTH(F262),DAY(F262)+1)</f>
        <v>44584</v>
      </c>
      <c r="I262" s="16">
        <f t="shared" ref="I262" ca="1" si="56">IF(ISBLANK(H262),"",H262-DATE(YEAR(NOW()),MONTH(NOW()),DAY(NOW())))</f>
        <v>0</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33">
        <f>IF(I263&lt;=2000,$F$5+(I263/24),"error")</f>
        <v>44494.07916666667</v>
      </c>
      <c r="I263" s="272">
        <f t="shared" ref="I263:I264" si="57">D263-($F$4-G263)</f>
        <v>-2158.0999999999985</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3">
        <f>IF(I264&lt;=500,$F$5+(I264/24),"error")</f>
        <v>44518.4375</v>
      </c>
      <c r="I264" s="23">
        <f t="shared" si="57"/>
        <v>-1573.5</v>
      </c>
      <c r="J264" s="17" t="str">
        <f t="shared" si="40"/>
        <v>OVERDUE</v>
      </c>
      <c r="K264" s="31" t="s">
        <v>1085</v>
      </c>
      <c r="L264" s="20"/>
    </row>
    <row r="265" spans="1:12" ht="24.95" customHeight="1">
      <c r="A265" s="17" t="s">
        <v>1691</v>
      </c>
      <c r="B265" s="31" t="s">
        <v>1081</v>
      </c>
      <c r="C265" s="31" t="s">
        <v>1082</v>
      </c>
      <c r="D265" s="21" t="s">
        <v>26</v>
      </c>
      <c r="E265" s="13">
        <v>41565</v>
      </c>
      <c r="F265" s="13">
        <v>44583</v>
      </c>
      <c r="G265" s="334"/>
      <c r="H265" s="15">
        <f>DATE(YEAR(F265),MONTH(F265),DAY(F265)+7)</f>
        <v>44590</v>
      </c>
      <c r="I265" s="16">
        <f t="shared" ref="I265:I328" ca="1" si="58">IF(ISBLANK(H265),"",H265-DATE(YEAR(NOW()),MONTH(NOW()),DAY(NOW())))</f>
        <v>6</v>
      </c>
      <c r="J265" s="17" t="str">
        <f t="shared" ca="1" si="40"/>
        <v>NOT DUE</v>
      </c>
      <c r="K265" s="31" t="s">
        <v>1086</v>
      </c>
      <c r="L265" s="20"/>
    </row>
    <row r="266" spans="1:12" ht="24.95" customHeight="1">
      <c r="A266" s="17" t="s">
        <v>1692</v>
      </c>
      <c r="B266" s="31" t="s">
        <v>1087</v>
      </c>
      <c r="C266" s="31" t="s">
        <v>1088</v>
      </c>
      <c r="D266" s="21" t="s">
        <v>1</v>
      </c>
      <c r="E266" s="13">
        <v>41565</v>
      </c>
      <c r="F266" s="13">
        <v>44583</v>
      </c>
      <c r="G266" s="334"/>
      <c r="H266" s="15">
        <f t="shared" ref="H266:H279" si="59">DATE(YEAR(F266),MONTH(F266),DAY(F266)+1)</f>
        <v>44584</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44583</v>
      </c>
      <c r="G267" s="334"/>
      <c r="H267" s="15">
        <f t="shared" si="59"/>
        <v>44584</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44583</v>
      </c>
      <c r="G268" s="334"/>
      <c r="H268" s="15">
        <f t="shared" si="59"/>
        <v>44584</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44583</v>
      </c>
      <c r="G269" s="334"/>
      <c r="H269" s="15">
        <f t="shared" si="59"/>
        <v>44584</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44583</v>
      </c>
      <c r="G270" s="334"/>
      <c r="H270" s="15">
        <f t="shared" si="59"/>
        <v>44584</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44583</v>
      </c>
      <c r="G271" s="334"/>
      <c r="H271" s="15">
        <f t="shared" si="59"/>
        <v>44584</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44583</v>
      </c>
      <c r="G272" s="334"/>
      <c r="H272" s="15">
        <f t="shared" si="59"/>
        <v>44584</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44583</v>
      </c>
      <c r="G273" s="334"/>
      <c r="H273" s="15">
        <f t="shared" si="59"/>
        <v>44584</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44583</v>
      </c>
      <c r="G274" s="334"/>
      <c r="H274" s="15">
        <f t="shared" si="59"/>
        <v>44584</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44583</v>
      </c>
      <c r="G275" s="334"/>
      <c r="H275" s="15">
        <f t="shared" si="59"/>
        <v>44584</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44583</v>
      </c>
      <c r="G276" s="334"/>
      <c r="H276" s="15">
        <f t="shared" si="59"/>
        <v>44584</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44583</v>
      </c>
      <c r="G277" s="334"/>
      <c r="H277" s="15">
        <f t="shared" si="59"/>
        <v>44584</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44583</v>
      </c>
      <c r="G278" s="334"/>
      <c r="H278" s="15">
        <f t="shared" si="59"/>
        <v>44584</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44583</v>
      </c>
      <c r="G279" s="334"/>
      <c r="H279" s="15">
        <f t="shared" si="59"/>
        <v>44584</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44583</v>
      </c>
      <c r="G280" s="334"/>
      <c r="H280" s="15">
        <f>DATE(YEAR(F280),MONTH(F280),DAY(F280)+7)</f>
        <v>44590</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25">
        <v>44583</v>
      </c>
      <c r="G281" s="334"/>
      <c r="H281" s="15">
        <f>DATE(YEAR(F281),MONTH(F281),DAY(F281)+7)</f>
        <v>44590</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25">
        <v>44583</v>
      </c>
      <c r="G282" s="334"/>
      <c r="H282" s="15">
        <f>DATE(YEAR(F282),MONTH(F282),DAY(F282)+7)</f>
        <v>44590</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25">
        <v>44583</v>
      </c>
      <c r="G283" s="334"/>
      <c r="H283" s="15">
        <f>DATE(YEAR(F283),MONTH(F283),DAY(F283)+7)</f>
        <v>44590</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25">
        <v>44583</v>
      </c>
      <c r="G284" s="334"/>
      <c r="H284" s="15">
        <f>DATE(YEAR(F284),MONTH(F284),DAY(F284)+7)</f>
        <v>44590</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25">
        <v>44565</v>
      </c>
      <c r="G285" s="334"/>
      <c r="H285" s="15">
        <f>EDATE(F285-1,1)</f>
        <v>44595</v>
      </c>
      <c r="I285" s="273">
        <f t="shared" ca="1" si="58"/>
        <v>11</v>
      </c>
      <c r="J285" s="17" t="str">
        <f t="shared" ca="1" si="60"/>
        <v>NOT DUE</v>
      </c>
      <c r="K285" s="31" t="s">
        <v>1120</v>
      </c>
      <c r="L285" s="20"/>
    </row>
    <row r="286" spans="1:12" ht="24.95" customHeight="1">
      <c r="A286" s="17" t="s">
        <v>1712</v>
      </c>
      <c r="B286" s="31" t="s">
        <v>1155</v>
      </c>
      <c r="C286" s="31" t="s">
        <v>1105</v>
      </c>
      <c r="D286" s="21" t="s">
        <v>4</v>
      </c>
      <c r="E286" s="13">
        <v>41565</v>
      </c>
      <c r="F286" s="13">
        <v>44565</v>
      </c>
      <c r="G286" s="334"/>
      <c r="H286" s="15">
        <f>EDATE(F286-1,1)</f>
        <v>44595</v>
      </c>
      <c r="I286" s="273">
        <f t="shared" ca="1" si="58"/>
        <v>11</v>
      </c>
      <c r="J286" s="17" t="str">
        <f t="shared" ca="1" si="60"/>
        <v>NOT DUE</v>
      </c>
      <c r="K286" s="31" t="s">
        <v>1162</v>
      </c>
      <c r="L286" s="20"/>
    </row>
    <row r="287" spans="1:12" ht="24.95" customHeight="1">
      <c r="A287" s="17" t="s">
        <v>1713</v>
      </c>
      <c r="B287" s="31" t="s">
        <v>1141</v>
      </c>
      <c r="C287" s="31" t="s">
        <v>1105</v>
      </c>
      <c r="D287" s="21" t="s">
        <v>4</v>
      </c>
      <c r="E287" s="13">
        <v>41565</v>
      </c>
      <c r="F287" s="13">
        <v>44565</v>
      </c>
      <c r="G287" s="334"/>
      <c r="H287" s="15">
        <f>EDATE(F287-1,1)</f>
        <v>44595</v>
      </c>
      <c r="I287" s="273">
        <f t="shared" ca="1" si="58"/>
        <v>11</v>
      </c>
      <c r="J287" s="17" t="str">
        <f t="shared" ca="1" si="60"/>
        <v>NOT DUE</v>
      </c>
      <c r="K287" s="31" t="s">
        <v>1163</v>
      </c>
      <c r="L287" s="20"/>
    </row>
    <row r="288" spans="1:12" ht="24.95" customHeight="1">
      <c r="A288" s="17" t="s">
        <v>1714</v>
      </c>
      <c r="B288" s="31" t="s">
        <v>1156</v>
      </c>
      <c r="C288" s="31" t="s">
        <v>1157</v>
      </c>
      <c r="D288" s="21" t="s">
        <v>4</v>
      </c>
      <c r="E288" s="13">
        <v>41565</v>
      </c>
      <c r="F288" s="13">
        <v>44565</v>
      </c>
      <c r="G288" s="334"/>
      <c r="H288" s="15">
        <f>EDATE(F288-1,1)</f>
        <v>44595</v>
      </c>
      <c r="I288" s="273">
        <f t="shared" ca="1" si="58"/>
        <v>11</v>
      </c>
      <c r="J288" s="17" t="str">
        <f t="shared" ca="1" si="60"/>
        <v>NOT DUE</v>
      </c>
      <c r="K288" s="31" t="s">
        <v>1164</v>
      </c>
      <c r="L288" s="20"/>
    </row>
    <row r="289" spans="1:12" ht="24.95" customHeight="1">
      <c r="A289" s="17" t="s">
        <v>1715</v>
      </c>
      <c r="B289" s="31" t="s">
        <v>1165</v>
      </c>
      <c r="C289" s="31" t="s">
        <v>1105</v>
      </c>
      <c r="D289" s="21" t="s">
        <v>874</v>
      </c>
      <c r="E289" s="13">
        <v>41565</v>
      </c>
      <c r="F289" s="325">
        <v>44482</v>
      </c>
      <c r="G289" s="334"/>
      <c r="H289" s="15">
        <f>DATE(YEAR(F289),MONTH(F289)+6,DAY(F289)-1)</f>
        <v>44663</v>
      </c>
      <c r="I289" s="273">
        <f t="shared" ca="1" si="58"/>
        <v>79</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4"/>
      <c r="H290" s="15">
        <f>DATE(YEAR(F290),MONTH(F290)+6,DAY(F290)-1)</f>
        <v>44663</v>
      </c>
      <c r="I290" s="16">
        <f t="shared" ca="1" si="58"/>
        <v>79</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4"/>
      <c r="H291" s="15">
        <f t="shared" ref="H291:H299" si="62">DATE(YEAR(F291)+1,MONTH(F291),DAY(F291)-1)</f>
        <v>44846</v>
      </c>
      <c r="I291" s="16">
        <f t="shared" ca="1" si="58"/>
        <v>262</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4"/>
      <c r="H292" s="15">
        <f t="shared" si="62"/>
        <v>44846</v>
      </c>
      <c r="I292" s="16">
        <f t="shared" ca="1" si="58"/>
        <v>262</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4"/>
      <c r="H293" s="15">
        <f t="shared" si="62"/>
        <v>44846</v>
      </c>
      <c r="I293" s="16">
        <f t="shared" ca="1" si="58"/>
        <v>262</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4"/>
      <c r="H294" s="15">
        <f t="shared" si="62"/>
        <v>44846</v>
      </c>
      <c r="I294" s="16">
        <f t="shared" ca="1" si="58"/>
        <v>262</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4"/>
      <c r="H295" s="15">
        <f t="shared" si="62"/>
        <v>44846</v>
      </c>
      <c r="I295" s="16">
        <f t="shared" ca="1" si="58"/>
        <v>262</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4"/>
      <c r="H296" s="15">
        <f t="shared" si="62"/>
        <v>44846</v>
      </c>
      <c r="I296" s="16">
        <f t="shared" ca="1" si="58"/>
        <v>262</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4"/>
      <c r="H297" s="15">
        <f t="shared" si="62"/>
        <v>44846</v>
      </c>
      <c r="I297" s="16">
        <f t="shared" ca="1" si="58"/>
        <v>262</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4"/>
      <c r="H298" s="15">
        <f t="shared" si="62"/>
        <v>44846</v>
      </c>
      <c r="I298" s="16">
        <f t="shared" ca="1" si="58"/>
        <v>262</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4"/>
      <c r="H299" s="15">
        <f t="shared" si="62"/>
        <v>44846</v>
      </c>
      <c r="I299" s="16">
        <f t="shared" ca="1" si="58"/>
        <v>262</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4"/>
      <c r="H300" s="15">
        <f t="shared" ref="H300:H328" si="63">DATE(YEAR(F300)+4,MONTH(F300),DAY(F300)-1)</f>
        <v>44842</v>
      </c>
      <c r="I300" s="16">
        <f t="shared" ca="1" si="58"/>
        <v>258</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4"/>
      <c r="H301" s="15">
        <f t="shared" si="63"/>
        <v>44842</v>
      </c>
      <c r="I301" s="16">
        <f t="shared" ca="1" si="58"/>
        <v>258</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4"/>
      <c r="H302" s="15">
        <f t="shared" si="63"/>
        <v>44842</v>
      </c>
      <c r="I302" s="16">
        <f t="shared" ca="1" si="58"/>
        <v>258</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4"/>
      <c r="H303" s="15">
        <f t="shared" si="63"/>
        <v>44842</v>
      </c>
      <c r="I303" s="16">
        <f t="shared" ca="1" si="58"/>
        <v>258</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4"/>
      <c r="H304" s="15">
        <f t="shared" si="63"/>
        <v>44842</v>
      </c>
      <c r="I304" s="16">
        <f t="shared" ca="1" si="58"/>
        <v>258</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4"/>
      <c r="H305" s="15">
        <f t="shared" si="63"/>
        <v>44838</v>
      </c>
      <c r="I305" s="16">
        <f t="shared" ca="1" si="58"/>
        <v>254</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4"/>
      <c r="H306" s="15">
        <f t="shared" si="63"/>
        <v>44842</v>
      </c>
      <c r="I306" s="16">
        <f t="shared" ca="1" si="58"/>
        <v>258</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4"/>
      <c r="H307" s="15">
        <f t="shared" si="63"/>
        <v>44842</v>
      </c>
      <c r="I307" s="16">
        <f t="shared" ca="1" si="58"/>
        <v>258</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4"/>
      <c r="H308" s="15">
        <f t="shared" si="63"/>
        <v>44842</v>
      </c>
      <c r="I308" s="16">
        <f t="shared" ca="1" si="58"/>
        <v>258</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4"/>
      <c r="H309" s="15">
        <f t="shared" si="63"/>
        <v>44842</v>
      </c>
      <c r="I309" s="16">
        <f t="shared" ca="1" si="58"/>
        <v>258</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4"/>
      <c r="H310" s="15">
        <f t="shared" si="63"/>
        <v>44842</v>
      </c>
      <c r="I310" s="16">
        <f t="shared" ca="1" si="58"/>
        <v>258</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4"/>
      <c r="H311" s="15">
        <f t="shared" si="63"/>
        <v>44842</v>
      </c>
      <c r="I311" s="16">
        <f t="shared" ca="1" si="58"/>
        <v>258</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4"/>
      <c r="H312" s="15">
        <f t="shared" si="63"/>
        <v>44842</v>
      </c>
      <c r="I312" s="16">
        <f t="shared" ca="1" si="58"/>
        <v>258</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4"/>
      <c r="H313" s="15">
        <f t="shared" si="63"/>
        <v>44842</v>
      </c>
      <c r="I313" s="16">
        <f t="shared" ca="1" si="58"/>
        <v>258</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4"/>
      <c r="H314" s="15">
        <f t="shared" si="63"/>
        <v>44842</v>
      </c>
      <c r="I314" s="16">
        <f t="shared" ca="1" si="58"/>
        <v>258</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4"/>
      <c r="H315" s="15">
        <f t="shared" si="63"/>
        <v>44842</v>
      </c>
      <c r="I315" s="16">
        <f t="shared" ca="1" si="58"/>
        <v>258</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4"/>
      <c r="H316" s="15">
        <f t="shared" si="63"/>
        <v>44842</v>
      </c>
      <c r="I316" s="16">
        <f t="shared" ca="1" si="58"/>
        <v>258</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4"/>
      <c r="H317" s="15">
        <f t="shared" si="63"/>
        <v>44842</v>
      </c>
      <c r="I317" s="16">
        <f t="shared" ca="1" si="58"/>
        <v>258</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4"/>
      <c r="H318" s="15">
        <f t="shared" si="63"/>
        <v>44842</v>
      </c>
      <c r="I318" s="16">
        <f t="shared" ca="1" si="58"/>
        <v>258</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4"/>
      <c r="H319" s="15">
        <f t="shared" si="63"/>
        <v>44842</v>
      </c>
      <c r="I319" s="16">
        <f t="shared" ca="1" si="58"/>
        <v>258</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4"/>
      <c r="H320" s="15">
        <f t="shared" si="63"/>
        <v>44842</v>
      </c>
      <c r="I320" s="16">
        <f t="shared" ca="1" si="58"/>
        <v>258</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4"/>
      <c r="H321" s="15">
        <f t="shared" si="63"/>
        <v>44842</v>
      </c>
      <c r="I321" s="16">
        <f t="shared" ca="1" si="58"/>
        <v>258</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4"/>
      <c r="H322" s="15">
        <f t="shared" si="63"/>
        <v>44842</v>
      </c>
      <c r="I322" s="16">
        <f t="shared" ca="1" si="58"/>
        <v>258</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4"/>
      <c r="H323" s="15">
        <f t="shared" si="63"/>
        <v>44842</v>
      </c>
      <c r="I323" s="16">
        <f t="shared" ca="1" si="58"/>
        <v>258</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4"/>
      <c r="H324" s="15">
        <f t="shared" si="63"/>
        <v>44842</v>
      </c>
      <c r="I324" s="16">
        <f t="shared" ca="1" si="58"/>
        <v>258</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4"/>
      <c r="H325" s="15">
        <f t="shared" si="63"/>
        <v>44842</v>
      </c>
      <c r="I325" s="16">
        <f t="shared" ca="1" si="58"/>
        <v>258</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4"/>
      <c r="H326" s="15">
        <f t="shared" si="63"/>
        <v>44837</v>
      </c>
      <c r="I326" s="16">
        <f t="shared" ca="1" si="58"/>
        <v>253</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4"/>
      <c r="H327" s="15">
        <f t="shared" si="63"/>
        <v>44837</v>
      </c>
      <c r="I327" s="16">
        <f t="shared" ca="1" si="58"/>
        <v>253</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4"/>
      <c r="H328" s="15">
        <f t="shared" si="63"/>
        <v>44837</v>
      </c>
      <c r="I328" s="16">
        <f t="shared" ca="1" si="58"/>
        <v>253</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3">
        <f>IF(I329&lt;=500,$F$5+(I329/24),"error")</f>
        <v>44507.820833333331</v>
      </c>
      <c r="I329" s="272">
        <f>D329-($F$4-G329)</f>
        <v>-1828.2999999999993</v>
      </c>
      <c r="J329" s="17" t="str">
        <f>IF(I329="","",IF(I329&lt;0,"OVERDUE","NOT DUE"))</f>
        <v>OVERDUE</v>
      </c>
      <c r="K329" s="31" t="s">
        <v>4800</v>
      </c>
      <c r="L329" s="271"/>
    </row>
    <row r="330" spans="1:12" ht="29.25" customHeight="1">
      <c r="A330" s="17" t="s">
        <v>4814</v>
      </c>
      <c r="B330" s="31" t="s">
        <v>4802</v>
      </c>
      <c r="C330" s="31" t="s">
        <v>4803</v>
      </c>
      <c r="D330" s="43">
        <v>300</v>
      </c>
      <c r="E330" s="13">
        <v>41565</v>
      </c>
      <c r="F330" s="13">
        <v>44557</v>
      </c>
      <c r="G330" s="27">
        <v>25750</v>
      </c>
      <c r="H330" s="333">
        <f>IF(I330&lt;=300,$F$5+(I330/24),"error")</f>
        <v>44587.354166666664</v>
      </c>
      <c r="I330" s="272">
        <f t="shared" ref="I330:I331" si="64">D330-($F$4-G330)</f>
        <v>80.5</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3">
        <f>IF(I331&lt;=1000,$F$5+(I331/24),"error")</f>
        <v>44596.979166666664</v>
      </c>
      <c r="I331" s="23">
        <f t="shared" si="64"/>
        <v>311.5</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5221</v>
      </c>
      <c r="B338" s="39"/>
      <c r="C338" s="49"/>
      <c r="D338" t="s">
        <v>5218</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20"/>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topLeftCell="A325" zoomScale="90" zoomScaleNormal="90" workbookViewId="0">
      <selection activeCell="G254" sqref="G254"/>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25082</v>
      </c>
    </row>
    <row r="5" spans="1:12" ht="18" customHeight="1">
      <c r="A5" s="357" t="s">
        <v>78</v>
      </c>
      <c r="B5" s="357"/>
      <c r="C5" s="38" t="s">
        <v>599</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44583</v>
      </c>
      <c r="G8" s="334"/>
      <c r="H8" s="15">
        <f>DATE(YEAR(F8),MONTH(F8),DAY(F8)+1)</f>
        <v>44584</v>
      </c>
      <c r="I8" s="16">
        <f t="shared" ref="I8:I9" ca="1" si="0">IF(ISBLANK(H8),"",H8-DATE(YEAR(NOW()),MONTH(NOW()),DAY(NOW())))</f>
        <v>0</v>
      </c>
      <c r="J8" s="17" t="str">
        <f ca="1">IF(I8="","",IF(I8&lt;0,"OVERDUE","NOT DUE"))</f>
        <v>NOT DUE</v>
      </c>
      <c r="K8" s="31" t="s">
        <v>605</v>
      </c>
      <c r="L8" s="18"/>
    </row>
    <row r="9" spans="1:12">
      <c r="A9" s="17" t="s">
        <v>4816</v>
      </c>
      <c r="B9" s="31" t="s">
        <v>603</v>
      </c>
      <c r="C9" s="31" t="s">
        <v>58</v>
      </c>
      <c r="D9" s="21" t="s">
        <v>1</v>
      </c>
      <c r="E9" s="13">
        <v>41565</v>
      </c>
      <c r="F9" s="13">
        <f>F8</f>
        <v>44583</v>
      </c>
      <c r="G9" s="334"/>
      <c r="H9" s="15">
        <f>DATE(YEAR(F9),MONTH(F9),DAY(F9)+1)</f>
        <v>44584</v>
      </c>
      <c r="I9" s="16">
        <f t="shared" ca="1" si="0"/>
        <v>0</v>
      </c>
      <c r="J9" s="17" t="str">
        <f t="shared" ref="J9:J77" ca="1" si="1">IF(I9="","",IF(I9&lt;0,"OVERDUE","NOT DUE"))</f>
        <v>NOT DUE</v>
      </c>
      <c r="K9" s="31" t="s">
        <v>605</v>
      </c>
      <c r="L9" s="18"/>
    </row>
    <row r="10" spans="1:12" ht="24.95" customHeight="1">
      <c r="A10" s="17" t="s">
        <v>4817</v>
      </c>
      <c r="B10" s="31" t="s">
        <v>606</v>
      </c>
      <c r="C10" s="31" t="s">
        <v>607</v>
      </c>
      <c r="D10" s="21">
        <v>1000</v>
      </c>
      <c r="E10" s="13">
        <v>41565</v>
      </c>
      <c r="F10" s="13">
        <v>44228</v>
      </c>
      <c r="G10" s="27">
        <v>22047.1</v>
      </c>
      <c r="H10" s="333">
        <f>IF(I10&lt;=1000,$F$5+(I10/24),"error")</f>
        <v>44499.212500000001</v>
      </c>
      <c r="I10" s="272">
        <f>D10-($F$4-G10)</f>
        <v>-2034.9000000000015</v>
      </c>
      <c r="J10" s="17" t="str">
        <f t="shared" si="1"/>
        <v>OVERDUE</v>
      </c>
      <c r="K10" s="31" t="s">
        <v>622</v>
      </c>
      <c r="L10" s="238"/>
    </row>
    <row r="11" spans="1:12" ht="24.95" customHeight="1">
      <c r="A11" s="17" t="s">
        <v>4818</v>
      </c>
      <c r="B11" s="31" t="s">
        <v>705</v>
      </c>
      <c r="C11" s="31" t="s">
        <v>609</v>
      </c>
      <c r="D11" s="21">
        <v>2000</v>
      </c>
      <c r="E11" s="13">
        <v>41565</v>
      </c>
      <c r="F11" s="13">
        <v>44183</v>
      </c>
      <c r="G11" s="27">
        <v>21659</v>
      </c>
      <c r="H11" s="333">
        <f>IF(I11&lt;=2000,$F$5+(I11/24),"error")</f>
        <v>44524.708333333336</v>
      </c>
      <c r="I11" s="272">
        <f t="shared" ref="I11:I78" si="2">D11-($F$4-G11)</f>
        <v>-1423</v>
      </c>
      <c r="J11" s="17" t="str">
        <f t="shared" si="1"/>
        <v>OVERDUE</v>
      </c>
      <c r="K11" s="31" t="s">
        <v>623</v>
      </c>
      <c r="L11" s="238"/>
    </row>
    <row r="12" spans="1:12" ht="24.95" customHeight="1">
      <c r="A12" s="17" t="s">
        <v>4819</v>
      </c>
      <c r="B12" s="31" t="s">
        <v>705</v>
      </c>
      <c r="C12" s="31" t="s">
        <v>610</v>
      </c>
      <c r="D12" s="21">
        <v>12000</v>
      </c>
      <c r="E12" s="13">
        <v>41565</v>
      </c>
      <c r="F12" s="13">
        <v>43152</v>
      </c>
      <c r="G12" s="27">
        <v>12749</v>
      </c>
      <c r="H12" s="333">
        <f>IF(I12&lt;=12000,$F$5+(I12/24),"error")</f>
        <v>44570.125</v>
      </c>
      <c r="I12" s="272">
        <f t="shared" si="2"/>
        <v>-333</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3">
        <f t="shared" ref="H13:H15" si="3">IF(I13&lt;=12000,$F$5+(I13/24),"error")</f>
        <v>44570.125</v>
      </c>
      <c r="I13" s="272">
        <f t="shared" si="2"/>
        <v>-333</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3">
        <f t="shared" si="3"/>
        <v>44570.125</v>
      </c>
      <c r="I14" s="272">
        <f t="shared" si="2"/>
        <v>-333</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3">
        <f t="shared" si="3"/>
        <v>44570.125</v>
      </c>
      <c r="I15" s="272">
        <f t="shared" si="2"/>
        <v>-333</v>
      </c>
      <c r="J15" s="17" t="str">
        <f t="shared" si="1"/>
        <v>OVERDUE</v>
      </c>
      <c r="K15" s="31" t="s">
        <v>625</v>
      </c>
      <c r="L15" s="18"/>
    </row>
    <row r="16" spans="1:12" ht="24.95" customHeight="1">
      <c r="A16" s="17" t="s">
        <v>4823</v>
      </c>
      <c r="B16" s="31" t="s">
        <v>705</v>
      </c>
      <c r="C16" s="31" t="s">
        <v>621</v>
      </c>
      <c r="D16" s="21">
        <v>3000</v>
      </c>
      <c r="E16" s="13">
        <v>41565</v>
      </c>
      <c r="F16" s="13">
        <v>44109</v>
      </c>
      <c r="G16" s="27">
        <v>20828.900000000001</v>
      </c>
      <c r="H16" s="333">
        <f>IF(I16&lt;=3000,$F$5+(I16/24),"error")</f>
        <v>44531.787499999999</v>
      </c>
      <c r="I16" s="272">
        <f t="shared" si="2"/>
        <v>-1253.0999999999985</v>
      </c>
      <c r="J16" s="17" t="str">
        <f t="shared" si="1"/>
        <v>OVERDUE</v>
      </c>
      <c r="K16" s="31" t="s">
        <v>626</v>
      </c>
      <c r="L16" s="20" t="s">
        <v>4545</v>
      </c>
    </row>
    <row r="17" spans="1:12" ht="24.95" customHeight="1">
      <c r="A17" s="17" t="s">
        <v>4824</v>
      </c>
      <c r="B17" s="31" t="s">
        <v>705</v>
      </c>
      <c r="C17" s="31" t="s">
        <v>614</v>
      </c>
      <c r="D17" s="21">
        <v>12000</v>
      </c>
      <c r="E17" s="13">
        <v>41565</v>
      </c>
      <c r="F17" s="13">
        <v>43152</v>
      </c>
      <c r="G17" s="27">
        <v>12749</v>
      </c>
      <c r="H17" s="333">
        <f>IF(I17&lt;=12000,$F$5+(I17/24),"error")</f>
        <v>44570.125</v>
      </c>
      <c r="I17" s="272">
        <f t="shared" si="2"/>
        <v>-333</v>
      </c>
      <c r="J17" s="17" t="str">
        <f t="shared" si="1"/>
        <v>OVERDUE</v>
      </c>
      <c r="K17" s="31" t="s">
        <v>625</v>
      </c>
      <c r="L17" s="18"/>
    </row>
    <row r="18" spans="1:12" ht="24.95" customHeight="1">
      <c r="A18" s="17" t="s">
        <v>4825</v>
      </c>
      <c r="B18" s="31" t="s">
        <v>705</v>
      </c>
      <c r="C18" s="31" t="s">
        <v>615</v>
      </c>
      <c r="D18" s="21">
        <v>3000</v>
      </c>
      <c r="E18" s="13">
        <v>41565</v>
      </c>
      <c r="F18" s="13">
        <v>44109</v>
      </c>
      <c r="G18" s="27">
        <v>20828.900000000001</v>
      </c>
      <c r="H18" s="333">
        <f>IF(I18&lt;=3000,$F$5+(I18/24),"error")</f>
        <v>44531.787499999999</v>
      </c>
      <c r="I18" s="272">
        <f t="shared" si="2"/>
        <v>-1253.0999999999985</v>
      </c>
      <c r="J18" s="17" t="str">
        <f t="shared" si="1"/>
        <v>OVERDUE</v>
      </c>
      <c r="K18" s="31" t="s">
        <v>626</v>
      </c>
      <c r="L18" s="20" t="s">
        <v>4545</v>
      </c>
    </row>
    <row r="19" spans="1:12" ht="24.95" customHeight="1">
      <c r="A19" s="17" t="s">
        <v>4826</v>
      </c>
      <c r="B19" s="31" t="s">
        <v>705</v>
      </c>
      <c r="C19" s="31" t="s">
        <v>615</v>
      </c>
      <c r="D19" s="21">
        <v>12000</v>
      </c>
      <c r="E19" s="13">
        <v>41565</v>
      </c>
      <c r="F19" s="13">
        <v>43152</v>
      </c>
      <c r="G19" s="27">
        <v>12749</v>
      </c>
      <c r="H19" s="333">
        <f t="shared" ref="H19:H22" si="4">IF(I19&lt;=12000,$F$5+(I19/24),"error")</f>
        <v>44570.125</v>
      </c>
      <c r="I19" s="272">
        <f t="shared" si="2"/>
        <v>-333</v>
      </c>
      <c r="J19" s="17" t="str">
        <f t="shared" si="1"/>
        <v>OVERDUE</v>
      </c>
      <c r="K19" s="31" t="s">
        <v>625</v>
      </c>
      <c r="L19" s="18"/>
    </row>
    <row r="20" spans="1:12" ht="20.25" customHeight="1">
      <c r="A20" s="17" t="s">
        <v>4827</v>
      </c>
      <c r="B20" s="31" t="s">
        <v>705</v>
      </c>
      <c r="C20" s="31" t="s">
        <v>616</v>
      </c>
      <c r="D20" s="21">
        <v>12000</v>
      </c>
      <c r="E20" s="13"/>
      <c r="F20" s="13"/>
      <c r="G20" s="27"/>
      <c r="H20" s="333">
        <f t="shared" si="4"/>
        <v>44584</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3">
        <f t="shared" si="4"/>
        <v>44570.125</v>
      </c>
      <c r="I21" s="272">
        <f t="shared" si="2"/>
        <v>-333</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3">
        <f t="shared" si="4"/>
        <v>44570.125</v>
      </c>
      <c r="I22" s="272">
        <f t="shared" si="2"/>
        <v>-333</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3">
        <f>IF(I23&lt;=24000,$F$5+(I23/24),"error")</f>
        <v>45070.125</v>
      </c>
      <c r="I23" s="272">
        <f t="shared" si="2"/>
        <v>11667</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3">
        <f>IF(I24&lt;=12000,$F$5+(I24/24),"error")</f>
        <v>44570.125</v>
      </c>
      <c r="I24" s="272">
        <f t="shared" si="2"/>
        <v>-333</v>
      </c>
      <c r="J24" s="17" t="str">
        <f t="shared" si="1"/>
        <v>OVERDUE</v>
      </c>
      <c r="K24" s="31" t="s">
        <v>624</v>
      </c>
      <c r="L24" s="18"/>
    </row>
    <row r="25" spans="1:12" ht="24.95" customHeight="1">
      <c r="A25" s="17" t="s">
        <v>4832</v>
      </c>
      <c r="B25" s="31" t="s">
        <v>706</v>
      </c>
      <c r="C25" s="31" t="s">
        <v>609</v>
      </c>
      <c r="D25" s="21">
        <v>2000</v>
      </c>
      <c r="E25" s="13">
        <v>41565</v>
      </c>
      <c r="F25" s="13">
        <v>44183</v>
      </c>
      <c r="G25" s="27">
        <v>21659</v>
      </c>
      <c r="H25" s="333">
        <f>IF(I25&lt;=2000,$F$5+(I25/24),"error")</f>
        <v>44524.708333333336</v>
      </c>
      <c r="I25" s="272">
        <f t="shared" si="2"/>
        <v>-1423</v>
      </c>
      <c r="J25" s="17" t="str">
        <f t="shared" si="1"/>
        <v>OVERDUE</v>
      </c>
      <c r="K25" s="31" t="s">
        <v>623</v>
      </c>
      <c r="L25" s="18"/>
    </row>
    <row r="26" spans="1:12" ht="24.95" customHeight="1">
      <c r="A26" s="17" t="s">
        <v>4833</v>
      </c>
      <c r="B26" s="31" t="s">
        <v>706</v>
      </c>
      <c r="C26" s="31" t="s">
        <v>610</v>
      </c>
      <c r="D26" s="21">
        <v>12000</v>
      </c>
      <c r="E26" s="13">
        <v>41565</v>
      </c>
      <c r="F26" s="13">
        <v>43152</v>
      </c>
      <c r="G26" s="27">
        <v>12749</v>
      </c>
      <c r="H26" s="333">
        <f t="shared" ref="H26:H29" si="5">IF(I26&lt;=12000,$F$5+(I26/24),"error")</f>
        <v>44570.125</v>
      </c>
      <c r="I26" s="272">
        <f t="shared" si="2"/>
        <v>-333</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3">
        <f t="shared" si="5"/>
        <v>44570.125</v>
      </c>
      <c r="I27" s="272">
        <f t="shared" si="2"/>
        <v>-333</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3">
        <f t="shared" si="5"/>
        <v>44570.125</v>
      </c>
      <c r="I28" s="272">
        <f t="shared" si="2"/>
        <v>-333</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3">
        <f t="shared" si="5"/>
        <v>44570.125</v>
      </c>
      <c r="I29" s="272">
        <f t="shared" si="2"/>
        <v>-333</v>
      </c>
      <c r="J29" s="17" t="str">
        <f t="shared" si="1"/>
        <v>OVERDUE</v>
      </c>
      <c r="K29" s="31" t="s">
        <v>625</v>
      </c>
      <c r="L29" s="20"/>
    </row>
    <row r="30" spans="1:12" ht="24.95" customHeight="1">
      <c r="A30" s="17" t="s">
        <v>4837</v>
      </c>
      <c r="B30" s="31" t="s">
        <v>706</v>
      </c>
      <c r="C30" s="31" t="s">
        <v>621</v>
      </c>
      <c r="D30" s="21">
        <v>3000</v>
      </c>
      <c r="E30" s="13">
        <v>41565</v>
      </c>
      <c r="F30" s="13">
        <v>44109</v>
      </c>
      <c r="G30" s="27">
        <v>20828.900000000001</v>
      </c>
      <c r="H30" s="333">
        <f>IF(I30&lt;=3000,$F$5+(I30/24),"error")</f>
        <v>44531.787499999999</v>
      </c>
      <c r="I30" s="272">
        <f t="shared" si="2"/>
        <v>-1253.0999999999985</v>
      </c>
      <c r="J30" s="17" t="str">
        <f t="shared" si="1"/>
        <v>OVERDUE</v>
      </c>
      <c r="K30" s="31" t="s">
        <v>626</v>
      </c>
      <c r="L30" s="20" t="s">
        <v>4545</v>
      </c>
    </row>
    <row r="31" spans="1:12" ht="24.95" customHeight="1">
      <c r="A31" s="17" t="s">
        <v>4838</v>
      </c>
      <c r="B31" s="31" t="s">
        <v>706</v>
      </c>
      <c r="C31" s="31" t="s">
        <v>614</v>
      </c>
      <c r="D31" s="21">
        <v>12000</v>
      </c>
      <c r="E31" s="13">
        <v>41565</v>
      </c>
      <c r="F31" s="13">
        <v>43152</v>
      </c>
      <c r="G31" s="27">
        <v>12749</v>
      </c>
      <c r="H31" s="333">
        <f>IF(I31&lt;=12000,$F$5+(I31/24),"error")</f>
        <v>44570.125</v>
      </c>
      <c r="I31" s="272">
        <f t="shared" si="2"/>
        <v>-333</v>
      </c>
      <c r="J31" s="17" t="str">
        <f t="shared" si="1"/>
        <v>OVERDUE</v>
      </c>
      <c r="K31" s="31" t="s">
        <v>625</v>
      </c>
      <c r="L31" s="20"/>
    </row>
    <row r="32" spans="1:12" ht="24.95" customHeight="1">
      <c r="A32" s="17" t="s">
        <v>4839</v>
      </c>
      <c r="B32" s="31" t="s">
        <v>706</v>
      </c>
      <c r="C32" s="31" t="s">
        <v>615</v>
      </c>
      <c r="D32" s="21">
        <v>3000</v>
      </c>
      <c r="E32" s="13">
        <v>41565</v>
      </c>
      <c r="F32" s="13">
        <v>44109</v>
      </c>
      <c r="G32" s="27">
        <v>20828.900000000001</v>
      </c>
      <c r="H32" s="333">
        <f>IF(I32&lt;=3000,$F$5+(I32/24),"error")</f>
        <v>44531.787499999999</v>
      </c>
      <c r="I32" s="272">
        <f t="shared" si="2"/>
        <v>-1253.0999999999985</v>
      </c>
      <c r="J32" s="17" t="str">
        <f t="shared" si="1"/>
        <v>OVERDUE</v>
      </c>
      <c r="K32" s="31" t="s">
        <v>626</v>
      </c>
      <c r="L32" s="20" t="s">
        <v>4545</v>
      </c>
    </row>
    <row r="33" spans="1:12" ht="24.95" customHeight="1">
      <c r="A33" s="17" t="s">
        <v>4840</v>
      </c>
      <c r="B33" s="31" t="s">
        <v>706</v>
      </c>
      <c r="C33" s="31" t="s">
        <v>615</v>
      </c>
      <c r="D33" s="21">
        <v>12000</v>
      </c>
      <c r="E33" s="13">
        <v>41565</v>
      </c>
      <c r="F33" s="13">
        <v>43152</v>
      </c>
      <c r="G33" s="27">
        <v>12749</v>
      </c>
      <c r="H33" s="333">
        <f t="shared" ref="H33:H36" si="6">IF(I33&lt;=12000,$F$5+(I33/24),"error")</f>
        <v>44570.125</v>
      </c>
      <c r="I33" s="272">
        <f t="shared" si="2"/>
        <v>-333</v>
      </c>
      <c r="J33" s="17" t="str">
        <f t="shared" si="1"/>
        <v>OVERDUE</v>
      </c>
      <c r="K33" s="31" t="s">
        <v>625</v>
      </c>
      <c r="L33" s="20"/>
    </row>
    <row r="34" spans="1:12" ht="20.25" customHeight="1">
      <c r="A34" s="17" t="s">
        <v>4841</v>
      </c>
      <c r="B34" s="31" t="s">
        <v>706</v>
      </c>
      <c r="C34" s="31" t="s">
        <v>616</v>
      </c>
      <c r="D34" s="21">
        <v>12000</v>
      </c>
      <c r="E34" s="13"/>
      <c r="F34" s="13"/>
      <c r="G34" s="27"/>
      <c r="H34" s="333">
        <f t="shared" si="6"/>
        <v>44584</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3">
        <f t="shared" si="6"/>
        <v>44570.125</v>
      </c>
      <c r="I35" s="272">
        <f t="shared" si="2"/>
        <v>-333</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3">
        <f t="shared" si="6"/>
        <v>44570.125</v>
      </c>
      <c r="I36" s="272">
        <f t="shared" si="2"/>
        <v>-333</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3">
        <f>IF(I37&lt;=24000,$F$5+(I37/24),"error")</f>
        <v>45070.125</v>
      </c>
      <c r="I37" s="272">
        <f t="shared" si="2"/>
        <v>11667</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3">
        <f>IF(I38&lt;=12000,$F$5+(I38/24),"error")</f>
        <v>44570.125</v>
      </c>
      <c r="I38" s="272">
        <f t="shared" si="2"/>
        <v>-333</v>
      </c>
      <c r="J38" s="17" t="str">
        <f t="shared" si="1"/>
        <v>OVERDUE</v>
      </c>
      <c r="K38" s="31" t="s">
        <v>624</v>
      </c>
      <c r="L38" s="20"/>
    </row>
    <row r="39" spans="1:12" ht="24.95" customHeight="1">
      <c r="A39" s="17" t="s">
        <v>4846</v>
      </c>
      <c r="B39" s="31" t="s">
        <v>707</v>
      </c>
      <c r="C39" s="31" t="s">
        <v>609</v>
      </c>
      <c r="D39" s="21">
        <v>2000</v>
      </c>
      <c r="E39" s="13">
        <v>41565</v>
      </c>
      <c r="F39" s="13">
        <v>44183</v>
      </c>
      <c r="G39" s="27">
        <v>21659</v>
      </c>
      <c r="H39" s="333">
        <f>IF(I39&lt;=2000,$F$5+(I39/24),"error")</f>
        <v>44524.708333333336</v>
      </c>
      <c r="I39" s="272">
        <f t="shared" si="2"/>
        <v>-1423</v>
      </c>
      <c r="J39" s="17" t="str">
        <f t="shared" si="1"/>
        <v>OVERDUE</v>
      </c>
      <c r="K39" s="31" t="s">
        <v>623</v>
      </c>
      <c r="L39" s="238"/>
    </row>
    <row r="40" spans="1:12" ht="24.95" customHeight="1">
      <c r="A40" s="17" t="s">
        <v>4847</v>
      </c>
      <c r="B40" s="31" t="s">
        <v>707</v>
      </c>
      <c r="C40" s="31" t="s">
        <v>610</v>
      </c>
      <c r="D40" s="21">
        <v>12000</v>
      </c>
      <c r="E40" s="13">
        <v>41565</v>
      </c>
      <c r="F40" s="13">
        <v>43152</v>
      </c>
      <c r="G40" s="27">
        <v>12749</v>
      </c>
      <c r="H40" s="333">
        <f t="shared" ref="H40:H43" si="7">IF(I40&lt;=12000,$F$5+(I40/24),"error")</f>
        <v>44570.125</v>
      </c>
      <c r="I40" s="272">
        <f t="shared" si="2"/>
        <v>-333</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3">
        <f t="shared" si="7"/>
        <v>44570.125</v>
      </c>
      <c r="I41" s="272">
        <f t="shared" si="2"/>
        <v>-333</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3">
        <f t="shared" si="7"/>
        <v>44570.125</v>
      </c>
      <c r="I42" s="272">
        <f t="shared" si="2"/>
        <v>-333</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3">
        <f t="shared" si="7"/>
        <v>44570.125</v>
      </c>
      <c r="I43" s="272">
        <f t="shared" si="2"/>
        <v>-333</v>
      </c>
      <c r="J43" s="17" t="str">
        <f t="shared" si="1"/>
        <v>OVERDUE</v>
      </c>
      <c r="K43" s="31" t="s">
        <v>625</v>
      </c>
      <c r="L43" s="20"/>
    </row>
    <row r="44" spans="1:12" ht="24.95" customHeight="1">
      <c r="A44" s="17" t="s">
        <v>4851</v>
      </c>
      <c r="B44" s="31" t="s">
        <v>707</v>
      </c>
      <c r="C44" s="31" t="s">
        <v>621</v>
      </c>
      <c r="D44" s="21">
        <v>3000</v>
      </c>
      <c r="E44" s="13">
        <v>41565</v>
      </c>
      <c r="F44" s="13">
        <v>44109</v>
      </c>
      <c r="G44" s="27">
        <v>20828.900000000001</v>
      </c>
      <c r="H44" s="333">
        <f>IF(I44&lt;=3000,$F$5+(I44/24),"error")</f>
        <v>44531.787499999999</v>
      </c>
      <c r="I44" s="272">
        <f t="shared" si="2"/>
        <v>-1253.0999999999985</v>
      </c>
      <c r="J44" s="17" t="str">
        <f t="shared" si="1"/>
        <v>OVERDUE</v>
      </c>
      <c r="K44" s="31" t="s">
        <v>626</v>
      </c>
      <c r="L44" s="20" t="s">
        <v>4545</v>
      </c>
    </row>
    <row r="45" spans="1:12" ht="24.95" customHeight="1">
      <c r="A45" s="17" t="s">
        <v>4852</v>
      </c>
      <c r="B45" s="31" t="s">
        <v>707</v>
      </c>
      <c r="C45" s="31" t="s">
        <v>614</v>
      </c>
      <c r="D45" s="21">
        <v>12000</v>
      </c>
      <c r="E45" s="13">
        <v>41565</v>
      </c>
      <c r="F45" s="13">
        <v>43152</v>
      </c>
      <c r="G45" s="27">
        <v>12749</v>
      </c>
      <c r="H45" s="333">
        <f>IF(I45&lt;=12000,$F$5+(I45/24),"error")</f>
        <v>44570.125</v>
      </c>
      <c r="I45" s="272">
        <f t="shared" si="2"/>
        <v>-333</v>
      </c>
      <c r="J45" s="17" t="str">
        <f t="shared" si="1"/>
        <v>OVERDUE</v>
      </c>
      <c r="K45" s="31" t="s">
        <v>625</v>
      </c>
      <c r="L45" s="20"/>
    </row>
    <row r="46" spans="1:12" ht="24.95" customHeight="1">
      <c r="A46" s="17" t="s">
        <v>4853</v>
      </c>
      <c r="B46" s="31" t="s">
        <v>707</v>
      </c>
      <c r="C46" s="31" t="s">
        <v>615</v>
      </c>
      <c r="D46" s="21">
        <v>3000</v>
      </c>
      <c r="E46" s="13">
        <v>41565</v>
      </c>
      <c r="F46" s="13">
        <v>44109</v>
      </c>
      <c r="G46" s="27">
        <v>20828.900000000001</v>
      </c>
      <c r="H46" s="333">
        <f>IF(I46&lt;=3000,$F$5+(I46/24),"error")</f>
        <v>44531.787499999999</v>
      </c>
      <c r="I46" s="272">
        <f t="shared" si="2"/>
        <v>-1253.0999999999985</v>
      </c>
      <c r="J46" s="17" t="str">
        <f t="shared" si="1"/>
        <v>OVERDUE</v>
      </c>
      <c r="K46" s="31" t="s">
        <v>626</v>
      </c>
      <c r="L46" s="20" t="s">
        <v>4545</v>
      </c>
    </row>
    <row r="47" spans="1:12" ht="24.95" customHeight="1">
      <c r="A47" s="17" t="s">
        <v>4854</v>
      </c>
      <c r="B47" s="31" t="s">
        <v>707</v>
      </c>
      <c r="C47" s="31" t="s">
        <v>615</v>
      </c>
      <c r="D47" s="21">
        <v>12000</v>
      </c>
      <c r="E47" s="13">
        <v>41565</v>
      </c>
      <c r="F47" s="13">
        <v>43152</v>
      </c>
      <c r="G47" s="27">
        <v>12749</v>
      </c>
      <c r="H47" s="333">
        <f t="shared" ref="H47:H50" si="8">IF(I47&lt;=12000,$F$5+(I47/24),"error")</f>
        <v>44570.125</v>
      </c>
      <c r="I47" s="272">
        <f t="shared" si="2"/>
        <v>-333</v>
      </c>
      <c r="J47" s="17" t="str">
        <f t="shared" si="1"/>
        <v>OVERDUE</v>
      </c>
      <c r="K47" s="31" t="s">
        <v>625</v>
      </c>
      <c r="L47" s="20"/>
    </row>
    <row r="48" spans="1:12" ht="20.25" customHeight="1">
      <c r="A48" s="17" t="s">
        <v>4855</v>
      </c>
      <c r="B48" s="31" t="s">
        <v>707</v>
      </c>
      <c r="C48" s="31" t="s">
        <v>616</v>
      </c>
      <c r="D48" s="21">
        <v>12000</v>
      </c>
      <c r="E48" s="13"/>
      <c r="F48" s="13"/>
      <c r="G48" s="27"/>
      <c r="H48" s="333">
        <f t="shared" si="8"/>
        <v>44584</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3">
        <f t="shared" si="8"/>
        <v>44570.125</v>
      </c>
      <c r="I49" s="272">
        <f t="shared" si="2"/>
        <v>-333</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3">
        <f t="shared" si="8"/>
        <v>44570.125</v>
      </c>
      <c r="I50" s="272">
        <f t="shared" si="2"/>
        <v>-333</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3">
        <f>IF(I51&lt;=24000,$F$5+(I51/24),"error")</f>
        <v>45070.125</v>
      </c>
      <c r="I51" s="272">
        <f t="shared" si="2"/>
        <v>11667</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3">
        <f>IF(I52&lt;=12000,$F$5+(I52/24),"error")</f>
        <v>44570.125</v>
      </c>
      <c r="I52" s="272">
        <f t="shared" si="2"/>
        <v>-333</v>
      </c>
      <c r="J52" s="17" t="str">
        <f t="shared" si="1"/>
        <v>OVERDUE</v>
      </c>
      <c r="K52" s="31" t="s">
        <v>624</v>
      </c>
      <c r="L52" s="20"/>
    </row>
    <row r="53" spans="1:12" ht="24.95" customHeight="1">
      <c r="A53" s="17" t="s">
        <v>4860</v>
      </c>
      <c r="B53" s="31" t="s">
        <v>708</v>
      </c>
      <c r="C53" s="31" t="s">
        <v>609</v>
      </c>
      <c r="D53" s="21">
        <v>2000</v>
      </c>
      <c r="E53" s="13">
        <v>41565</v>
      </c>
      <c r="F53" s="13">
        <v>44183</v>
      </c>
      <c r="G53" s="27">
        <v>21659</v>
      </c>
      <c r="H53" s="333">
        <f>IF(I53&lt;=2000,$F$5+(I53/24),"error")</f>
        <v>44524.708333333336</v>
      </c>
      <c r="I53" s="272">
        <f t="shared" si="2"/>
        <v>-1423</v>
      </c>
      <c r="J53" s="17" t="str">
        <f t="shared" si="1"/>
        <v>OVERDUE</v>
      </c>
      <c r="K53" s="31" t="s">
        <v>623</v>
      </c>
      <c r="L53" s="18"/>
    </row>
    <row r="54" spans="1:12" ht="24.95" customHeight="1">
      <c r="A54" s="17" t="s">
        <v>4861</v>
      </c>
      <c r="B54" s="31" t="s">
        <v>708</v>
      </c>
      <c r="C54" s="31" t="s">
        <v>610</v>
      </c>
      <c r="D54" s="21">
        <v>12000</v>
      </c>
      <c r="E54" s="13">
        <v>41565</v>
      </c>
      <c r="F54" s="13">
        <v>43152</v>
      </c>
      <c r="G54" s="27">
        <v>12749</v>
      </c>
      <c r="H54" s="333">
        <f t="shared" ref="H54:H57" si="9">IF(I54&lt;=12000,$F$5+(I54/24),"error")</f>
        <v>44570.125</v>
      </c>
      <c r="I54" s="272">
        <f t="shared" si="2"/>
        <v>-333</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3">
        <f t="shared" si="9"/>
        <v>44570.125</v>
      </c>
      <c r="I55" s="272">
        <f t="shared" si="2"/>
        <v>-333</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3">
        <f t="shared" si="9"/>
        <v>44570.125</v>
      </c>
      <c r="I56" s="272">
        <f t="shared" si="2"/>
        <v>-333</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3">
        <f t="shared" si="9"/>
        <v>44570.125</v>
      </c>
      <c r="I57" s="272">
        <f t="shared" si="2"/>
        <v>-333</v>
      </c>
      <c r="J57" s="17" t="str">
        <f t="shared" si="1"/>
        <v>OVERDUE</v>
      </c>
      <c r="K57" s="31" t="s">
        <v>625</v>
      </c>
      <c r="L57" s="20"/>
    </row>
    <row r="58" spans="1:12" ht="24.95" customHeight="1">
      <c r="A58" s="17" t="s">
        <v>4865</v>
      </c>
      <c r="B58" s="31" t="s">
        <v>708</v>
      </c>
      <c r="C58" s="31" t="s">
        <v>621</v>
      </c>
      <c r="D58" s="21">
        <v>3000</v>
      </c>
      <c r="E58" s="13">
        <v>41565</v>
      </c>
      <c r="F58" s="13">
        <v>44109</v>
      </c>
      <c r="G58" s="27">
        <v>20828.900000000001</v>
      </c>
      <c r="H58" s="333">
        <f>IF(I58&lt;=3000,$F$5+(I58/24),"error")</f>
        <v>44531.787499999999</v>
      </c>
      <c r="I58" s="272">
        <f t="shared" si="2"/>
        <v>-1253.0999999999985</v>
      </c>
      <c r="J58" s="17" t="str">
        <f t="shared" si="1"/>
        <v>OVERDUE</v>
      </c>
      <c r="K58" s="31" t="s">
        <v>626</v>
      </c>
      <c r="L58" s="20" t="s">
        <v>4545</v>
      </c>
    </row>
    <row r="59" spans="1:12" ht="24.95" customHeight="1">
      <c r="A59" s="17" t="s">
        <v>4866</v>
      </c>
      <c r="B59" s="31" t="s">
        <v>708</v>
      </c>
      <c r="C59" s="31" t="s">
        <v>614</v>
      </c>
      <c r="D59" s="21">
        <v>12000</v>
      </c>
      <c r="E59" s="13">
        <v>41565</v>
      </c>
      <c r="F59" s="13">
        <v>43152</v>
      </c>
      <c r="G59" s="27">
        <v>12749</v>
      </c>
      <c r="H59" s="333">
        <f>IF(I59&lt;=12000,$F$5+(I59/24),"error")</f>
        <v>44570.125</v>
      </c>
      <c r="I59" s="272">
        <f t="shared" si="2"/>
        <v>-333</v>
      </c>
      <c r="J59" s="17" t="str">
        <f t="shared" si="1"/>
        <v>OVERDUE</v>
      </c>
      <c r="K59" s="31" t="s">
        <v>625</v>
      </c>
      <c r="L59" s="20"/>
    </row>
    <row r="60" spans="1:12" ht="24.95" customHeight="1">
      <c r="A60" s="17" t="s">
        <v>4867</v>
      </c>
      <c r="B60" s="31" t="s">
        <v>708</v>
      </c>
      <c r="C60" s="31" t="s">
        <v>615</v>
      </c>
      <c r="D60" s="21">
        <v>3000</v>
      </c>
      <c r="E60" s="13">
        <v>41565</v>
      </c>
      <c r="F60" s="13">
        <v>44109</v>
      </c>
      <c r="G60" s="27">
        <v>20828.900000000001</v>
      </c>
      <c r="H60" s="333">
        <f>IF(I60&lt;=3000,$F$5+(I60/24),"error")</f>
        <v>44531.787499999999</v>
      </c>
      <c r="I60" s="272">
        <f t="shared" si="2"/>
        <v>-1253.0999999999985</v>
      </c>
      <c r="J60" s="17" t="str">
        <f t="shared" si="1"/>
        <v>OVERDUE</v>
      </c>
      <c r="K60" s="31" t="s">
        <v>626</v>
      </c>
      <c r="L60" s="20" t="s">
        <v>4545</v>
      </c>
    </row>
    <row r="61" spans="1:12" ht="24.95" customHeight="1">
      <c r="A61" s="17" t="s">
        <v>4868</v>
      </c>
      <c r="B61" s="31" t="s">
        <v>708</v>
      </c>
      <c r="C61" s="31" t="s">
        <v>615</v>
      </c>
      <c r="D61" s="21">
        <v>12000</v>
      </c>
      <c r="E61" s="13">
        <v>41565</v>
      </c>
      <c r="F61" s="13">
        <v>43152</v>
      </c>
      <c r="G61" s="27">
        <v>12749</v>
      </c>
      <c r="H61" s="333">
        <f t="shared" ref="H61:H64" si="10">IF(I61&lt;=12000,$F$5+(I61/24),"error")</f>
        <v>44570.125</v>
      </c>
      <c r="I61" s="272">
        <f t="shared" si="2"/>
        <v>-333</v>
      </c>
      <c r="J61" s="17" t="str">
        <f t="shared" si="1"/>
        <v>OVERDUE</v>
      </c>
      <c r="K61" s="31" t="s">
        <v>625</v>
      </c>
      <c r="L61" s="20"/>
    </row>
    <row r="62" spans="1:12" ht="20.25" customHeight="1">
      <c r="A62" s="17" t="s">
        <v>4869</v>
      </c>
      <c r="B62" s="31" t="s">
        <v>708</v>
      </c>
      <c r="C62" s="31" t="s">
        <v>616</v>
      </c>
      <c r="D62" s="21">
        <v>12000</v>
      </c>
      <c r="E62" s="13"/>
      <c r="F62" s="13"/>
      <c r="G62" s="27"/>
      <c r="H62" s="333">
        <f t="shared" si="10"/>
        <v>44584</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3">
        <f t="shared" si="10"/>
        <v>44570.125</v>
      </c>
      <c r="I63" s="272">
        <f t="shared" si="2"/>
        <v>-333</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3">
        <f t="shared" si="10"/>
        <v>44570.125</v>
      </c>
      <c r="I64" s="272">
        <f t="shared" si="2"/>
        <v>-333</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3">
        <f>IF(I65&lt;=24000,$F$5+(I65/24),"error")</f>
        <v>45070.125</v>
      </c>
      <c r="I65" s="272">
        <f t="shared" si="2"/>
        <v>11667</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3">
        <f>IF(I66&lt;=12000,$F$5+(I66/24),"error")</f>
        <v>44570.125</v>
      </c>
      <c r="I66" s="272">
        <f t="shared" si="2"/>
        <v>-333</v>
      </c>
      <c r="J66" s="17" t="str">
        <f t="shared" si="1"/>
        <v>OVERDUE</v>
      </c>
      <c r="K66" s="31" t="s">
        <v>624</v>
      </c>
      <c r="L66" s="20"/>
    </row>
    <row r="67" spans="1:12" ht="24.95" customHeight="1">
      <c r="A67" s="17" t="s">
        <v>4874</v>
      </c>
      <c r="B67" s="31" t="s">
        <v>709</v>
      </c>
      <c r="C67" s="31" t="s">
        <v>609</v>
      </c>
      <c r="D67" s="21">
        <v>2000</v>
      </c>
      <c r="E67" s="13">
        <v>41565</v>
      </c>
      <c r="F67" s="13">
        <v>44183</v>
      </c>
      <c r="G67" s="27">
        <v>21659</v>
      </c>
      <c r="H67" s="333">
        <f>IF(I67&lt;=2000,$F$5+(I67/24),"error")</f>
        <v>44524.708333333336</v>
      </c>
      <c r="I67" s="272">
        <f t="shared" si="2"/>
        <v>-1423</v>
      </c>
      <c r="J67" s="17" t="str">
        <f t="shared" si="1"/>
        <v>OVERDUE</v>
      </c>
      <c r="K67" s="31" t="s">
        <v>623</v>
      </c>
      <c r="L67" s="18"/>
    </row>
    <row r="68" spans="1:12" ht="24.95" customHeight="1">
      <c r="A68" s="17" t="s">
        <v>4875</v>
      </c>
      <c r="B68" s="31" t="s">
        <v>709</v>
      </c>
      <c r="C68" s="31" t="s">
        <v>610</v>
      </c>
      <c r="D68" s="21">
        <v>12000</v>
      </c>
      <c r="E68" s="13">
        <v>41565</v>
      </c>
      <c r="F68" s="13">
        <v>43152</v>
      </c>
      <c r="G68" s="27">
        <v>12749</v>
      </c>
      <c r="H68" s="333">
        <f t="shared" ref="H68:H71" si="11">IF(I68&lt;=12000,$F$5+(I68/24),"error")</f>
        <v>44570.125</v>
      </c>
      <c r="I68" s="272">
        <f t="shared" si="2"/>
        <v>-333</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3">
        <f t="shared" si="11"/>
        <v>44570.125</v>
      </c>
      <c r="I69" s="272">
        <f t="shared" si="2"/>
        <v>-333</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3">
        <f t="shared" si="11"/>
        <v>44570.125</v>
      </c>
      <c r="I70" s="272">
        <f t="shared" si="2"/>
        <v>-333</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3">
        <f t="shared" si="11"/>
        <v>44570.125</v>
      </c>
      <c r="I71" s="272">
        <f t="shared" si="2"/>
        <v>-333</v>
      </c>
      <c r="J71" s="17" t="str">
        <f t="shared" si="1"/>
        <v>OVERDUE</v>
      </c>
      <c r="K71" s="31" t="s">
        <v>625</v>
      </c>
      <c r="L71" s="20"/>
    </row>
    <row r="72" spans="1:12" ht="24.95" customHeight="1">
      <c r="A72" s="17" t="s">
        <v>4879</v>
      </c>
      <c r="B72" s="31" t="s">
        <v>709</v>
      </c>
      <c r="C72" s="31" t="s">
        <v>621</v>
      </c>
      <c r="D72" s="21">
        <v>3000</v>
      </c>
      <c r="E72" s="13">
        <v>41565</v>
      </c>
      <c r="F72" s="13">
        <v>44109</v>
      </c>
      <c r="G72" s="27">
        <v>20828.900000000001</v>
      </c>
      <c r="H72" s="333">
        <f>IF(I72&lt;=3000,$F$5+(I72/24),"error")</f>
        <v>44531.787499999999</v>
      </c>
      <c r="I72" s="272">
        <f t="shared" si="2"/>
        <v>-1253.0999999999985</v>
      </c>
      <c r="J72" s="17" t="str">
        <f t="shared" si="1"/>
        <v>OVERDUE</v>
      </c>
      <c r="K72" s="31" t="s">
        <v>626</v>
      </c>
      <c r="L72" s="20" t="s">
        <v>4545</v>
      </c>
    </row>
    <row r="73" spans="1:12" ht="24.95" customHeight="1">
      <c r="A73" s="17" t="s">
        <v>4880</v>
      </c>
      <c r="B73" s="31" t="s">
        <v>709</v>
      </c>
      <c r="C73" s="31" t="s">
        <v>614</v>
      </c>
      <c r="D73" s="21">
        <v>12000</v>
      </c>
      <c r="E73" s="13">
        <v>41565</v>
      </c>
      <c r="F73" s="13">
        <v>43152</v>
      </c>
      <c r="G73" s="27">
        <v>12749</v>
      </c>
      <c r="H73" s="333">
        <f>IF(I73&lt;=12000,$F$5+(I73/24),"error")</f>
        <v>44570.125</v>
      </c>
      <c r="I73" s="272">
        <f t="shared" si="2"/>
        <v>-333</v>
      </c>
      <c r="J73" s="17" t="str">
        <f t="shared" si="1"/>
        <v>OVERDUE</v>
      </c>
      <c r="K73" s="31" t="s">
        <v>625</v>
      </c>
      <c r="L73" s="20"/>
    </row>
    <row r="74" spans="1:12" ht="24.95" customHeight="1">
      <c r="A74" s="17" t="s">
        <v>4881</v>
      </c>
      <c r="B74" s="31" t="s">
        <v>709</v>
      </c>
      <c r="C74" s="31" t="s">
        <v>615</v>
      </c>
      <c r="D74" s="21">
        <v>3000</v>
      </c>
      <c r="E74" s="13">
        <v>41565</v>
      </c>
      <c r="F74" s="13">
        <v>44109</v>
      </c>
      <c r="G74" s="27">
        <v>20828.900000000001</v>
      </c>
      <c r="H74" s="333">
        <f>IF(I74&lt;=3000,$F$5+(I74/24),"error")</f>
        <v>44531.787499999999</v>
      </c>
      <c r="I74" s="272">
        <f t="shared" si="2"/>
        <v>-1253.0999999999985</v>
      </c>
      <c r="J74" s="17" t="str">
        <f t="shared" si="1"/>
        <v>OVERDUE</v>
      </c>
      <c r="K74" s="31" t="s">
        <v>626</v>
      </c>
      <c r="L74" s="20" t="s">
        <v>4545</v>
      </c>
    </row>
    <row r="75" spans="1:12" ht="24.95" customHeight="1">
      <c r="A75" s="17" t="s">
        <v>4882</v>
      </c>
      <c r="B75" s="31" t="s">
        <v>709</v>
      </c>
      <c r="C75" s="31" t="s">
        <v>615</v>
      </c>
      <c r="D75" s="21">
        <v>12000</v>
      </c>
      <c r="E75" s="13">
        <v>41565</v>
      </c>
      <c r="F75" s="13">
        <v>43152</v>
      </c>
      <c r="G75" s="27">
        <v>12749</v>
      </c>
      <c r="H75" s="333">
        <f t="shared" ref="H75:H78" si="12">IF(I75&lt;=12000,$F$5+(I75/24),"error")</f>
        <v>44570.125</v>
      </c>
      <c r="I75" s="272">
        <f t="shared" si="2"/>
        <v>-333</v>
      </c>
      <c r="J75" s="17" t="str">
        <f t="shared" si="1"/>
        <v>OVERDUE</v>
      </c>
      <c r="K75" s="31" t="s">
        <v>625</v>
      </c>
      <c r="L75" s="20"/>
    </row>
    <row r="76" spans="1:12" ht="20.25" customHeight="1">
      <c r="A76" s="17" t="s">
        <v>4883</v>
      </c>
      <c r="B76" s="31" t="s">
        <v>709</v>
      </c>
      <c r="C76" s="31" t="s">
        <v>616</v>
      </c>
      <c r="D76" s="21">
        <v>12000</v>
      </c>
      <c r="E76" s="13"/>
      <c r="F76" s="13"/>
      <c r="G76" s="27"/>
      <c r="H76" s="333">
        <f t="shared" si="12"/>
        <v>44584</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3">
        <f t="shared" si="12"/>
        <v>44570.125</v>
      </c>
      <c r="I77" s="272">
        <f t="shared" si="2"/>
        <v>-333</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3">
        <f t="shared" si="12"/>
        <v>44570.125</v>
      </c>
      <c r="I78" s="23">
        <f t="shared" si="2"/>
        <v>-333</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3">
        <f>IF(I79&lt;=24000,$F$5+(I79/24),"error")</f>
        <v>45070.125</v>
      </c>
      <c r="I79" s="23">
        <f t="shared" ref="I79:I142" si="14">D79-($F$4-G79)</f>
        <v>11667</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3">
        <f>IF(I80&lt;=12000,$F$5+(I80/24),"error")</f>
        <v>44570.125</v>
      </c>
      <c r="I80" s="23">
        <f t="shared" si="14"/>
        <v>-333</v>
      </c>
      <c r="J80" s="17" t="str">
        <f t="shared" si="13"/>
        <v>OVERDUE</v>
      </c>
      <c r="K80" s="31" t="s">
        <v>624</v>
      </c>
      <c r="L80" s="20"/>
    </row>
    <row r="81" spans="1:12" ht="24.95" customHeight="1">
      <c r="A81" s="17" t="s">
        <v>4888</v>
      </c>
      <c r="B81" s="31" t="s">
        <v>258</v>
      </c>
      <c r="C81" s="169" t="s">
        <v>710</v>
      </c>
      <c r="D81" s="21">
        <v>2000</v>
      </c>
      <c r="E81" s="13">
        <v>41565</v>
      </c>
      <c r="F81" s="13">
        <v>44301</v>
      </c>
      <c r="G81" s="141">
        <v>22534</v>
      </c>
      <c r="H81" s="333">
        <f>IF(I81&lt;=2000,$F$5+(I81/24),"error")</f>
        <v>44561.166666666664</v>
      </c>
      <c r="I81" s="272">
        <f t="shared" si="14"/>
        <v>-548</v>
      </c>
      <c r="J81" s="17" t="str">
        <f t="shared" si="13"/>
        <v>OVERDUE</v>
      </c>
      <c r="K81" s="31" t="s">
        <v>623</v>
      </c>
      <c r="L81" s="20"/>
    </row>
    <row r="82" spans="1:12" ht="24.95" customHeight="1">
      <c r="A82" s="17" t="s">
        <v>4889</v>
      </c>
      <c r="B82" s="31" t="s">
        <v>258</v>
      </c>
      <c r="C82" s="31" t="s">
        <v>701</v>
      </c>
      <c r="D82" s="21">
        <v>6000</v>
      </c>
      <c r="E82" s="13">
        <v>41565</v>
      </c>
      <c r="F82" s="13">
        <v>43864</v>
      </c>
      <c r="G82" s="27">
        <v>18622</v>
      </c>
      <c r="H82" s="333">
        <f>IF(I82&lt;=6000,$F$5+(I82/24),"error")</f>
        <v>44564.833333333336</v>
      </c>
      <c r="I82" s="272">
        <f t="shared" si="14"/>
        <v>-460</v>
      </c>
      <c r="J82" s="17" t="str">
        <f t="shared" si="13"/>
        <v>OVERDUE</v>
      </c>
      <c r="K82" s="31" t="s">
        <v>711</v>
      </c>
      <c r="L82" s="20"/>
    </row>
    <row r="83" spans="1:12" ht="24.95" customHeight="1">
      <c r="A83" s="17" t="s">
        <v>4890</v>
      </c>
      <c r="B83" s="31" t="s">
        <v>258</v>
      </c>
      <c r="C83" s="31" t="s">
        <v>702</v>
      </c>
      <c r="D83" s="21">
        <v>12000</v>
      </c>
      <c r="E83" s="13">
        <v>41565</v>
      </c>
      <c r="F83" s="13">
        <v>43152</v>
      </c>
      <c r="G83" s="27">
        <v>12749</v>
      </c>
      <c r="H83" s="333">
        <f>IF(I83&lt;=12000,$F$5+(I83/24),"error")</f>
        <v>44570.125</v>
      </c>
      <c r="I83" s="23">
        <f t="shared" si="14"/>
        <v>-333</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3">
        <f>IF(I84&lt;=24000,$F$5+(I84/24),"error")</f>
        <v>45070.125</v>
      </c>
      <c r="I84" s="23">
        <f t="shared" si="14"/>
        <v>11667</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3">
        <f t="shared" ref="H85:H86" si="15">IF(I85&lt;=12000,$F$5+(I85/24),"error")</f>
        <v>44570.125</v>
      </c>
      <c r="I85" s="23">
        <f t="shared" si="14"/>
        <v>-333</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3">
        <f t="shared" si="15"/>
        <v>44570.125</v>
      </c>
      <c r="I86" s="23">
        <f t="shared" si="14"/>
        <v>-333</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3">
        <f>IF(I87&lt;=24000,$F$5+(I87/24),"error")</f>
        <v>45070.125</v>
      </c>
      <c r="I87" s="23">
        <f t="shared" si="14"/>
        <v>11667</v>
      </c>
      <c r="J87" s="17" t="str">
        <f t="shared" si="13"/>
        <v>NOT DUE</v>
      </c>
      <c r="K87" s="31" t="s">
        <v>714</v>
      </c>
      <c r="L87" s="20"/>
    </row>
    <row r="88" spans="1:12" ht="24.95" customHeight="1">
      <c r="A88" s="17" t="s">
        <v>4895</v>
      </c>
      <c r="B88" s="31" t="s">
        <v>259</v>
      </c>
      <c r="C88" s="169" t="s">
        <v>710</v>
      </c>
      <c r="D88" s="21">
        <v>2000</v>
      </c>
      <c r="E88" s="13">
        <v>41565</v>
      </c>
      <c r="F88" s="325">
        <v>44301</v>
      </c>
      <c r="G88" s="141">
        <v>22534</v>
      </c>
      <c r="H88" s="333">
        <f>IF(I88&lt;=2000,$F$5+(I88/24),"error")</f>
        <v>44561.166666666664</v>
      </c>
      <c r="I88" s="272">
        <f t="shared" si="14"/>
        <v>-548</v>
      </c>
      <c r="J88" s="17" t="str">
        <f t="shared" si="13"/>
        <v>OVERDUE</v>
      </c>
      <c r="K88" s="31" t="s">
        <v>623</v>
      </c>
      <c r="L88" s="20"/>
    </row>
    <row r="89" spans="1:12" ht="24.95" customHeight="1">
      <c r="A89" s="17" t="s">
        <v>4896</v>
      </c>
      <c r="B89" s="31" t="s">
        <v>259</v>
      </c>
      <c r="C89" s="31" t="s">
        <v>701</v>
      </c>
      <c r="D89" s="21">
        <v>6000</v>
      </c>
      <c r="E89" s="13">
        <v>41565</v>
      </c>
      <c r="F89" s="13">
        <v>43864</v>
      </c>
      <c r="G89" s="27">
        <v>18622</v>
      </c>
      <c r="H89" s="333">
        <f>IF(I89&lt;=6000,$F$5+(I89/24),"error")</f>
        <v>44564.833333333336</v>
      </c>
      <c r="I89" s="272">
        <f t="shared" si="14"/>
        <v>-460</v>
      </c>
      <c r="J89" s="17" t="str">
        <f t="shared" si="13"/>
        <v>OVERDUE</v>
      </c>
      <c r="K89" s="31" t="s">
        <v>711</v>
      </c>
      <c r="L89" s="20"/>
    </row>
    <row r="90" spans="1:12" ht="24.95" customHeight="1">
      <c r="A90" s="17" t="s">
        <v>4897</v>
      </c>
      <c r="B90" s="31" t="s">
        <v>259</v>
      </c>
      <c r="C90" s="31" t="s">
        <v>702</v>
      </c>
      <c r="D90" s="21">
        <v>12000</v>
      </c>
      <c r="E90" s="13">
        <v>41565</v>
      </c>
      <c r="F90" s="13">
        <v>43152</v>
      </c>
      <c r="G90" s="27">
        <v>12749</v>
      </c>
      <c r="H90" s="333">
        <f>IF(I90&lt;=12000,$F$5+(I90/24),"error")</f>
        <v>44570.125</v>
      </c>
      <c r="I90" s="23">
        <f t="shared" si="14"/>
        <v>-333</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3">
        <f>IF(I91&lt;=24000,$F$5+(I91/24),"error")</f>
        <v>45070.125</v>
      </c>
      <c r="I91" s="23">
        <f t="shared" si="14"/>
        <v>11667</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3">
        <f t="shared" ref="H92:H93" si="16">IF(I92&lt;=12000,$F$5+(I92/24),"error")</f>
        <v>44570.125</v>
      </c>
      <c r="I92" s="23">
        <f t="shared" si="14"/>
        <v>-333</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3">
        <f t="shared" si="16"/>
        <v>44570.125</v>
      </c>
      <c r="I93" s="23">
        <f t="shared" si="14"/>
        <v>-333</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3">
        <f>IF(I94&lt;=24000,$F$5+(I94/24),"error")</f>
        <v>45070.125</v>
      </c>
      <c r="I94" s="23">
        <f t="shared" si="14"/>
        <v>11667</v>
      </c>
      <c r="J94" s="17" t="str">
        <f t="shared" si="13"/>
        <v>NOT DUE</v>
      </c>
      <c r="K94" s="31" t="s">
        <v>714</v>
      </c>
      <c r="L94" s="20"/>
    </row>
    <row r="95" spans="1:12" ht="24.95" customHeight="1">
      <c r="A95" s="17" t="s">
        <v>4902</v>
      </c>
      <c r="B95" s="31" t="s">
        <v>260</v>
      </c>
      <c r="C95" s="169" t="s">
        <v>710</v>
      </c>
      <c r="D95" s="21">
        <v>2000</v>
      </c>
      <c r="E95" s="13">
        <v>41565</v>
      </c>
      <c r="F95" s="325">
        <v>44301</v>
      </c>
      <c r="G95" s="141">
        <v>22534</v>
      </c>
      <c r="H95" s="333">
        <f>IF(I95&lt;=2000,$F$5+(I95/24),"error")</f>
        <v>44561.166666666664</v>
      </c>
      <c r="I95" s="272">
        <f t="shared" si="14"/>
        <v>-548</v>
      </c>
      <c r="J95" s="17" t="str">
        <f t="shared" si="13"/>
        <v>OVERDUE</v>
      </c>
      <c r="K95" s="31" t="s">
        <v>623</v>
      </c>
      <c r="L95" s="20"/>
    </row>
    <row r="96" spans="1:12" ht="24.95" customHeight="1">
      <c r="A96" s="17" t="s">
        <v>4903</v>
      </c>
      <c r="B96" s="31" t="s">
        <v>260</v>
      </c>
      <c r="C96" s="31" t="s">
        <v>701</v>
      </c>
      <c r="D96" s="21">
        <v>6000</v>
      </c>
      <c r="E96" s="13">
        <v>41565</v>
      </c>
      <c r="F96" s="13">
        <v>43864</v>
      </c>
      <c r="G96" s="27">
        <v>18622</v>
      </c>
      <c r="H96" s="333">
        <f>IF(I96&lt;=6000,$F$5+(I96/24),"error")</f>
        <v>44564.833333333336</v>
      </c>
      <c r="I96" s="272">
        <f t="shared" si="14"/>
        <v>-460</v>
      </c>
      <c r="J96" s="17" t="str">
        <f t="shared" si="13"/>
        <v>OVERDUE</v>
      </c>
      <c r="K96" s="31" t="s">
        <v>711</v>
      </c>
      <c r="L96" s="20"/>
    </row>
    <row r="97" spans="1:12" ht="24.95" customHeight="1">
      <c r="A97" s="17" t="s">
        <v>4904</v>
      </c>
      <c r="B97" s="31" t="s">
        <v>260</v>
      </c>
      <c r="C97" s="31" t="s">
        <v>702</v>
      </c>
      <c r="D97" s="21">
        <v>12000</v>
      </c>
      <c r="E97" s="13">
        <v>41565</v>
      </c>
      <c r="F97" s="13">
        <v>43152</v>
      </c>
      <c r="G97" s="27">
        <v>12749</v>
      </c>
      <c r="H97" s="333">
        <f>IF(I97&lt;=12000,$F$5+(I97/24),"error")</f>
        <v>44570.125</v>
      </c>
      <c r="I97" s="23">
        <f t="shared" si="14"/>
        <v>-333</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3">
        <f>IF(I98&lt;=24000,$F$5+(I98/24),"error")</f>
        <v>45070.125</v>
      </c>
      <c r="I98" s="23">
        <f t="shared" si="14"/>
        <v>11667</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3">
        <f t="shared" ref="H99:H100" si="17">IF(I99&lt;=12000,$F$5+(I99/24),"error")</f>
        <v>44570.125</v>
      </c>
      <c r="I99" s="23">
        <f t="shared" si="14"/>
        <v>-333</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3">
        <f t="shared" si="17"/>
        <v>44570.125</v>
      </c>
      <c r="I100" s="23">
        <f t="shared" si="14"/>
        <v>-333</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3">
        <f>IF(I101&lt;=24000,$F$5+(I101/24),"error")</f>
        <v>45070.125</v>
      </c>
      <c r="I101" s="23">
        <f t="shared" si="14"/>
        <v>11667</v>
      </c>
      <c r="J101" s="17" t="str">
        <f t="shared" si="13"/>
        <v>NOT DUE</v>
      </c>
      <c r="K101" s="31" t="s">
        <v>714</v>
      </c>
      <c r="L101" s="20"/>
    </row>
    <row r="102" spans="1:12" ht="24.95" customHeight="1">
      <c r="A102" s="17" t="s">
        <v>4909</v>
      </c>
      <c r="B102" s="31" t="s">
        <v>261</v>
      </c>
      <c r="C102" s="169" t="s">
        <v>710</v>
      </c>
      <c r="D102" s="21">
        <v>2000</v>
      </c>
      <c r="E102" s="13">
        <v>41565</v>
      </c>
      <c r="F102" s="325">
        <v>44301</v>
      </c>
      <c r="G102" s="141">
        <v>22534</v>
      </c>
      <c r="H102" s="333">
        <f>IF(I102&lt;=2000,$F$5+(I102/24),"error")</f>
        <v>44561.166666666664</v>
      </c>
      <c r="I102" s="272">
        <f t="shared" si="14"/>
        <v>-548</v>
      </c>
      <c r="J102" s="17" t="str">
        <f t="shared" si="13"/>
        <v>OVERDUE</v>
      </c>
      <c r="K102" s="31" t="s">
        <v>623</v>
      </c>
      <c r="L102" s="20"/>
    </row>
    <row r="103" spans="1:12" ht="24.95" customHeight="1">
      <c r="A103" s="17" t="s">
        <v>4910</v>
      </c>
      <c r="B103" s="31" t="s">
        <v>261</v>
      </c>
      <c r="C103" s="31" t="s">
        <v>701</v>
      </c>
      <c r="D103" s="21">
        <v>6000</v>
      </c>
      <c r="E103" s="13">
        <v>41565</v>
      </c>
      <c r="F103" s="13">
        <v>43864</v>
      </c>
      <c r="G103" s="27">
        <v>18622</v>
      </c>
      <c r="H103" s="333">
        <f>IF(I103&lt;=6000,$F$5+(I103/24),"error")</f>
        <v>44564.833333333336</v>
      </c>
      <c r="I103" s="272">
        <f t="shared" si="14"/>
        <v>-460</v>
      </c>
      <c r="J103" s="17" t="str">
        <f t="shared" si="13"/>
        <v>OVERDUE</v>
      </c>
      <c r="K103" s="31" t="s">
        <v>711</v>
      </c>
      <c r="L103" s="20"/>
    </row>
    <row r="104" spans="1:12" ht="24.95" customHeight="1">
      <c r="A104" s="17" t="s">
        <v>4911</v>
      </c>
      <c r="B104" s="31" t="s">
        <v>261</v>
      </c>
      <c r="C104" s="31" t="s">
        <v>702</v>
      </c>
      <c r="D104" s="21">
        <v>12000</v>
      </c>
      <c r="E104" s="13">
        <v>41565</v>
      </c>
      <c r="F104" s="13">
        <v>43152</v>
      </c>
      <c r="G104" s="27">
        <v>12749</v>
      </c>
      <c r="H104" s="333">
        <f>IF(I104&lt;=12000,$F$5+(I104/24),"error")</f>
        <v>44570.125</v>
      </c>
      <c r="I104" s="23">
        <f t="shared" si="14"/>
        <v>-333</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3">
        <f>IF(I105&lt;=24000,$F$5+(I105/24),"error")</f>
        <v>45070.125</v>
      </c>
      <c r="I105" s="23">
        <f t="shared" si="14"/>
        <v>11667</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3">
        <f t="shared" ref="H106:H107" si="18">IF(I106&lt;=12000,$F$5+(I106/24),"error")</f>
        <v>44570.125</v>
      </c>
      <c r="I106" s="23">
        <f t="shared" si="14"/>
        <v>-333</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3">
        <f t="shared" si="18"/>
        <v>44570.125</v>
      </c>
      <c r="I107" s="23">
        <f t="shared" si="14"/>
        <v>-333</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3">
        <f>IF(I108&lt;=24000,$F$5+(I108/24),"error")</f>
        <v>45070.125</v>
      </c>
      <c r="I108" s="23">
        <f t="shared" si="14"/>
        <v>11667</v>
      </c>
      <c r="J108" s="17" t="str">
        <f t="shared" si="13"/>
        <v>NOT DUE</v>
      </c>
      <c r="K108" s="31" t="s">
        <v>714</v>
      </c>
      <c r="L108" s="20"/>
    </row>
    <row r="109" spans="1:12" ht="24.95" customHeight="1">
      <c r="A109" s="17" t="s">
        <v>4916</v>
      </c>
      <c r="B109" s="31" t="s">
        <v>262</v>
      </c>
      <c r="C109" s="169" t="s">
        <v>710</v>
      </c>
      <c r="D109" s="21">
        <v>2000</v>
      </c>
      <c r="E109" s="13">
        <v>41565</v>
      </c>
      <c r="F109" s="325">
        <v>44301</v>
      </c>
      <c r="G109" s="141">
        <v>22534</v>
      </c>
      <c r="H109" s="333">
        <f>IF(I109&lt;=2000,$F$5+(I109/24),"error")</f>
        <v>44561.166666666664</v>
      </c>
      <c r="I109" s="272">
        <f t="shared" si="14"/>
        <v>-548</v>
      </c>
      <c r="J109" s="17" t="str">
        <f t="shared" si="13"/>
        <v>OVERDUE</v>
      </c>
      <c r="K109" s="31" t="s">
        <v>623</v>
      </c>
      <c r="L109" s="20"/>
    </row>
    <row r="110" spans="1:12" ht="24.95" customHeight="1">
      <c r="A110" s="17" t="s">
        <v>4917</v>
      </c>
      <c r="B110" s="31" t="s">
        <v>262</v>
      </c>
      <c r="C110" s="31" t="s">
        <v>701</v>
      </c>
      <c r="D110" s="21">
        <v>6000</v>
      </c>
      <c r="E110" s="13">
        <v>41565</v>
      </c>
      <c r="F110" s="13">
        <v>43864</v>
      </c>
      <c r="G110" s="27">
        <v>18622</v>
      </c>
      <c r="H110" s="333">
        <f>IF(I110&lt;=6000,$F$5+(I110/24),"error")</f>
        <v>44564.833333333336</v>
      </c>
      <c r="I110" s="272">
        <f t="shared" si="14"/>
        <v>-460</v>
      </c>
      <c r="J110" s="17" t="str">
        <f t="shared" si="13"/>
        <v>OVERDUE</v>
      </c>
      <c r="K110" s="31" t="s">
        <v>711</v>
      </c>
      <c r="L110" s="20"/>
    </row>
    <row r="111" spans="1:12" ht="24.95" customHeight="1">
      <c r="A111" s="17" t="s">
        <v>4918</v>
      </c>
      <c r="B111" s="31" t="s">
        <v>262</v>
      </c>
      <c r="C111" s="31" t="s">
        <v>702</v>
      </c>
      <c r="D111" s="21">
        <v>12000</v>
      </c>
      <c r="E111" s="13">
        <v>41565</v>
      </c>
      <c r="F111" s="13">
        <v>43152</v>
      </c>
      <c r="G111" s="27">
        <v>12749</v>
      </c>
      <c r="H111" s="333">
        <f>IF(I111&lt;=12000,$F$5+(I111/24),"error")</f>
        <v>44570.125</v>
      </c>
      <c r="I111" s="23">
        <f t="shared" si="14"/>
        <v>-333</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3">
        <f>IF(I112&lt;=24000,$F$5+(I112/24),"error")</f>
        <v>45070.125</v>
      </c>
      <c r="I112" s="23">
        <f t="shared" si="14"/>
        <v>11667</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3">
        <f t="shared" ref="H113:H114" si="19">IF(I113&lt;=12000,$F$5+(I113/24),"error")</f>
        <v>44570.125</v>
      </c>
      <c r="I113" s="23">
        <f t="shared" si="14"/>
        <v>-333</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3">
        <f t="shared" si="19"/>
        <v>44570.125</v>
      </c>
      <c r="I114" s="23">
        <f t="shared" si="14"/>
        <v>-333</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3">
        <f>IF(I115&lt;=24000,$F$5+(I115/24),"error")</f>
        <v>45070.125</v>
      </c>
      <c r="I115" s="23">
        <f t="shared" si="14"/>
        <v>11667</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3">
        <f t="shared" ref="H116:H140" si="20">IF(I116&lt;=12000,$F$5+(I116/24),"error")</f>
        <v>44570.125</v>
      </c>
      <c r="I116" s="23">
        <f t="shared" si="14"/>
        <v>-333</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3">
        <f t="shared" si="20"/>
        <v>44570.125</v>
      </c>
      <c r="I117" s="23">
        <f t="shared" si="14"/>
        <v>-333</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3">
        <f t="shared" si="20"/>
        <v>44570.125</v>
      </c>
      <c r="I118" s="23">
        <f t="shared" si="14"/>
        <v>-333</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3">
        <f t="shared" si="20"/>
        <v>44570.125</v>
      </c>
      <c r="I119" s="23">
        <f t="shared" si="14"/>
        <v>-333</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3">
        <f t="shared" si="20"/>
        <v>44570.125</v>
      </c>
      <c r="I120" s="23">
        <f t="shared" si="14"/>
        <v>-333</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3">
        <f t="shared" si="20"/>
        <v>44570.125</v>
      </c>
      <c r="I121" s="23">
        <f t="shared" si="14"/>
        <v>-333</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3">
        <f t="shared" si="20"/>
        <v>44570.125</v>
      </c>
      <c r="I122" s="23">
        <f t="shared" si="14"/>
        <v>-333</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3">
        <f t="shared" si="20"/>
        <v>44570.125</v>
      </c>
      <c r="I123" s="23">
        <f t="shared" si="14"/>
        <v>-333</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3">
        <f t="shared" si="20"/>
        <v>44570.125</v>
      </c>
      <c r="I124" s="23">
        <f t="shared" si="14"/>
        <v>-333</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3">
        <f t="shared" si="20"/>
        <v>44570.125</v>
      </c>
      <c r="I125" s="23">
        <f t="shared" si="14"/>
        <v>-333</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3">
        <f t="shared" si="20"/>
        <v>44570.125</v>
      </c>
      <c r="I126" s="23">
        <f t="shared" si="14"/>
        <v>-333</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3">
        <f t="shared" si="20"/>
        <v>44570.125</v>
      </c>
      <c r="I127" s="23">
        <f t="shared" si="14"/>
        <v>-333</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3">
        <f t="shared" si="20"/>
        <v>44570.125</v>
      </c>
      <c r="I128" s="23">
        <f t="shared" si="14"/>
        <v>-333</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3">
        <f t="shared" si="20"/>
        <v>44570.125</v>
      </c>
      <c r="I129" s="23">
        <f t="shared" si="14"/>
        <v>-333</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3">
        <f t="shared" si="20"/>
        <v>44570.125</v>
      </c>
      <c r="I130" s="23">
        <f t="shared" si="14"/>
        <v>-333</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3">
        <f t="shared" si="20"/>
        <v>44570.125</v>
      </c>
      <c r="I131" s="23">
        <f t="shared" si="14"/>
        <v>-333</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3">
        <f t="shared" si="20"/>
        <v>44570.125</v>
      </c>
      <c r="I132" s="23">
        <f t="shared" si="14"/>
        <v>-333</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3">
        <f t="shared" si="20"/>
        <v>44570.125</v>
      </c>
      <c r="I133" s="23">
        <f t="shared" si="14"/>
        <v>-333</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3">
        <f t="shared" si="20"/>
        <v>44570.125</v>
      </c>
      <c r="I134" s="23">
        <f t="shared" si="14"/>
        <v>-333</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3">
        <f t="shared" si="20"/>
        <v>44570.125</v>
      </c>
      <c r="I135" s="23">
        <f t="shared" si="14"/>
        <v>-333</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3">
        <f t="shared" si="20"/>
        <v>44570.125</v>
      </c>
      <c r="I136" s="23">
        <f t="shared" si="14"/>
        <v>-333</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3">
        <f t="shared" si="20"/>
        <v>44570.125</v>
      </c>
      <c r="I137" s="23">
        <f t="shared" si="14"/>
        <v>-333</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3">
        <f t="shared" si="20"/>
        <v>44570.125</v>
      </c>
      <c r="I138" s="23">
        <f t="shared" si="14"/>
        <v>-333</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3">
        <f t="shared" si="20"/>
        <v>44570.125</v>
      </c>
      <c r="I139" s="23">
        <f t="shared" si="14"/>
        <v>-333</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3">
        <f t="shared" si="20"/>
        <v>44570.125</v>
      </c>
      <c r="I140" s="23">
        <f t="shared" si="14"/>
        <v>-333</v>
      </c>
      <c r="J140" s="17" t="str">
        <f t="shared" si="13"/>
        <v>OVERDUE</v>
      </c>
      <c r="K140" s="31" t="s">
        <v>712</v>
      </c>
      <c r="L140" s="20"/>
    </row>
    <row r="141" spans="1:12" ht="24.95" customHeight="1">
      <c r="A141" s="17" t="s">
        <v>4948</v>
      </c>
      <c r="B141" s="31" t="s">
        <v>785</v>
      </c>
      <c r="C141" s="169" t="s">
        <v>795</v>
      </c>
      <c r="D141" s="50">
        <v>3000</v>
      </c>
      <c r="E141" s="13">
        <v>41565</v>
      </c>
      <c r="F141" s="325">
        <v>44301</v>
      </c>
      <c r="G141" s="141">
        <v>22534</v>
      </c>
      <c r="H141" s="333">
        <f>IF(I141&lt;=3000,$F$5+(I141/24),"error")</f>
        <v>44602.833333333336</v>
      </c>
      <c r="I141" s="23">
        <f t="shared" si="14"/>
        <v>452</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3">
        <f>IF(I142&lt;=12000,$F$5+(I142/24),"error")</f>
        <v>44570.125</v>
      </c>
      <c r="I142" s="23">
        <f t="shared" si="14"/>
        <v>-333</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3">
        <f t="shared" ref="H143:H144" si="22">IF(I143&lt;=24000,$F$5+(I143/24),"error")</f>
        <v>45070.125</v>
      </c>
      <c r="I143" s="23">
        <f t="shared" ref="I143:I206" si="23">D143-($F$4-G143)</f>
        <v>11667</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3">
        <f t="shared" si="22"/>
        <v>45070.125</v>
      </c>
      <c r="I144" s="23">
        <f t="shared" si="23"/>
        <v>11667</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3">
        <f>IF(I145&lt;=12000,$F$5+(I145/24),"error")</f>
        <v>44570.125</v>
      </c>
      <c r="I145" s="23">
        <f t="shared" si="23"/>
        <v>-333</v>
      </c>
      <c r="J145" s="17" t="str">
        <f t="shared" si="21"/>
        <v>OVERDUE</v>
      </c>
      <c r="K145" s="31" t="s">
        <v>800</v>
      </c>
      <c r="L145" s="20"/>
    </row>
    <row r="146" spans="1:12" ht="24.95" customHeight="1">
      <c r="A146" s="17" t="s">
        <v>4953</v>
      </c>
      <c r="B146" s="31" t="s">
        <v>786</v>
      </c>
      <c r="C146" s="169" t="s">
        <v>795</v>
      </c>
      <c r="D146" s="50">
        <v>3000</v>
      </c>
      <c r="E146" s="13">
        <v>41565</v>
      </c>
      <c r="F146" s="325">
        <v>44301</v>
      </c>
      <c r="G146" s="141">
        <v>22534</v>
      </c>
      <c r="H146" s="333">
        <f>IF(I146&lt;=3000,$F$5+(I146/24),"error")</f>
        <v>44602.833333333336</v>
      </c>
      <c r="I146" s="23">
        <f t="shared" si="23"/>
        <v>452</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3">
        <f>IF(I147&lt;=12000,$F$5+(I147/24),"error")</f>
        <v>44570.125</v>
      </c>
      <c r="I147" s="23">
        <f t="shared" si="23"/>
        <v>-333</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3">
        <f t="shared" ref="H148:H149" si="24">IF(I148&lt;=24000,$F$5+(I148/24),"error")</f>
        <v>45070.125</v>
      </c>
      <c r="I148" s="23">
        <f t="shared" si="23"/>
        <v>11667</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3">
        <f t="shared" si="24"/>
        <v>45070.125</v>
      </c>
      <c r="I149" s="23">
        <f t="shared" si="23"/>
        <v>11667</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3">
        <f>IF(I150&lt;=12000,$F$5+(I150/24),"error")</f>
        <v>44570.125</v>
      </c>
      <c r="I150" s="23">
        <f t="shared" si="23"/>
        <v>-333</v>
      </c>
      <c r="J150" s="17" t="str">
        <f t="shared" si="21"/>
        <v>OVERDUE</v>
      </c>
      <c r="K150" s="31" t="s">
        <v>800</v>
      </c>
      <c r="L150" s="20"/>
    </row>
    <row r="151" spans="1:12" ht="24.95" customHeight="1">
      <c r="A151" s="17" t="s">
        <v>4958</v>
      </c>
      <c r="B151" s="31" t="s">
        <v>787</v>
      </c>
      <c r="C151" s="169" t="s">
        <v>795</v>
      </c>
      <c r="D151" s="50">
        <v>3000</v>
      </c>
      <c r="E151" s="13">
        <v>41565</v>
      </c>
      <c r="F151" s="325">
        <v>44301</v>
      </c>
      <c r="G151" s="141">
        <v>22534</v>
      </c>
      <c r="H151" s="333">
        <f>IF(I151&lt;=3000,$F$5+(I151/24),"error")</f>
        <v>44602.833333333336</v>
      </c>
      <c r="I151" s="23">
        <f t="shared" si="23"/>
        <v>452</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3">
        <f>IF(I152&lt;=12000,$F$5+(I152/24),"error")</f>
        <v>44570.125</v>
      </c>
      <c r="I152" s="23">
        <f t="shared" si="23"/>
        <v>-333</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3">
        <f t="shared" ref="H153:H154" si="25">IF(I153&lt;=24000,$F$5+(I153/24),"error")</f>
        <v>45070.125</v>
      </c>
      <c r="I153" s="23">
        <f t="shared" si="23"/>
        <v>11667</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3">
        <f t="shared" si="25"/>
        <v>45070.125</v>
      </c>
      <c r="I154" s="23">
        <f t="shared" si="23"/>
        <v>11667</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3">
        <f>IF(I155&lt;=12000,$F$5+(I155/24),"error")</f>
        <v>44570.125</v>
      </c>
      <c r="I155" s="23">
        <f t="shared" si="23"/>
        <v>-333</v>
      </c>
      <c r="J155" s="17" t="str">
        <f t="shared" si="21"/>
        <v>OVERDUE</v>
      </c>
      <c r="K155" s="31" t="s">
        <v>800</v>
      </c>
      <c r="L155" s="20"/>
    </row>
    <row r="156" spans="1:12" ht="24.95" customHeight="1">
      <c r="A156" s="17" t="s">
        <v>4963</v>
      </c>
      <c r="B156" s="31" t="s">
        <v>788</v>
      </c>
      <c r="C156" s="169" t="s">
        <v>795</v>
      </c>
      <c r="D156" s="50">
        <v>3000</v>
      </c>
      <c r="E156" s="13">
        <v>41565</v>
      </c>
      <c r="F156" s="325">
        <v>44301</v>
      </c>
      <c r="G156" s="141">
        <v>22534</v>
      </c>
      <c r="H156" s="333">
        <f>IF(I156&lt;=3000,$F$5+(I156/24),"error")</f>
        <v>44602.833333333336</v>
      </c>
      <c r="I156" s="23">
        <f t="shared" si="23"/>
        <v>452</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3">
        <f>IF(I157&lt;=12000,$F$5+(I157/24),"error")</f>
        <v>44570.125</v>
      </c>
      <c r="I157" s="23">
        <f t="shared" si="23"/>
        <v>-333</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3">
        <f t="shared" ref="H158:H159" si="26">IF(I158&lt;=24000,$F$5+(I158/24),"error")</f>
        <v>45070.125</v>
      </c>
      <c r="I158" s="23">
        <f t="shared" si="23"/>
        <v>11667</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3">
        <f t="shared" si="26"/>
        <v>45070.125</v>
      </c>
      <c r="I159" s="23">
        <f t="shared" si="23"/>
        <v>11667</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3">
        <f>IF(I160&lt;=12000,$F$5+(I160/24),"error")</f>
        <v>44570.125</v>
      </c>
      <c r="I160" s="23">
        <f t="shared" si="23"/>
        <v>-333</v>
      </c>
      <c r="J160" s="17" t="str">
        <f t="shared" si="21"/>
        <v>OVERDUE</v>
      </c>
      <c r="K160" s="31" t="s">
        <v>800</v>
      </c>
      <c r="L160" s="20"/>
    </row>
    <row r="161" spans="1:12" ht="24.95" customHeight="1">
      <c r="A161" s="17" t="s">
        <v>4968</v>
      </c>
      <c r="B161" s="31" t="s">
        <v>794</v>
      </c>
      <c r="C161" s="169" t="s">
        <v>795</v>
      </c>
      <c r="D161" s="50">
        <v>3000</v>
      </c>
      <c r="E161" s="13">
        <v>41565</v>
      </c>
      <c r="F161" s="325">
        <v>44301</v>
      </c>
      <c r="G161" s="141">
        <v>22534</v>
      </c>
      <c r="H161" s="333">
        <f>IF(I161&lt;=3000,$F$5+(I161/24),"error")</f>
        <v>44602.833333333336</v>
      </c>
      <c r="I161" s="23">
        <f t="shared" si="23"/>
        <v>452</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3">
        <f>IF(I162&lt;=12000,$F$5+(I162/24),"error")</f>
        <v>44570.125</v>
      </c>
      <c r="I162" s="23">
        <f t="shared" si="23"/>
        <v>-333</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3">
        <f t="shared" ref="H163:H164" si="27">IF(I163&lt;=24000,$F$5+(I163/24),"error")</f>
        <v>45070.125</v>
      </c>
      <c r="I163" s="23">
        <f t="shared" si="23"/>
        <v>11667</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3">
        <f t="shared" si="27"/>
        <v>45070.125</v>
      </c>
      <c r="I164" s="23">
        <f t="shared" si="23"/>
        <v>11667</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3">
        <f>IF(I165&lt;=12000,$F$5+(I165/24),"error")</f>
        <v>44570.125</v>
      </c>
      <c r="I165" s="23">
        <f t="shared" si="23"/>
        <v>-333</v>
      </c>
      <c r="J165" s="17" t="str">
        <f t="shared" si="21"/>
        <v>OVERDUE</v>
      </c>
      <c r="K165" s="31" t="s">
        <v>800</v>
      </c>
      <c r="L165" s="20"/>
    </row>
    <row r="166" spans="1:12" ht="24.95" customHeight="1">
      <c r="A166" s="17" t="s">
        <v>4973</v>
      </c>
      <c r="B166" s="31" t="s">
        <v>826</v>
      </c>
      <c r="C166" s="169" t="s">
        <v>827</v>
      </c>
      <c r="D166" s="21">
        <v>3000</v>
      </c>
      <c r="E166" s="13">
        <v>41565</v>
      </c>
      <c r="F166" s="13">
        <v>43978</v>
      </c>
      <c r="G166" s="141">
        <v>19684</v>
      </c>
      <c r="H166" s="333">
        <f t="shared" ref="H166:H167" si="28">IF(I166&lt;=3000,$F$5+(I166/24),"error")</f>
        <v>44484.083333333336</v>
      </c>
      <c r="I166" s="272">
        <f t="shared" si="23"/>
        <v>-2398</v>
      </c>
      <c r="J166" s="17" t="str">
        <f t="shared" si="21"/>
        <v>OVERDUE</v>
      </c>
      <c r="K166" s="31" t="s">
        <v>837</v>
      </c>
      <c r="L166" s="297" t="s">
        <v>4552</v>
      </c>
    </row>
    <row r="167" spans="1:12" ht="24.95" customHeight="1">
      <c r="A167" s="17" t="s">
        <v>4974</v>
      </c>
      <c r="B167" s="31" t="s">
        <v>826</v>
      </c>
      <c r="C167" s="169" t="s">
        <v>828</v>
      </c>
      <c r="D167" s="21">
        <v>3000</v>
      </c>
      <c r="E167" s="13">
        <v>41565</v>
      </c>
      <c r="F167" s="13">
        <v>43978</v>
      </c>
      <c r="G167" s="141">
        <v>19684</v>
      </c>
      <c r="H167" s="333">
        <f t="shared" si="28"/>
        <v>44484.083333333336</v>
      </c>
      <c r="I167" s="272">
        <f t="shared" si="23"/>
        <v>-2398</v>
      </c>
      <c r="J167" s="17" t="str">
        <f t="shared" si="21"/>
        <v>OVERDUE</v>
      </c>
      <c r="K167" s="31"/>
      <c r="L167" s="297" t="s">
        <v>4552</v>
      </c>
    </row>
    <row r="168" spans="1:12" ht="24.95" customHeight="1">
      <c r="A168" s="17" t="s">
        <v>4975</v>
      </c>
      <c r="B168" s="31" t="s">
        <v>826</v>
      </c>
      <c r="C168" s="31" t="s">
        <v>829</v>
      </c>
      <c r="D168" s="21">
        <v>12000</v>
      </c>
      <c r="E168" s="13">
        <v>41565</v>
      </c>
      <c r="F168" s="140">
        <v>43231</v>
      </c>
      <c r="G168" s="141">
        <v>13587</v>
      </c>
      <c r="H168" s="333">
        <f>IF(I168&lt;=12000,$F$5+(I168/24),"error")</f>
        <v>44605.041666666664</v>
      </c>
      <c r="I168" s="23">
        <f t="shared" si="23"/>
        <v>505</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3">
        <f>IF(I169&lt;=24000,$F$5+(I169/24),"error")</f>
        <v>45070.125</v>
      </c>
      <c r="I169" s="23">
        <f t="shared" si="23"/>
        <v>11667</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3">
        <f t="shared" ref="H170:H171" si="29">IF(I170&lt;=12000,$F$5+(I170/24),"error")</f>
        <v>44570.125</v>
      </c>
      <c r="I170" s="23">
        <f t="shared" si="23"/>
        <v>-333</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3">
        <f t="shared" si="29"/>
        <v>44570.125</v>
      </c>
      <c r="I171" s="23">
        <f t="shared" si="23"/>
        <v>-333</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3">
        <f>IF(I172&lt;=24000,$F$5+(I172/24),"error")</f>
        <v>45070.291666666664</v>
      </c>
      <c r="I172" s="23">
        <f t="shared" si="23"/>
        <v>11671</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3">
        <f t="shared" ref="H173:H175" si="30">IF(I173&lt;=12000,$F$5+(I173/24),"error")</f>
        <v>44570.291666666664</v>
      </c>
      <c r="I173" s="23">
        <f t="shared" si="23"/>
        <v>-329</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3">
        <f t="shared" si="30"/>
        <v>44570.291666666664</v>
      </c>
      <c r="I174" s="23">
        <f t="shared" si="23"/>
        <v>-329</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3">
        <f t="shared" si="30"/>
        <v>44570.291666666664</v>
      </c>
      <c r="I175" s="23">
        <f t="shared" si="23"/>
        <v>-329</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3">
        <f>IF(I176&lt;=500,$F$5+(I176/24),"error")</f>
        <v>44497.791666666664</v>
      </c>
      <c r="I176" s="272">
        <f t="shared" si="23"/>
        <v>-2069</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3">
        <f t="shared" ref="H177:H179" si="31">IF(I177&lt;=12000,$F$5+(I177/24),"error")</f>
        <v>44620.458333333336</v>
      </c>
      <c r="I177" s="23">
        <f t="shared" si="23"/>
        <v>875</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3">
        <f t="shared" si="31"/>
        <v>44620.458333333336</v>
      </c>
      <c r="I178" s="23">
        <f t="shared" si="23"/>
        <v>875</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3">
        <f t="shared" si="31"/>
        <v>44620.458333333336</v>
      </c>
      <c r="I179" s="23">
        <f t="shared" si="23"/>
        <v>875</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3">
        <f>IF(I180&lt;=2000,$F$5+(I180/24),"error")</f>
        <v>44634.5</v>
      </c>
      <c r="I180" s="272">
        <f t="shared" si="23"/>
        <v>1212</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3">
        <f>IF(I181&lt;=42720,$F$5+(I181/24),"error")</f>
        <v>45925</v>
      </c>
      <c r="I181" s="23">
        <f t="shared" si="23"/>
        <v>32184</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3">
        <f>IF(I182&lt;=12000,$F$5+(I182/24),"error")</f>
        <v>44645</v>
      </c>
      <c r="I182" s="23">
        <f t="shared" si="23"/>
        <v>1464</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3">
        <f>IF(I183&lt;=2000,$F$5+(I183/24),"error")</f>
        <v>44524.708333333336</v>
      </c>
      <c r="I183" s="23">
        <f t="shared" si="23"/>
        <v>-1423</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3">
        <f t="shared" ref="H184:H186" si="32">IF(I184&lt;=6000,$F$5+(I184/24),"error")</f>
        <v>44570.529166666667</v>
      </c>
      <c r="I184" s="23">
        <f t="shared" si="23"/>
        <v>-323.29999999999927</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3">
        <f t="shared" si="32"/>
        <v>44570.529166666667</v>
      </c>
      <c r="I185" s="272">
        <f t="shared" si="23"/>
        <v>-323.29999999999927</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3">
        <f t="shared" si="32"/>
        <v>44570.529166666667</v>
      </c>
      <c r="I186" s="272">
        <f t="shared" si="23"/>
        <v>-323.29999999999927</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3">
        <f>IF(I187&lt;=12000,$F$5+(I187/24),"error")</f>
        <v>44570.291666666664</v>
      </c>
      <c r="I187" s="272">
        <f t="shared" si="23"/>
        <v>-329</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3">
        <f t="shared" ref="H188:H189" si="33">IF(I188&lt;=24000,$F$5+(I188/24),"error")</f>
        <v>45070.291666666664</v>
      </c>
      <c r="I188" s="272">
        <f t="shared" si="23"/>
        <v>11671</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3">
        <f t="shared" si="33"/>
        <v>45070.291666666664</v>
      </c>
      <c r="I189" s="272">
        <f t="shared" si="23"/>
        <v>11671</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3">
        <f t="shared" ref="H190:H192" si="34">IF(I190&lt;=6000,$F$5+(I190/24),"error")</f>
        <v>44570.529166666667</v>
      </c>
      <c r="I190" s="272">
        <f t="shared" si="23"/>
        <v>-323.29999999999927</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3">
        <f t="shared" si="34"/>
        <v>44570.529166666667</v>
      </c>
      <c r="I191" s="272">
        <f t="shared" si="23"/>
        <v>-323.29999999999927</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3">
        <f t="shared" si="34"/>
        <v>44570.529166666667</v>
      </c>
      <c r="I192" s="272">
        <f t="shared" si="23"/>
        <v>-323.29999999999927</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3">
        <f>IF(I193&lt;=12000,$F$5+(I193/24),"error")</f>
        <v>44570.291666666664</v>
      </c>
      <c r="I193" s="272">
        <f t="shared" si="23"/>
        <v>-329</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3">
        <f t="shared" ref="H194:H195" si="35">IF(I194&lt;=24000,$F$5+(I194/24),"error")</f>
        <v>45070.291666666664</v>
      </c>
      <c r="I194" s="272">
        <f t="shared" si="23"/>
        <v>11671</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3">
        <f t="shared" si="35"/>
        <v>45070.291666666664</v>
      </c>
      <c r="I195" s="272">
        <f t="shared" si="23"/>
        <v>11671</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3">
        <f t="shared" ref="H196:H198" si="36">IF(I196&lt;=6000,$F$5+(I196/24),"error")</f>
        <v>44570.529166666667</v>
      </c>
      <c r="I196" s="272">
        <f t="shared" si="23"/>
        <v>-323.29999999999927</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3">
        <f t="shared" si="36"/>
        <v>44570.529166666667</v>
      </c>
      <c r="I197" s="272">
        <f t="shared" si="23"/>
        <v>-323.29999999999927</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3">
        <f t="shared" si="36"/>
        <v>44570.529166666667</v>
      </c>
      <c r="I198" s="272">
        <f t="shared" si="23"/>
        <v>-323.29999999999927</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3">
        <f>IF(I199&lt;=12000,$F$5+(I199/24),"error")</f>
        <v>44570.291666666664</v>
      </c>
      <c r="I199" s="272">
        <f t="shared" si="23"/>
        <v>-329</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3">
        <f t="shared" ref="H200:H201" si="37">IF(I200&lt;=24000,$F$5+(I200/24),"error")</f>
        <v>45070.291666666664</v>
      </c>
      <c r="I200" s="272">
        <f t="shared" si="23"/>
        <v>11671</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3">
        <f t="shared" si="37"/>
        <v>45070.291666666664</v>
      </c>
      <c r="I201" s="272">
        <f t="shared" si="23"/>
        <v>11671</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3">
        <f t="shared" ref="H202:H204" si="38">IF(I202&lt;=6000,$F$5+(I202/24),"error")</f>
        <v>44570.529166666667</v>
      </c>
      <c r="I202" s="272">
        <f t="shared" si="23"/>
        <v>-323.29999999999927</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3">
        <f t="shared" si="38"/>
        <v>44570.529166666667</v>
      </c>
      <c r="I203" s="272">
        <f t="shared" si="23"/>
        <v>-323.29999999999927</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3">
        <f t="shared" si="38"/>
        <v>44570.529166666667</v>
      </c>
      <c r="I204" s="272">
        <f t="shared" si="23"/>
        <v>-323.29999999999927</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3">
        <f>IF(I205&lt;=12000,$F$5+(I205/24),"error")</f>
        <v>44570.291666666664</v>
      </c>
      <c r="I205" s="272">
        <f t="shared" si="23"/>
        <v>-329</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3">
        <f t="shared" ref="H206:H207" si="39">IF(I206&lt;=24000,$F$5+(I206/24),"error")</f>
        <v>45070.291666666664</v>
      </c>
      <c r="I206" s="272">
        <f t="shared" si="23"/>
        <v>11671</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3">
        <f t="shared" si="39"/>
        <v>45070.291666666664</v>
      </c>
      <c r="I207" s="272">
        <f t="shared" ref="I207:I232" si="41">D207-($F$4-G207)</f>
        <v>11671</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3">
        <f t="shared" ref="H208:H210" si="42">IF(I208&lt;=6000,$F$5+(I208/24),"error")</f>
        <v>44570.529166666667</v>
      </c>
      <c r="I208" s="272">
        <f t="shared" si="41"/>
        <v>-323.29999999999927</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3">
        <f t="shared" si="42"/>
        <v>44570.529166666667</v>
      </c>
      <c r="I209" s="272">
        <f t="shared" si="41"/>
        <v>-323.29999999999927</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3">
        <f t="shared" si="42"/>
        <v>44570.529166666667</v>
      </c>
      <c r="I210" s="272">
        <f t="shared" si="41"/>
        <v>-323.29999999999927</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3">
        <f>IF(I211&lt;=12000,$F$5+(I211/24),"error")</f>
        <v>44570.291666666664</v>
      </c>
      <c r="I211" s="272">
        <f t="shared" si="41"/>
        <v>-329</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3">
        <f t="shared" ref="H212:H213" si="43">IF(I212&lt;=24000,$F$5+(I212/24),"error")</f>
        <v>45070.291666666664</v>
      </c>
      <c r="I212" s="272">
        <f t="shared" si="41"/>
        <v>11671</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3">
        <f t="shared" si="43"/>
        <v>45070.291666666664</v>
      </c>
      <c r="I213" s="272">
        <f t="shared" si="41"/>
        <v>11671</v>
      </c>
      <c r="J213" s="17" t="str">
        <f t="shared" si="40"/>
        <v>NOT DUE</v>
      </c>
      <c r="K213" s="31" t="s">
        <v>891</v>
      </c>
      <c r="L213" s="20" t="s">
        <v>4522</v>
      </c>
    </row>
    <row r="214" spans="1:12" ht="24.95" customHeight="1">
      <c r="A214" s="17" t="s">
        <v>5021</v>
      </c>
      <c r="B214" s="31" t="s">
        <v>928</v>
      </c>
      <c r="C214" s="31" t="s">
        <v>927</v>
      </c>
      <c r="D214" s="50">
        <v>1500</v>
      </c>
      <c r="E214" s="13">
        <v>41565</v>
      </c>
      <c r="F214" s="13">
        <v>44397</v>
      </c>
      <c r="G214" s="27">
        <v>23476</v>
      </c>
      <c r="H214" s="333">
        <f>IF(I214&lt;=1500,$F$5+(I214/24),"error")</f>
        <v>44579.583333333336</v>
      </c>
      <c r="I214" s="272">
        <f t="shared" si="41"/>
        <v>-106</v>
      </c>
      <c r="J214" s="17" t="str">
        <f t="shared" si="40"/>
        <v>OVERDUE</v>
      </c>
      <c r="K214" s="31" t="s">
        <v>933</v>
      </c>
      <c r="L214" s="157"/>
    </row>
    <row r="215" spans="1:12" ht="24.95" customHeight="1">
      <c r="A215" s="17" t="s">
        <v>5022</v>
      </c>
      <c r="B215" s="31" t="s">
        <v>929</v>
      </c>
      <c r="C215" s="31" t="s">
        <v>927</v>
      </c>
      <c r="D215" s="50">
        <v>1500</v>
      </c>
      <c r="E215" s="13">
        <v>41565</v>
      </c>
      <c r="F215" s="13">
        <v>44397</v>
      </c>
      <c r="G215" s="27">
        <v>23476</v>
      </c>
      <c r="H215" s="333">
        <f t="shared" ref="H215:H218" si="44">IF(I215&lt;=1500,$F$5+(I215/24),"error")</f>
        <v>44579.583333333336</v>
      </c>
      <c r="I215" s="272">
        <f t="shared" si="41"/>
        <v>-106</v>
      </c>
      <c r="J215" s="17" t="str">
        <f t="shared" si="40"/>
        <v>OVERDUE</v>
      </c>
      <c r="K215" s="31" t="s">
        <v>933</v>
      </c>
      <c r="L215" s="157"/>
    </row>
    <row r="216" spans="1:12" ht="24.95" customHeight="1">
      <c r="A216" s="17" t="s">
        <v>5023</v>
      </c>
      <c r="B216" s="31" t="s">
        <v>930</v>
      </c>
      <c r="C216" s="31" t="s">
        <v>927</v>
      </c>
      <c r="D216" s="50">
        <v>1500</v>
      </c>
      <c r="E216" s="13">
        <v>41565</v>
      </c>
      <c r="F216" s="13">
        <v>44397</v>
      </c>
      <c r="G216" s="27">
        <v>23476</v>
      </c>
      <c r="H216" s="333">
        <f t="shared" si="44"/>
        <v>44579.583333333336</v>
      </c>
      <c r="I216" s="272">
        <f t="shared" si="41"/>
        <v>-106</v>
      </c>
      <c r="J216" s="17" t="str">
        <f t="shared" si="40"/>
        <v>OVERDUE</v>
      </c>
      <c r="K216" s="31" t="s">
        <v>933</v>
      </c>
      <c r="L216" s="157"/>
    </row>
    <row r="217" spans="1:12" ht="24.95" customHeight="1">
      <c r="A217" s="17" t="s">
        <v>5024</v>
      </c>
      <c r="B217" s="31" t="s">
        <v>931</v>
      </c>
      <c r="C217" s="31" t="s">
        <v>927</v>
      </c>
      <c r="D217" s="50">
        <v>1500</v>
      </c>
      <c r="E217" s="13">
        <v>41565</v>
      </c>
      <c r="F217" s="13">
        <v>44397</v>
      </c>
      <c r="G217" s="27">
        <v>23476</v>
      </c>
      <c r="H217" s="333">
        <f t="shared" si="44"/>
        <v>44579.583333333336</v>
      </c>
      <c r="I217" s="272">
        <f t="shared" si="41"/>
        <v>-106</v>
      </c>
      <c r="J217" s="17" t="str">
        <f t="shared" si="40"/>
        <v>OVERDUE</v>
      </c>
      <c r="K217" s="31" t="s">
        <v>933</v>
      </c>
      <c r="L217" s="157"/>
    </row>
    <row r="218" spans="1:12" ht="24.95" customHeight="1">
      <c r="A218" s="17" t="s">
        <v>5025</v>
      </c>
      <c r="B218" s="31" t="s">
        <v>932</v>
      </c>
      <c r="C218" s="31" t="s">
        <v>927</v>
      </c>
      <c r="D218" s="50">
        <v>1500</v>
      </c>
      <c r="E218" s="13">
        <v>41565</v>
      </c>
      <c r="F218" s="13">
        <v>44397</v>
      </c>
      <c r="G218" s="27">
        <v>23476</v>
      </c>
      <c r="H218" s="333">
        <f t="shared" si="44"/>
        <v>44579.583333333336</v>
      </c>
      <c r="I218" s="272">
        <f t="shared" si="41"/>
        <v>-106</v>
      </c>
      <c r="J218" s="17" t="str">
        <f t="shared" si="40"/>
        <v>OVERDUE</v>
      </c>
      <c r="K218" s="31" t="s">
        <v>933</v>
      </c>
      <c r="L218" s="157"/>
    </row>
    <row r="219" spans="1:12" ht="24.95" customHeight="1">
      <c r="A219" s="17" t="s">
        <v>5026</v>
      </c>
      <c r="B219" s="31" t="s">
        <v>939</v>
      </c>
      <c r="C219" s="31" t="s">
        <v>940</v>
      </c>
      <c r="D219" s="50">
        <v>12000</v>
      </c>
      <c r="E219" s="13">
        <v>41565</v>
      </c>
      <c r="F219" s="13">
        <v>43158</v>
      </c>
      <c r="G219" s="27">
        <v>12753</v>
      </c>
      <c r="H219" s="333">
        <f>IF(I219&lt;=12000,$F$5+(I219/24),"error")</f>
        <v>44570.291666666664</v>
      </c>
      <c r="I219" s="272">
        <f t="shared" si="41"/>
        <v>-329</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3">
        <f>IF(I220&lt;=6000,$F$5+(I220/24),"error")</f>
        <v>44570.533333333333</v>
      </c>
      <c r="I220" s="272">
        <f t="shared" si="41"/>
        <v>-323.20000000000073</v>
      </c>
      <c r="J220" s="17" t="str">
        <f t="shared" si="40"/>
        <v>OVERDUE</v>
      </c>
      <c r="K220" s="31" t="s">
        <v>944</v>
      </c>
      <c r="L220" s="20"/>
    </row>
    <row r="221" spans="1:12" ht="24.95" customHeight="1">
      <c r="A221" s="17" t="s">
        <v>5028</v>
      </c>
      <c r="B221" s="31" t="s">
        <v>947</v>
      </c>
      <c r="C221" s="31" t="s">
        <v>948</v>
      </c>
      <c r="D221" s="21">
        <v>200</v>
      </c>
      <c r="E221" s="13">
        <v>41565</v>
      </c>
      <c r="F221" s="13">
        <v>44524</v>
      </c>
      <c r="G221" s="27">
        <v>24583</v>
      </c>
      <c r="H221" s="333">
        <f>IF(I221&lt;=200,$F$5+(I221/24),"error")</f>
        <v>44571.541666666664</v>
      </c>
      <c r="I221" s="272">
        <f t="shared" si="41"/>
        <v>-299</v>
      </c>
      <c r="J221" s="17" t="str">
        <f t="shared" si="40"/>
        <v>OVERDUE</v>
      </c>
      <c r="K221" s="31" t="s">
        <v>956</v>
      </c>
      <c r="L221" s="298"/>
    </row>
    <row r="222" spans="1:12" ht="24.95" customHeight="1">
      <c r="A222" s="17" t="s">
        <v>5029</v>
      </c>
      <c r="B222" s="31" t="s">
        <v>947</v>
      </c>
      <c r="C222" s="31" t="s">
        <v>949</v>
      </c>
      <c r="D222" s="21">
        <v>200</v>
      </c>
      <c r="E222" s="13">
        <v>41565</v>
      </c>
      <c r="F222" s="325">
        <v>44518</v>
      </c>
      <c r="G222" s="27">
        <v>24583</v>
      </c>
      <c r="H222" s="333">
        <f t="shared" ref="H222:H223" si="45">IF(I222&lt;=200,$F$5+(I222/24),"error")</f>
        <v>44571.541666666664</v>
      </c>
      <c r="I222" s="272">
        <f t="shared" si="41"/>
        <v>-299</v>
      </c>
      <c r="J222" s="17" t="str">
        <f t="shared" si="40"/>
        <v>OVERDUE</v>
      </c>
      <c r="K222" s="31" t="s">
        <v>957</v>
      </c>
      <c r="L222" s="238"/>
    </row>
    <row r="223" spans="1:12" ht="24.95" customHeight="1">
      <c r="A223" s="17" t="s">
        <v>5030</v>
      </c>
      <c r="B223" s="31" t="s">
        <v>947</v>
      </c>
      <c r="C223" s="31" t="s">
        <v>950</v>
      </c>
      <c r="D223" s="21">
        <v>200</v>
      </c>
      <c r="E223" s="13">
        <v>41565</v>
      </c>
      <c r="F223" s="325">
        <v>44518</v>
      </c>
      <c r="G223" s="27">
        <v>24583</v>
      </c>
      <c r="H223" s="333">
        <f t="shared" si="45"/>
        <v>44571.541666666664</v>
      </c>
      <c r="I223" s="272">
        <f t="shared" si="41"/>
        <v>-299</v>
      </c>
      <c r="J223" s="17" t="str">
        <f t="shared" si="40"/>
        <v>OVERDUE</v>
      </c>
      <c r="K223" s="31" t="s">
        <v>958</v>
      </c>
      <c r="L223" s="238"/>
    </row>
    <row r="224" spans="1:12" ht="24.95" customHeight="1">
      <c r="A224" s="17" t="s">
        <v>5031</v>
      </c>
      <c r="B224" s="31" t="s">
        <v>562</v>
      </c>
      <c r="C224" s="31" t="s">
        <v>951</v>
      </c>
      <c r="D224" s="21">
        <v>8000</v>
      </c>
      <c r="E224" s="13">
        <v>41565</v>
      </c>
      <c r="F224" s="13">
        <v>43504</v>
      </c>
      <c r="G224" s="27">
        <v>15747</v>
      </c>
      <c r="H224" s="333">
        <f>IF(I224&lt;=8000,$F$5+(I224/24),"error")</f>
        <v>44528.375</v>
      </c>
      <c r="I224" s="23">
        <f t="shared" si="41"/>
        <v>-1335</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3">
        <f t="shared" ref="H225:H228" si="46">IF(I225&lt;=8000,$F$5+(I225/24),"error")</f>
        <v>44528.375</v>
      </c>
      <c r="I225" s="23">
        <f t="shared" si="41"/>
        <v>-1335</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3">
        <f t="shared" si="46"/>
        <v>44528.375</v>
      </c>
      <c r="I226" s="23">
        <f t="shared" si="41"/>
        <v>-1335</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3">
        <f t="shared" si="46"/>
        <v>44528.375</v>
      </c>
      <c r="I227" s="23">
        <f t="shared" si="41"/>
        <v>-1335</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3">
        <f t="shared" si="46"/>
        <v>44528.375</v>
      </c>
      <c r="I228" s="23">
        <f t="shared" si="41"/>
        <v>-1335</v>
      </c>
      <c r="J228" s="17" t="str">
        <f t="shared" si="40"/>
        <v>OVERDUE</v>
      </c>
      <c r="K228" s="31" t="s">
        <v>960</v>
      </c>
      <c r="L228" s="20"/>
    </row>
    <row r="229" spans="1:12" ht="20.25" customHeight="1">
      <c r="A229" s="17" t="s">
        <v>5036</v>
      </c>
      <c r="B229" s="31" t="s">
        <v>969</v>
      </c>
      <c r="C229" s="31" t="s">
        <v>970</v>
      </c>
      <c r="D229" s="21">
        <v>300</v>
      </c>
      <c r="E229" s="13"/>
      <c r="F229" s="13"/>
      <c r="G229" s="27"/>
      <c r="H229" s="333">
        <f>IF(I229&lt;=300,$F$5+(I229/24),"error")</f>
        <v>44584</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3">
        <f>IF(I230&lt;=300,$F$5+(I230/24),"error")</f>
        <v>44588.208333333336</v>
      </c>
      <c r="I230" s="272">
        <f t="shared" si="41"/>
        <v>101</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3">
        <f t="shared" ref="H231:H232" si="47">IF(I231&lt;=2000,$F$5+(I231/24),"error")</f>
        <v>44659.041666666664</v>
      </c>
      <c r="I231" s="272">
        <f t="shared" si="41"/>
        <v>1801</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3">
        <f t="shared" si="47"/>
        <v>44659.041666666664</v>
      </c>
      <c r="I232" s="23">
        <f t="shared" si="41"/>
        <v>1801</v>
      </c>
      <c r="J232" s="17" t="str">
        <f t="shared" si="40"/>
        <v>NOT DUE</v>
      </c>
      <c r="K232" s="31" t="s">
        <v>605</v>
      </c>
      <c r="L232" s="238"/>
    </row>
    <row r="233" spans="1:12" ht="23.25" customHeight="1">
      <c r="A233" s="17" t="s">
        <v>5040</v>
      </c>
      <c r="B233" s="31" t="s">
        <v>977</v>
      </c>
      <c r="C233" s="31" t="s">
        <v>978</v>
      </c>
      <c r="D233" s="21">
        <v>12000</v>
      </c>
      <c r="E233" s="13"/>
      <c r="F233" s="13"/>
      <c r="G233" s="27"/>
      <c r="H233" s="333">
        <f>IF(I233&lt;=12000,$F$5+(I233/24),"error")</f>
        <v>44584</v>
      </c>
      <c r="I233" s="23"/>
      <c r="J233" s="17" t="s">
        <v>4812</v>
      </c>
      <c r="K233" s="31" t="s">
        <v>983</v>
      </c>
      <c r="L233" s="238" t="s">
        <v>4519</v>
      </c>
    </row>
    <row r="234" spans="1:12" ht="24.95" customHeight="1">
      <c r="A234" s="17" t="s">
        <v>5041</v>
      </c>
      <c r="B234" s="31" t="s">
        <v>979</v>
      </c>
      <c r="C234" s="31" t="s">
        <v>870</v>
      </c>
      <c r="D234" s="21"/>
      <c r="E234" s="13">
        <v>41565</v>
      </c>
      <c r="F234" s="13">
        <v>43280</v>
      </c>
      <c r="G234" s="334"/>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3">
        <f t="shared" ref="H235:H238" si="48">IF(I235&lt;=12000,$F$5+(I235/24),"error")</f>
        <v>44651.958333333336</v>
      </c>
      <c r="I235" s="23">
        <f t="shared" ref="I235:I255" si="49">D235-($F$4-G235)</f>
        <v>1631</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3">
        <f t="shared" si="48"/>
        <v>44651.958333333336</v>
      </c>
      <c r="I236" s="23">
        <f t="shared" si="49"/>
        <v>1631</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3">
        <f t="shared" si="48"/>
        <v>44570.291666666664</v>
      </c>
      <c r="I237" s="23">
        <f t="shared" si="49"/>
        <v>-329</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3">
        <f t="shared" si="48"/>
        <v>44570.291666666664</v>
      </c>
      <c r="I238" s="23">
        <f t="shared" si="49"/>
        <v>-329</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3">
        <f>IF(I239&lt;=6000,$F$5+(I239/24),"error")</f>
        <v>44570.533333333333</v>
      </c>
      <c r="I239" s="23">
        <f t="shared" si="49"/>
        <v>-323.20000000000073</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3">
        <f>IF(I240&lt;=24000,$F$5+(I240/24),"error")</f>
        <v>45070.291666666664</v>
      </c>
      <c r="I240" s="23">
        <f t="shared" si="49"/>
        <v>11671</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3">
        <f>IF(I241&lt;=12000,$F$5+(I241/24),"error")</f>
        <v>44570.291666666664</v>
      </c>
      <c r="I241" s="23">
        <f t="shared" si="49"/>
        <v>-329</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3">
        <f>IF(I242&lt;=24000,$F$5+(I242/24),"error")</f>
        <v>45070.291666666664</v>
      </c>
      <c r="I242" s="23">
        <f t="shared" si="49"/>
        <v>11671</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3">
        <f t="shared" ref="H243:H248" si="50">IF(I243&lt;=12000,$F$5+(I243/24),"error")</f>
        <v>44570.291666666664</v>
      </c>
      <c r="I243" s="23">
        <f t="shared" si="49"/>
        <v>-329</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3">
        <f t="shared" si="50"/>
        <v>44570.125</v>
      </c>
      <c r="I244" s="23">
        <f t="shared" si="49"/>
        <v>-333</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3">
        <f t="shared" si="50"/>
        <v>44570.125</v>
      </c>
      <c r="I245" s="23">
        <f t="shared" si="49"/>
        <v>-333</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3">
        <f t="shared" si="50"/>
        <v>44570.125</v>
      </c>
      <c r="I246" s="23">
        <f t="shared" si="49"/>
        <v>-333</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3">
        <f t="shared" si="50"/>
        <v>44570.125</v>
      </c>
      <c r="I247" s="23">
        <f t="shared" si="49"/>
        <v>-333</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3">
        <f t="shared" si="50"/>
        <v>44570.125</v>
      </c>
      <c r="I248" s="23">
        <f t="shared" si="49"/>
        <v>-333</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3">
        <f t="shared" ref="H249:H250" si="51">IF(I249&lt;=24000,$F$5+(I249/24),"error")</f>
        <v>44538.916666666664</v>
      </c>
      <c r="I249" s="23">
        <f t="shared" si="49"/>
        <v>-1082</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3">
        <f t="shared" si="51"/>
        <v>44538.916666666664</v>
      </c>
      <c r="I250" s="23">
        <f t="shared" si="49"/>
        <v>-1082</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3">
        <f>IF(I251&lt;=6000,$F$5+(I251/24),"error")</f>
        <v>44632.816666666666</v>
      </c>
      <c r="I251" s="23">
        <f t="shared" si="49"/>
        <v>1171.5999999999985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3">
        <f>IF(I252&lt;=12000,$F$5+(I252/24),"error")</f>
        <v>44651.833333333336</v>
      </c>
      <c r="I252" s="272">
        <f t="shared" si="49"/>
        <v>1628</v>
      </c>
      <c r="J252" s="17" t="str">
        <f t="shared" si="40"/>
        <v>NOT DUE</v>
      </c>
      <c r="K252" s="31" t="s">
        <v>1043</v>
      </c>
      <c r="L252" s="20" t="s">
        <v>4524</v>
      </c>
    </row>
    <row r="253" spans="1:12" ht="24.95" customHeight="1">
      <c r="A253" s="17" t="s">
        <v>5060</v>
      </c>
      <c r="B253" s="31" t="s">
        <v>1039</v>
      </c>
      <c r="C253" s="31" t="s">
        <v>976</v>
      </c>
      <c r="D253" s="21">
        <v>500</v>
      </c>
      <c r="E253" s="13">
        <v>41565</v>
      </c>
      <c r="F253" s="13">
        <v>44524</v>
      </c>
      <c r="G253" s="141">
        <v>24583</v>
      </c>
      <c r="H253" s="333">
        <f>IF(I253&lt;=500,$F$5+(I253/24),"error")</f>
        <v>44584.041666666664</v>
      </c>
      <c r="I253" s="272">
        <f t="shared" si="49"/>
        <v>1</v>
      </c>
      <c r="J253" s="17" t="str">
        <f t="shared" si="40"/>
        <v>NOT DUE</v>
      </c>
      <c r="K253" s="31" t="s">
        <v>1044</v>
      </c>
      <c r="L253" s="20"/>
    </row>
    <row r="254" spans="1:12" ht="24.95" customHeight="1">
      <c r="A254" s="17" t="s">
        <v>5061</v>
      </c>
      <c r="B254" s="31" t="s">
        <v>1054</v>
      </c>
      <c r="C254" s="31" t="s">
        <v>1051</v>
      </c>
      <c r="D254" s="21">
        <v>300</v>
      </c>
      <c r="E254" s="13">
        <v>41565</v>
      </c>
      <c r="F254" s="13">
        <v>44546</v>
      </c>
      <c r="G254" s="27">
        <v>24781</v>
      </c>
      <c r="H254" s="333">
        <f t="shared" ref="H254:H255" si="52">IF(I254&lt;=300,$F$5+(I254/24),"error")</f>
        <v>44583.958333333336</v>
      </c>
      <c r="I254" s="272">
        <f t="shared" si="49"/>
        <v>-1</v>
      </c>
      <c r="J254" s="17" t="str">
        <f t="shared" si="40"/>
        <v>OVERDUE</v>
      </c>
      <c r="K254" s="31" t="s">
        <v>1057</v>
      </c>
      <c r="L254" s="20"/>
    </row>
    <row r="255" spans="1:12" ht="24.95" customHeight="1">
      <c r="A255" s="17" t="s">
        <v>5062</v>
      </c>
      <c r="B255" s="31" t="s">
        <v>1052</v>
      </c>
      <c r="C255" s="31" t="s">
        <v>1053</v>
      </c>
      <c r="D255" s="43">
        <v>300</v>
      </c>
      <c r="E255" s="13">
        <v>41565</v>
      </c>
      <c r="F255" s="325">
        <v>44557</v>
      </c>
      <c r="G255" s="27">
        <v>24883</v>
      </c>
      <c r="H255" s="333">
        <f t="shared" si="52"/>
        <v>44588.208333333336</v>
      </c>
      <c r="I255" s="272">
        <f t="shared" si="49"/>
        <v>101</v>
      </c>
      <c r="J255" s="17" t="str">
        <f t="shared" si="40"/>
        <v>NOT DUE</v>
      </c>
      <c r="K255" s="31" t="s">
        <v>1058</v>
      </c>
      <c r="L255" s="20"/>
    </row>
    <row r="256" spans="1:12" ht="27" customHeight="1">
      <c r="A256" s="17" t="s">
        <v>5063</v>
      </c>
      <c r="B256" s="31" t="s">
        <v>388</v>
      </c>
      <c r="C256" s="31" t="s">
        <v>384</v>
      </c>
      <c r="D256" s="43">
        <v>500</v>
      </c>
      <c r="E256" s="13">
        <v>41565</v>
      </c>
      <c r="F256" s="325">
        <v>44545</v>
      </c>
      <c r="G256" s="141">
        <v>24757</v>
      </c>
      <c r="H256" s="333">
        <f>IF(I256&lt;=500,$F$5+(I256/24),"error")</f>
        <v>44591.291666666664</v>
      </c>
      <c r="I256" s="272">
        <f>D256-($F$4-G256)</f>
        <v>175</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101</v>
      </c>
      <c r="J257" s="17" t="s">
        <v>4812</v>
      </c>
      <c r="K257" s="31"/>
      <c r="L257" s="20"/>
    </row>
    <row r="258" spans="1:12" ht="27" customHeight="1">
      <c r="A258" s="17" t="s">
        <v>5065</v>
      </c>
      <c r="B258" s="31" t="s">
        <v>391</v>
      </c>
      <c r="C258" s="31" t="s">
        <v>392</v>
      </c>
      <c r="D258" s="43" t="s">
        <v>375</v>
      </c>
      <c r="E258" s="13">
        <v>41565</v>
      </c>
      <c r="F258" s="13">
        <f>'Generator Engine No.1'!F258</f>
        <v>44321</v>
      </c>
      <c r="G258" s="334"/>
      <c r="H258" s="15">
        <f>DATE(YEAR(F258)+1,MONTH(F258),DAY(F258)-1)</f>
        <v>44685</v>
      </c>
      <c r="I258" s="16">
        <f t="shared" ca="1" si="53"/>
        <v>101</v>
      </c>
      <c r="J258" s="17" t="s">
        <v>4812</v>
      </c>
      <c r="K258" s="31"/>
      <c r="L258" s="20"/>
    </row>
    <row r="259" spans="1:12" ht="24.95" customHeight="1">
      <c r="A259" s="17" t="s">
        <v>5066</v>
      </c>
      <c r="B259" s="31" t="s">
        <v>393</v>
      </c>
      <c r="C259" s="31" t="s">
        <v>394</v>
      </c>
      <c r="D259" s="43" t="s">
        <v>4</v>
      </c>
      <c r="E259" s="13">
        <v>41565</v>
      </c>
      <c r="F259" s="13">
        <f>'Generator Engine No.1'!F259</f>
        <v>44545</v>
      </c>
      <c r="G259" s="334"/>
      <c r="H259" s="15">
        <f>EDATE(F259-1,1)</f>
        <v>44575</v>
      </c>
      <c r="I259" s="16">
        <f t="shared" ref="I259" ca="1" si="54">IF(ISBLANK(H259),"",H259-DATE(YEAR(NOW()),MONTH(NOW()),DAY(NOW())))</f>
        <v>-9</v>
      </c>
      <c r="J259" s="17" t="str">
        <f t="shared" ca="1" si="40"/>
        <v>OVERDUE</v>
      </c>
      <c r="K259" s="31"/>
      <c r="L259" s="20"/>
    </row>
    <row r="260" spans="1:12" ht="24.95" customHeight="1">
      <c r="A260" s="17" t="s">
        <v>5067</v>
      </c>
      <c r="B260" s="31" t="s">
        <v>1063</v>
      </c>
      <c r="C260" s="31" t="s">
        <v>1068</v>
      </c>
      <c r="D260" s="21"/>
      <c r="E260" s="13">
        <v>41565</v>
      </c>
      <c r="F260" s="13">
        <v>43409</v>
      </c>
      <c r="G260" s="334"/>
      <c r="H260" s="22"/>
      <c r="I260" s="272"/>
      <c r="J260" s="17" t="str">
        <f t="shared" si="40"/>
        <v/>
      </c>
      <c r="K260" s="31" t="s">
        <v>1069</v>
      </c>
      <c r="L260" s="20"/>
    </row>
    <row r="261" spans="1:12" ht="24.95" customHeight="1">
      <c r="A261" s="17" t="s">
        <v>5068</v>
      </c>
      <c r="B261" s="31" t="s">
        <v>1064</v>
      </c>
      <c r="C261" s="31" t="s">
        <v>976</v>
      </c>
      <c r="D261" s="21">
        <v>300</v>
      </c>
      <c r="E261" s="13">
        <v>41565</v>
      </c>
      <c r="F261" s="13">
        <v>44557</v>
      </c>
      <c r="G261" s="27">
        <v>24883</v>
      </c>
      <c r="H261" s="333">
        <f>IF(I261&lt;=300,$F$5+(I261/24),"error")</f>
        <v>44588.208333333336</v>
      </c>
      <c r="I261" s="272">
        <f t="shared" ref="I261" si="55">D261-($F$4-G261)</f>
        <v>101</v>
      </c>
      <c r="J261" s="17" t="str">
        <f t="shared" si="40"/>
        <v>NOT DUE</v>
      </c>
      <c r="K261" s="31" t="s">
        <v>1070</v>
      </c>
      <c r="L261" s="20" t="s">
        <v>5213</v>
      </c>
    </row>
    <row r="262" spans="1:12" ht="24.95" customHeight="1">
      <c r="A262" s="17" t="s">
        <v>5069</v>
      </c>
      <c r="B262" s="31" t="s">
        <v>1065</v>
      </c>
      <c r="C262" s="31" t="s">
        <v>1066</v>
      </c>
      <c r="D262" s="21" t="s">
        <v>1</v>
      </c>
      <c r="E262" s="13">
        <v>41565</v>
      </c>
      <c r="F262" s="13">
        <f>F8</f>
        <v>44583</v>
      </c>
      <c r="G262" s="334"/>
      <c r="H262" s="15">
        <f>DATE(YEAR(F262),MONTH(F262),DAY(F262)+1)</f>
        <v>44584</v>
      </c>
      <c r="I262" s="273">
        <f t="shared" ref="I262" ca="1" si="56">IF(ISBLANK(H262),"",H262-DATE(YEAR(NOW()),MONTH(NOW()),DAY(NOW())))</f>
        <v>0</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3">
        <f>IF(I263&lt;=2000,$F$5+(I263/24),"error")</f>
        <v>44479.487500000003</v>
      </c>
      <c r="I263" s="272">
        <f t="shared" ref="I263:I264" si="57">D263-($F$4-G263)</f>
        <v>-2508.2999999999993</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3">
        <f>IF(I264&lt;=500,$F$5+(I264/24),"error")</f>
        <v>44524.375</v>
      </c>
      <c r="I264" s="272">
        <f t="shared" si="57"/>
        <v>-1431</v>
      </c>
      <c r="J264" s="17" t="str">
        <f t="shared" si="40"/>
        <v>OVERDUE</v>
      </c>
      <c r="K264" s="31" t="s">
        <v>1085</v>
      </c>
      <c r="L264" s="20" t="s">
        <v>4552</v>
      </c>
    </row>
    <row r="265" spans="1:12" ht="24.95" customHeight="1">
      <c r="A265" s="17" t="s">
        <v>5072</v>
      </c>
      <c r="B265" s="31" t="s">
        <v>1081</v>
      </c>
      <c r="C265" s="31" t="s">
        <v>1082</v>
      </c>
      <c r="D265" s="21" t="s">
        <v>26</v>
      </c>
      <c r="E265" s="13">
        <v>41565</v>
      </c>
      <c r="F265" s="325">
        <v>37594</v>
      </c>
      <c r="G265" s="334"/>
      <c r="H265" s="15">
        <f>DATE(YEAR(F265),MONTH(F265),DAY(F265)+7)</f>
        <v>37601</v>
      </c>
      <c r="I265" s="273">
        <f t="shared" ref="I265:I328" ca="1" si="58">IF(ISBLANK(H265),"",H265-DATE(YEAR(NOW()),MONTH(NOW()),DAY(NOW())))</f>
        <v>-6983</v>
      </c>
      <c r="J265" s="17" t="str">
        <f t="shared" ca="1" si="40"/>
        <v>OVERDUE</v>
      </c>
      <c r="K265" s="31" t="s">
        <v>1086</v>
      </c>
      <c r="L265" s="20"/>
    </row>
    <row r="266" spans="1:12" ht="24.95" customHeight="1">
      <c r="A266" s="17" t="s">
        <v>5073</v>
      </c>
      <c r="B266" s="31" t="s">
        <v>1087</v>
      </c>
      <c r="C266" s="31" t="s">
        <v>1088</v>
      </c>
      <c r="D266" s="21" t="s">
        <v>1</v>
      </c>
      <c r="E266" s="13">
        <v>41565</v>
      </c>
      <c r="F266" s="13">
        <f>F8</f>
        <v>44583</v>
      </c>
      <c r="G266" s="334"/>
      <c r="H266" s="15">
        <f t="shared" ref="H266:H279" si="59">DATE(YEAR(F266),MONTH(F266),DAY(F266)+1)</f>
        <v>44584</v>
      </c>
      <c r="I266" s="273">
        <f t="shared" ca="1" si="58"/>
        <v>0</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44583</v>
      </c>
      <c r="G267" s="334"/>
      <c r="H267" s="15">
        <f t="shared" si="59"/>
        <v>44584</v>
      </c>
      <c r="I267" s="273">
        <f t="shared" ca="1" si="58"/>
        <v>0</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44583</v>
      </c>
      <c r="G268" s="334"/>
      <c r="H268" s="15">
        <f t="shared" si="59"/>
        <v>44584</v>
      </c>
      <c r="I268" s="273">
        <f t="shared" ca="1" si="58"/>
        <v>0</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44583</v>
      </c>
      <c r="G269" s="334"/>
      <c r="H269" s="15">
        <f t="shared" si="59"/>
        <v>44584</v>
      </c>
      <c r="I269" s="273">
        <f t="shared" ca="1" si="58"/>
        <v>0</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44583</v>
      </c>
      <c r="G270" s="334"/>
      <c r="H270" s="15">
        <f t="shared" si="59"/>
        <v>44584</v>
      </c>
      <c r="I270" s="273">
        <f t="shared" ca="1" si="58"/>
        <v>0</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44583</v>
      </c>
      <c r="G271" s="334"/>
      <c r="H271" s="15">
        <f t="shared" si="59"/>
        <v>44584</v>
      </c>
      <c r="I271" s="273">
        <f t="shared" ca="1" si="58"/>
        <v>0</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44583</v>
      </c>
      <c r="G272" s="334"/>
      <c r="H272" s="15">
        <f t="shared" si="59"/>
        <v>44584</v>
      </c>
      <c r="I272" s="273">
        <f t="shared" ca="1" si="58"/>
        <v>0</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44583</v>
      </c>
      <c r="G273" s="334"/>
      <c r="H273" s="15">
        <f t="shared" si="59"/>
        <v>44584</v>
      </c>
      <c r="I273" s="16">
        <f t="shared" ca="1" si="58"/>
        <v>0</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44583</v>
      </c>
      <c r="G274" s="334"/>
      <c r="H274" s="15">
        <f t="shared" si="59"/>
        <v>44584</v>
      </c>
      <c r="I274" s="16">
        <f t="shared" ca="1" si="58"/>
        <v>0</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44583</v>
      </c>
      <c r="G275" s="334"/>
      <c r="H275" s="15">
        <f t="shared" si="59"/>
        <v>44584</v>
      </c>
      <c r="I275" s="16">
        <f t="shared" ca="1" si="58"/>
        <v>0</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44583</v>
      </c>
      <c r="G276" s="334"/>
      <c r="H276" s="15">
        <f t="shared" si="59"/>
        <v>44584</v>
      </c>
      <c r="I276" s="16">
        <f t="shared" ca="1" si="58"/>
        <v>0</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44583</v>
      </c>
      <c r="G277" s="334"/>
      <c r="H277" s="15">
        <f t="shared" si="59"/>
        <v>44584</v>
      </c>
      <c r="I277" s="16">
        <f t="shared" ca="1" si="58"/>
        <v>0</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44583</v>
      </c>
      <c r="G278" s="334"/>
      <c r="H278" s="15">
        <f t="shared" si="59"/>
        <v>44584</v>
      </c>
      <c r="I278" s="16">
        <f t="shared" ca="1" si="58"/>
        <v>0</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44583</v>
      </c>
      <c r="G279" s="334"/>
      <c r="H279" s="15">
        <f t="shared" si="59"/>
        <v>44584</v>
      </c>
      <c r="I279" s="16">
        <f t="shared" ca="1" si="58"/>
        <v>0</v>
      </c>
      <c r="J279" s="17" t="str">
        <f t="shared" ca="1" si="61"/>
        <v>NOT DUE</v>
      </c>
      <c r="K279" s="31" t="s">
        <v>1126</v>
      </c>
      <c r="L279" s="20" t="s">
        <v>4518</v>
      </c>
    </row>
    <row r="280" spans="1:12" ht="24.95" customHeight="1">
      <c r="A280" s="17" t="s">
        <v>5087</v>
      </c>
      <c r="B280" s="31" t="s">
        <v>1098</v>
      </c>
      <c r="C280" s="31" t="s">
        <v>1138</v>
      </c>
      <c r="D280" s="21" t="s">
        <v>26</v>
      </c>
      <c r="E280" s="13">
        <v>41565</v>
      </c>
      <c r="F280" s="13">
        <v>44562</v>
      </c>
      <c r="G280" s="334"/>
      <c r="H280" s="15">
        <f>DATE(YEAR(F280),MONTH(F280),DAY(F280)+7)</f>
        <v>44569</v>
      </c>
      <c r="I280" s="16">
        <f t="shared" ca="1" si="58"/>
        <v>-15</v>
      </c>
      <c r="J280" s="17" t="str">
        <f t="shared" ca="1" si="61"/>
        <v>OVERDUE</v>
      </c>
      <c r="K280" s="31" t="s">
        <v>1120</v>
      </c>
      <c r="L280" s="20" t="s">
        <v>4552</v>
      </c>
    </row>
    <row r="281" spans="1:12" ht="24.95" customHeight="1">
      <c r="A281" s="17" t="s">
        <v>5088</v>
      </c>
      <c r="B281" s="31" t="s">
        <v>1139</v>
      </c>
      <c r="C281" s="31" t="s">
        <v>1140</v>
      </c>
      <c r="D281" s="21" t="s">
        <v>26</v>
      </c>
      <c r="E281" s="13">
        <v>41565</v>
      </c>
      <c r="F281" s="13">
        <v>44562</v>
      </c>
      <c r="G281" s="334"/>
      <c r="H281" s="15">
        <f>DATE(YEAR(F281),MONTH(F281),DAY(F281)+7)</f>
        <v>44569</v>
      </c>
      <c r="I281" s="16">
        <f t="shared" ca="1" si="58"/>
        <v>-15</v>
      </c>
      <c r="J281" s="17" t="str">
        <f t="shared" ca="1" si="61"/>
        <v>OVERDUE</v>
      </c>
      <c r="K281" s="31" t="s">
        <v>1145</v>
      </c>
      <c r="L281" s="20" t="s">
        <v>4552</v>
      </c>
    </row>
    <row r="282" spans="1:12" ht="24.95" customHeight="1">
      <c r="A282" s="17" t="s">
        <v>5089</v>
      </c>
      <c r="B282" s="31" t="s">
        <v>1141</v>
      </c>
      <c r="C282" s="31" t="s">
        <v>1105</v>
      </c>
      <c r="D282" s="21" t="s">
        <v>26</v>
      </c>
      <c r="E282" s="13">
        <v>41565</v>
      </c>
      <c r="F282" s="13">
        <v>44562</v>
      </c>
      <c r="G282" s="334"/>
      <c r="H282" s="15">
        <f>DATE(YEAR(F282),MONTH(F282),DAY(F282)+7)</f>
        <v>44569</v>
      </c>
      <c r="I282" s="16">
        <f t="shared" ca="1" si="58"/>
        <v>-15</v>
      </c>
      <c r="J282" s="17" t="str">
        <f t="shared" ca="1" si="61"/>
        <v>OVERDUE</v>
      </c>
      <c r="K282" s="31" t="s">
        <v>1146</v>
      </c>
      <c r="L282" s="20" t="s">
        <v>4552</v>
      </c>
    </row>
    <row r="283" spans="1:12" ht="24.95" customHeight="1">
      <c r="A283" s="17" t="s">
        <v>5090</v>
      </c>
      <c r="B283" s="31" t="s">
        <v>1142</v>
      </c>
      <c r="C283" s="31" t="s">
        <v>1143</v>
      </c>
      <c r="D283" s="21" t="s">
        <v>26</v>
      </c>
      <c r="E283" s="13">
        <v>41565</v>
      </c>
      <c r="F283" s="13">
        <v>44562</v>
      </c>
      <c r="G283" s="334"/>
      <c r="H283" s="15">
        <f>DATE(YEAR(F283),MONTH(F283),DAY(F283)+7)</f>
        <v>44569</v>
      </c>
      <c r="I283" s="16">
        <f t="shared" ca="1" si="58"/>
        <v>-15</v>
      </c>
      <c r="J283" s="17" t="str">
        <f t="shared" ca="1" si="61"/>
        <v>OVERDUE</v>
      </c>
      <c r="K283" s="31" t="s">
        <v>1147</v>
      </c>
      <c r="L283" s="20" t="s">
        <v>4552</v>
      </c>
    </row>
    <row r="284" spans="1:12" ht="24.95" customHeight="1">
      <c r="A284" s="17" t="s">
        <v>5091</v>
      </c>
      <c r="B284" s="31" t="s">
        <v>1144</v>
      </c>
      <c r="C284" s="31" t="s">
        <v>1105</v>
      </c>
      <c r="D284" s="21" t="s">
        <v>26</v>
      </c>
      <c r="E284" s="13">
        <v>41565</v>
      </c>
      <c r="F284" s="13">
        <v>44562</v>
      </c>
      <c r="G284" s="334"/>
      <c r="H284" s="15">
        <f>DATE(YEAR(F284),MONTH(F284),DAY(F284)+7)</f>
        <v>44569</v>
      </c>
      <c r="I284" s="16">
        <f t="shared" ca="1" si="58"/>
        <v>-15</v>
      </c>
      <c r="J284" s="17" t="str">
        <f t="shared" ca="1" si="61"/>
        <v>OVERDUE</v>
      </c>
      <c r="K284" s="31" t="s">
        <v>1148</v>
      </c>
      <c r="L284" s="20" t="s">
        <v>4552</v>
      </c>
    </row>
    <row r="285" spans="1:12" ht="24.95" customHeight="1">
      <c r="A285" s="17" t="s">
        <v>5092</v>
      </c>
      <c r="B285" s="31" t="s">
        <v>1154</v>
      </c>
      <c r="C285" s="31" t="s">
        <v>1105</v>
      </c>
      <c r="D285" s="21" t="s">
        <v>4</v>
      </c>
      <c r="E285" s="13">
        <v>41565</v>
      </c>
      <c r="F285" s="13">
        <v>44554</v>
      </c>
      <c r="G285" s="334"/>
      <c r="H285" s="15">
        <f>EDATE(F285-1,1)</f>
        <v>44584</v>
      </c>
      <c r="I285" s="16">
        <f t="shared" ca="1" si="58"/>
        <v>0</v>
      </c>
      <c r="J285" s="17" t="str">
        <f t="shared" ca="1" si="61"/>
        <v>NOT DUE</v>
      </c>
      <c r="K285" s="31" t="s">
        <v>1120</v>
      </c>
      <c r="L285" s="20" t="s">
        <v>4524</v>
      </c>
    </row>
    <row r="286" spans="1:12" ht="24.95" customHeight="1">
      <c r="A286" s="17" t="s">
        <v>5093</v>
      </c>
      <c r="B286" s="31" t="s">
        <v>1155</v>
      </c>
      <c r="C286" s="31" t="s">
        <v>1105</v>
      </c>
      <c r="D286" s="21" t="s">
        <v>4</v>
      </c>
      <c r="E286" s="13">
        <v>41565</v>
      </c>
      <c r="F286" s="13">
        <f t="shared" ref="F286:F299" si="62">F285</f>
        <v>44554</v>
      </c>
      <c r="G286" s="334"/>
      <c r="H286" s="15">
        <f>EDATE(F286-1,1)</f>
        <v>44584</v>
      </c>
      <c r="I286" s="16">
        <f t="shared" ca="1" si="58"/>
        <v>0</v>
      </c>
      <c r="J286" s="17" t="str">
        <f t="shared" ca="1" si="61"/>
        <v>NOT DUE</v>
      </c>
      <c r="K286" s="31" t="s">
        <v>1162</v>
      </c>
      <c r="L286" s="20" t="s">
        <v>4524</v>
      </c>
    </row>
    <row r="287" spans="1:12" ht="24.95" customHeight="1">
      <c r="A287" s="17" t="s">
        <v>5094</v>
      </c>
      <c r="B287" s="31" t="s">
        <v>1141</v>
      </c>
      <c r="C287" s="31" t="s">
        <v>1105</v>
      </c>
      <c r="D287" s="21" t="s">
        <v>4</v>
      </c>
      <c r="E287" s="13">
        <v>41565</v>
      </c>
      <c r="F287" s="13">
        <f t="shared" si="62"/>
        <v>44554</v>
      </c>
      <c r="G287" s="334"/>
      <c r="H287" s="15">
        <f>EDATE(F287-1,1)</f>
        <v>44584</v>
      </c>
      <c r="I287" s="16">
        <f t="shared" ca="1" si="58"/>
        <v>0</v>
      </c>
      <c r="J287" s="17" t="str">
        <f t="shared" ca="1" si="61"/>
        <v>NOT DUE</v>
      </c>
      <c r="K287" s="31" t="s">
        <v>1163</v>
      </c>
      <c r="L287" s="20" t="s">
        <v>4524</v>
      </c>
    </row>
    <row r="288" spans="1:12" ht="24.95" customHeight="1">
      <c r="A288" s="17" t="s">
        <v>5095</v>
      </c>
      <c r="B288" s="31" t="s">
        <v>1156</v>
      </c>
      <c r="C288" s="31" t="s">
        <v>1157</v>
      </c>
      <c r="D288" s="21" t="s">
        <v>4</v>
      </c>
      <c r="E288" s="13">
        <v>41565</v>
      </c>
      <c r="F288" s="13">
        <f t="shared" si="62"/>
        <v>44554</v>
      </c>
      <c r="G288" s="334"/>
      <c r="H288" s="15">
        <f>EDATE(F288-1,1)</f>
        <v>44584</v>
      </c>
      <c r="I288" s="16">
        <f t="shared" ca="1" si="58"/>
        <v>0</v>
      </c>
      <c r="J288" s="17" t="str">
        <f t="shared" ca="1" si="61"/>
        <v>NOT DUE</v>
      </c>
      <c r="K288" s="31" t="s">
        <v>1164</v>
      </c>
      <c r="L288" s="20" t="s">
        <v>4524</v>
      </c>
    </row>
    <row r="289" spans="1:12" ht="24.95" customHeight="1">
      <c r="A289" s="17" t="s">
        <v>5096</v>
      </c>
      <c r="B289" s="31" t="s">
        <v>1165</v>
      </c>
      <c r="C289" s="31" t="s">
        <v>1105</v>
      </c>
      <c r="D289" s="21" t="s">
        <v>874</v>
      </c>
      <c r="E289" s="13">
        <v>41565</v>
      </c>
      <c r="F289" s="325">
        <v>44495</v>
      </c>
      <c r="G289" s="334"/>
      <c r="H289" s="15">
        <f>DATE(YEAR(F289),MONTH(F289)+6,DAY(F289)-1)</f>
        <v>44676</v>
      </c>
      <c r="I289" s="16">
        <f t="shared" ca="1" si="58"/>
        <v>92</v>
      </c>
      <c r="J289" s="17" t="str">
        <f t="shared" ca="1" si="61"/>
        <v>NOT DUE</v>
      </c>
      <c r="K289" s="31" t="s">
        <v>1169</v>
      </c>
      <c r="L289" s="20" t="s">
        <v>4524</v>
      </c>
    </row>
    <row r="290" spans="1:12" ht="24.95" customHeight="1">
      <c r="A290" s="17" t="s">
        <v>5097</v>
      </c>
      <c r="B290" s="31" t="s">
        <v>1166</v>
      </c>
      <c r="C290" s="31" t="s">
        <v>1157</v>
      </c>
      <c r="D290" s="21" t="s">
        <v>874</v>
      </c>
      <c r="E290" s="13">
        <v>41565</v>
      </c>
      <c r="F290" s="325">
        <v>44495</v>
      </c>
      <c r="G290" s="334"/>
      <c r="H290" s="15">
        <f>DATE(YEAR(F290),MONTH(F290)+6,DAY(F290)-1)</f>
        <v>44676</v>
      </c>
      <c r="I290" s="16">
        <f t="shared" ca="1" si="58"/>
        <v>92</v>
      </c>
      <c r="J290" s="17" t="str">
        <f t="shared" ca="1" si="61"/>
        <v>NOT DUE</v>
      </c>
      <c r="K290" s="31" t="s">
        <v>1170</v>
      </c>
      <c r="L290" s="20" t="s">
        <v>4524</v>
      </c>
    </row>
    <row r="291" spans="1:12" ht="24.95" customHeight="1">
      <c r="A291" s="17" t="s">
        <v>5098</v>
      </c>
      <c r="B291" s="31" t="s">
        <v>1171</v>
      </c>
      <c r="C291" s="31" t="s">
        <v>1105</v>
      </c>
      <c r="D291" s="21" t="s">
        <v>375</v>
      </c>
      <c r="E291" s="13">
        <v>41565</v>
      </c>
      <c r="F291" s="325">
        <f t="shared" si="62"/>
        <v>44495</v>
      </c>
      <c r="G291" s="334"/>
      <c r="H291" s="15">
        <f t="shared" ref="H291:H299" si="63">DATE(YEAR(F291)+1,MONTH(F291),DAY(F291)-1)</f>
        <v>44859</v>
      </c>
      <c r="I291" s="16">
        <f t="shared" ca="1" si="58"/>
        <v>275</v>
      </c>
      <c r="J291" s="17" t="str">
        <f t="shared" ca="1" si="61"/>
        <v>NOT DUE</v>
      </c>
      <c r="K291" s="31" t="s">
        <v>1182</v>
      </c>
      <c r="L291" s="20" t="s">
        <v>4524</v>
      </c>
    </row>
    <row r="292" spans="1:12" ht="24.95" customHeight="1">
      <c r="A292" s="17" t="s">
        <v>5099</v>
      </c>
      <c r="B292" s="31" t="s">
        <v>1172</v>
      </c>
      <c r="C292" s="31" t="s">
        <v>1105</v>
      </c>
      <c r="D292" s="21" t="s">
        <v>375</v>
      </c>
      <c r="E292" s="13">
        <v>41565</v>
      </c>
      <c r="F292" s="325">
        <f t="shared" si="62"/>
        <v>44495</v>
      </c>
      <c r="G292" s="334"/>
      <c r="H292" s="15">
        <f t="shared" si="63"/>
        <v>44859</v>
      </c>
      <c r="I292" s="16">
        <f t="shared" ca="1" si="58"/>
        <v>275</v>
      </c>
      <c r="J292" s="17" t="str">
        <f t="shared" ca="1" si="61"/>
        <v>NOT DUE</v>
      </c>
      <c r="K292" s="31" t="s">
        <v>1183</v>
      </c>
      <c r="L292" s="20" t="s">
        <v>4524</v>
      </c>
    </row>
    <row r="293" spans="1:12" ht="24.95" customHeight="1">
      <c r="A293" s="17" t="s">
        <v>5100</v>
      </c>
      <c r="B293" s="31" t="s">
        <v>1173</v>
      </c>
      <c r="C293" s="31" t="s">
        <v>1105</v>
      </c>
      <c r="D293" s="21" t="s">
        <v>375</v>
      </c>
      <c r="E293" s="13">
        <v>41565</v>
      </c>
      <c r="F293" s="325">
        <f t="shared" si="62"/>
        <v>44495</v>
      </c>
      <c r="G293" s="334"/>
      <c r="H293" s="15">
        <f t="shared" si="63"/>
        <v>44859</v>
      </c>
      <c r="I293" s="16">
        <f t="shared" ca="1" si="58"/>
        <v>275</v>
      </c>
      <c r="J293" s="17" t="str">
        <f t="shared" ca="1" si="61"/>
        <v>NOT DUE</v>
      </c>
      <c r="K293" s="31" t="s">
        <v>1184</v>
      </c>
      <c r="L293" s="20" t="s">
        <v>4524</v>
      </c>
    </row>
    <row r="294" spans="1:12" ht="24.95" customHeight="1">
      <c r="A294" s="17" t="s">
        <v>5101</v>
      </c>
      <c r="B294" s="31" t="s">
        <v>1174</v>
      </c>
      <c r="C294" s="31" t="s">
        <v>1105</v>
      </c>
      <c r="D294" s="21" t="s">
        <v>375</v>
      </c>
      <c r="E294" s="13">
        <v>41565</v>
      </c>
      <c r="F294" s="325">
        <f t="shared" si="62"/>
        <v>44495</v>
      </c>
      <c r="G294" s="334"/>
      <c r="H294" s="15">
        <f t="shared" si="63"/>
        <v>44859</v>
      </c>
      <c r="I294" s="16">
        <f t="shared" ca="1" si="58"/>
        <v>275</v>
      </c>
      <c r="J294" s="17" t="str">
        <f t="shared" ca="1" si="61"/>
        <v>NOT DUE</v>
      </c>
      <c r="K294" s="31" t="s">
        <v>1185</v>
      </c>
      <c r="L294" s="20"/>
    </row>
    <row r="295" spans="1:12" ht="24.95" customHeight="1">
      <c r="A295" s="17" t="s">
        <v>5102</v>
      </c>
      <c r="B295" s="31" t="s">
        <v>1175</v>
      </c>
      <c r="C295" s="31" t="s">
        <v>1105</v>
      </c>
      <c r="D295" s="21" t="s">
        <v>375</v>
      </c>
      <c r="E295" s="13">
        <v>41565</v>
      </c>
      <c r="F295" s="325">
        <f t="shared" si="62"/>
        <v>44495</v>
      </c>
      <c r="G295" s="334"/>
      <c r="H295" s="15">
        <f t="shared" si="63"/>
        <v>44859</v>
      </c>
      <c r="I295" s="16">
        <f t="shared" ca="1" si="58"/>
        <v>275</v>
      </c>
      <c r="J295" s="17" t="str">
        <f t="shared" ca="1" si="61"/>
        <v>NOT DUE</v>
      </c>
      <c r="K295" s="31" t="s">
        <v>1183</v>
      </c>
      <c r="L295" s="20"/>
    </row>
    <row r="296" spans="1:12" ht="24.95" customHeight="1">
      <c r="A296" s="17" t="s">
        <v>5103</v>
      </c>
      <c r="B296" s="31" t="s">
        <v>1176</v>
      </c>
      <c r="C296" s="31" t="s">
        <v>1105</v>
      </c>
      <c r="D296" s="21" t="s">
        <v>375</v>
      </c>
      <c r="E296" s="13">
        <v>41565</v>
      </c>
      <c r="F296" s="325">
        <f t="shared" si="62"/>
        <v>44495</v>
      </c>
      <c r="G296" s="334"/>
      <c r="H296" s="15">
        <f t="shared" si="63"/>
        <v>44859</v>
      </c>
      <c r="I296" s="16">
        <f t="shared" ca="1" si="58"/>
        <v>275</v>
      </c>
      <c r="J296" s="17" t="str">
        <f t="shared" ca="1" si="61"/>
        <v>NOT DUE</v>
      </c>
      <c r="K296" s="31" t="s">
        <v>1186</v>
      </c>
      <c r="L296" s="20"/>
    </row>
    <row r="297" spans="1:12" ht="24.95" customHeight="1">
      <c r="A297" s="17" t="s">
        <v>5104</v>
      </c>
      <c r="B297" s="31" t="s">
        <v>1177</v>
      </c>
      <c r="C297" s="31" t="s">
        <v>1178</v>
      </c>
      <c r="D297" s="21" t="s">
        <v>375</v>
      </c>
      <c r="E297" s="13">
        <v>41565</v>
      </c>
      <c r="F297" s="325">
        <f t="shared" si="62"/>
        <v>44495</v>
      </c>
      <c r="G297" s="334"/>
      <c r="H297" s="15">
        <f t="shared" si="63"/>
        <v>44859</v>
      </c>
      <c r="I297" s="16">
        <f t="shared" ca="1" si="58"/>
        <v>275</v>
      </c>
      <c r="J297" s="17" t="str">
        <f t="shared" ca="1" si="61"/>
        <v>NOT DUE</v>
      </c>
      <c r="K297" s="31" t="s">
        <v>1187</v>
      </c>
      <c r="L297" s="20"/>
    </row>
    <row r="298" spans="1:12" ht="24.95" customHeight="1">
      <c r="A298" s="17" t="s">
        <v>5105</v>
      </c>
      <c r="B298" s="31" t="s">
        <v>1179</v>
      </c>
      <c r="C298" s="31" t="s">
        <v>1180</v>
      </c>
      <c r="D298" s="21" t="s">
        <v>375</v>
      </c>
      <c r="E298" s="13">
        <v>41565</v>
      </c>
      <c r="F298" s="325">
        <f t="shared" si="62"/>
        <v>44495</v>
      </c>
      <c r="G298" s="334"/>
      <c r="H298" s="15">
        <f t="shared" si="63"/>
        <v>44859</v>
      </c>
      <c r="I298" s="16">
        <f t="shared" ca="1" si="58"/>
        <v>275</v>
      </c>
      <c r="J298" s="17" t="str">
        <f t="shared" ca="1" si="61"/>
        <v>NOT DUE</v>
      </c>
      <c r="K298" s="31" t="s">
        <v>1188</v>
      </c>
      <c r="L298" s="20"/>
    </row>
    <row r="299" spans="1:12" ht="24.95" customHeight="1">
      <c r="A299" s="17" t="s">
        <v>5106</v>
      </c>
      <c r="B299" s="31" t="s">
        <v>1181</v>
      </c>
      <c r="C299" s="31" t="s">
        <v>1105</v>
      </c>
      <c r="D299" s="21" t="s">
        <v>375</v>
      </c>
      <c r="E299" s="13">
        <v>41565</v>
      </c>
      <c r="F299" s="325">
        <f t="shared" si="62"/>
        <v>44495</v>
      </c>
      <c r="G299" s="334"/>
      <c r="H299" s="15">
        <f t="shared" si="63"/>
        <v>44859</v>
      </c>
      <c r="I299" s="16">
        <f t="shared" ca="1" si="58"/>
        <v>275</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4"/>
      <c r="H300" s="15">
        <f t="shared" ref="H300:H328" si="64">DATE(YEAR(F300)+4,MONTH(F300),DAY(F300)-1)</f>
        <v>45301</v>
      </c>
      <c r="I300" s="16">
        <f t="shared" ca="1" si="58"/>
        <v>717</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4"/>
      <c r="H301" s="15">
        <f t="shared" si="64"/>
        <v>45302</v>
      </c>
      <c r="I301" s="16">
        <f t="shared" ca="1" si="58"/>
        <v>718</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4"/>
      <c r="H302" s="15">
        <f t="shared" si="64"/>
        <v>45303</v>
      </c>
      <c r="I302" s="16">
        <f t="shared" ca="1" si="58"/>
        <v>719</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4"/>
      <c r="H303" s="15">
        <f t="shared" si="64"/>
        <v>45304</v>
      </c>
      <c r="I303" s="16">
        <f t="shared" ca="1" si="58"/>
        <v>720</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4"/>
      <c r="H304" s="15">
        <f t="shared" si="64"/>
        <v>45305</v>
      </c>
      <c r="I304" s="16">
        <f t="shared" ca="1" si="58"/>
        <v>721</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4"/>
      <c r="H305" s="15">
        <f t="shared" si="64"/>
        <v>45306</v>
      </c>
      <c r="I305" s="16">
        <f t="shared" ca="1" si="58"/>
        <v>722</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4"/>
      <c r="H306" s="15">
        <f t="shared" si="64"/>
        <v>45307</v>
      </c>
      <c r="I306" s="16">
        <f t="shared" ca="1" si="58"/>
        <v>723</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4"/>
      <c r="H307" s="15">
        <f t="shared" si="64"/>
        <v>45308</v>
      </c>
      <c r="I307" s="16">
        <f t="shared" ca="1" si="58"/>
        <v>724</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4"/>
      <c r="H308" s="15">
        <f t="shared" si="64"/>
        <v>45309</v>
      </c>
      <c r="I308" s="16">
        <f t="shared" ca="1" si="58"/>
        <v>725</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4"/>
      <c r="H309" s="15">
        <f t="shared" si="64"/>
        <v>45310</v>
      </c>
      <c r="I309" s="16">
        <f t="shared" ca="1" si="58"/>
        <v>726</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4"/>
      <c r="H310" s="15">
        <f t="shared" si="64"/>
        <v>45311</v>
      </c>
      <c r="I310" s="16">
        <f t="shared" ca="1" si="58"/>
        <v>727</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4"/>
      <c r="H311" s="15">
        <f t="shared" si="64"/>
        <v>45312</v>
      </c>
      <c r="I311" s="16">
        <f t="shared" ca="1" si="58"/>
        <v>728</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4"/>
      <c r="H312" s="15">
        <f t="shared" si="64"/>
        <v>45313</v>
      </c>
      <c r="I312" s="16">
        <f t="shared" ca="1" si="58"/>
        <v>729</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4"/>
      <c r="H313" s="15">
        <f t="shared" si="64"/>
        <v>45314</v>
      </c>
      <c r="I313" s="16">
        <f t="shared" ca="1" si="58"/>
        <v>730</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4"/>
      <c r="H314" s="15">
        <f t="shared" si="64"/>
        <v>45315</v>
      </c>
      <c r="I314" s="16">
        <f t="shared" ca="1" si="58"/>
        <v>731</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4"/>
      <c r="H315" s="15">
        <f t="shared" si="64"/>
        <v>45316</v>
      </c>
      <c r="I315" s="16">
        <f t="shared" ca="1" si="58"/>
        <v>732</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4"/>
      <c r="H316" s="15">
        <f t="shared" si="64"/>
        <v>45317</v>
      </c>
      <c r="I316" s="16">
        <f t="shared" ca="1" si="58"/>
        <v>733</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4"/>
      <c r="H317" s="15">
        <f t="shared" si="64"/>
        <v>45318</v>
      </c>
      <c r="I317" s="16">
        <f t="shared" ca="1" si="58"/>
        <v>734</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4"/>
      <c r="H318" s="15">
        <f t="shared" si="64"/>
        <v>45319</v>
      </c>
      <c r="I318" s="16">
        <f t="shared" ca="1" si="58"/>
        <v>735</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4"/>
      <c r="H319" s="15">
        <f t="shared" si="64"/>
        <v>45320</v>
      </c>
      <c r="I319" s="16">
        <f t="shared" ca="1" si="58"/>
        <v>736</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4"/>
      <c r="H320" s="15">
        <f t="shared" si="64"/>
        <v>45321</v>
      </c>
      <c r="I320" s="16">
        <f t="shared" ca="1" si="58"/>
        <v>737</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4"/>
      <c r="H321" s="15">
        <f t="shared" si="64"/>
        <v>45322</v>
      </c>
      <c r="I321" s="16">
        <f t="shared" ca="1" si="58"/>
        <v>738</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4"/>
      <c r="H322" s="15">
        <f t="shared" si="64"/>
        <v>45323</v>
      </c>
      <c r="I322" s="16">
        <f t="shared" ca="1" si="58"/>
        <v>739</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4"/>
      <c r="H323" s="15">
        <f t="shared" si="64"/>
        <v>45324</v>
      </c>
      <c r="I323" s="16">
        <f t="shared" ca="1" si="58"/>
        <v>740</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4"/>
      <c r="H324" s="15">
        <f t="shared" si="64"/>
        <v>45325</v>
      </c>
      <c r="I324" s="16">
        <f t="shared" ca="1" si="58"/>
        <v>741</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4"/>
      <c r="H325" s="15">
        <f t="shared" si="64"/>
        <v>45326</v>
      </c>
      <c r="I325" s="16">
        <f t="shared" ca="1" si="58"/>
        <v>742</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4"/>
      <c r="H326" s="15">
        <f t="shared" si="64"/>
        <v>45327</v>
      </c>
      <c r="I326" s="16">
        <f t="shared" ca="1" si="58"/>
        <v>743</v>
      </c>
      <c r="J326" s="17" t="str">
        <f t="shared" ca="1" si="61"/>
        <v>NOT DUE</v>
      </c>
      <c r="K326" s="31" t="s">
        <v>1280</v>
      </c>
      <c r="L326" s="20"/>
    </row>
    <row r="327" spans="1:12" ht="25.5">
      <c r="A327" s="17" t="s">
        <v>5134</v>
      </c>
      <c r="B327" s="31" t="s">
        <v>1231</v>
      </c>
      <c r="C327" s="31" t="s">
        <v>1232</v>
      </c>
      <c r="D327" s="21" t="s">
        <v>1283</v>
      </c>
      <c r="E327" s="13">
        <v>41565</v>
      </c>
      <c r="F327" s="13">
        <v>43868</v>
      </c>
      <c r="G327" s="334"/>
      <c r="H327" s="15">
        <f t="shared" si="64"/>
        <v>45328</v>
      </c>
      <c r="I327" s="16">
        <f t="shared" ca="1" si="58"/>
        <v>744</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4"/>
      <c r="H328" s="15">
        <f t="shared" si="64"/>
        <v>45329</v>
      </c>
      <c r="I328" s="16">
        <f t="shared" ca="1" si="58"/>
        <v>745</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3">
        <f>IF(I329&lt;=500,$F$5+(I329/24),"error")</f>
        <v>44481.979166666664</v>
      </c>
      <c r="I329" s="272">
        <f>D329-($F$4-G329)</f>
        <v>-2448.5</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44546</v>
      </c>
      <c r="G330" s="27">
        <v>24781</v>
      </c>
      <c r="H330" s="333">
        <f>IF(I330&lt;=300,$F$5+(I330/24),"error")</f>
        <v>44583.958333333336</v>
      </c>
      <c r="I330" s="272">
        <f>D330-($F$4-G330)</f>
        <v>-1</v>
      </c>
      <c r="J330" s="17" t="str">
        <f t="shared" ref="J330" si="65">IF(I330="","",IF(I330&lt;0,"OVERDUE","NOT DUE"))</f>
        <v>OVERDUE</v>
      </c>
      <c r="K330" s="41"/>
      <c r="L330" s="20"/>
    </row>
    <row r="331" spans="1:12" ht="30.75" customHeight="1">
      <c r="A331" s="17" t="s">
        <v>5138</v>
      </c>
      <c r="B331" s="31" t="s">
        <v>4805</v>
      </c>
      <c r="C331" s="31" t="s">
        <v>4806</v>
      </c>
      <c r="D331" s="43">
        <v>1000</v>
      </c>
      <c r="E331" s="13">
        <v>41565</v>
      </c>
      <c r="F331" s="325">
        <v>44473</v>
      </c>
      <c r="G331" s="27">
        <v>24088</v>
      </c>
      <c r="H331" s="333">
        <f>IF(I331&lt;=1000,$F$5+(I331/24),"error")</f>
        <v>44584.25</v>
      </c>
      <c r="I331" s="272">
        <f t="shared" ref="I331" si="66">D331-($F$4-G331)</f>
        <v>6</v>
      </c>
      <c r="J331" s="17" t="str">
        <f>IF(I331="","",IF(I331&lt;0,"OVERDUE","NOT DUE"))</f>
        <v>NOT DUE</v>
      </c>
      <c r="K331" s="31"/>
      <c r="L331" s="20"/>
    </row>
    <row r="332" spans="1:12">
      <c r="L332" s="144"/>
    </row>
    <row r="333" spans="1:12">
      <c r="L333" s="58"/>
    </row>
    <row r="334" spans="1:12">
      <c r="L334" s="58"/>
    </row>
    <row r="335" spans="1:12">
      <c r="L335" s="58"/>
    </row>
    <row r="336" spans="1:12">
      <c r="A336" s="320"/>
      <c r="B336" t="s">
        <v>4628</v>
      </c>
      <c r="E336" t="s">
        <v>4629</v>
      </c>
      <c r="L336" s="58"/>
    </row>
    <row r="337" spans="1:12">
      <c r="A337" s="320"/>
      <c r="B337" t="s">
        <v>5221</v>
      </c>
      <c r="E337" t="s">
        <v>5218</v>
      </c>
      <c r="L337" s="58"/>
    </row>
    <row r="338" spans="1:12">
      <c r="A338" s="320"/>
      <c r="L338" s="58"/>
    </row>
    <row r="339" spans="1:12">
      <c r="A339" s="320"/>
      <c r="L339" s="58"/>
    </row>
    <row r="340" spans="1:12">
      <c r="A340" s="320"/>
      <c r="L340" s="58"/>
    </row>
    <row r="341" spans="1:12">
      <c r="A341" s="320"/>
      <c r="L341" s="58"/>
    </row>
    <row r="342" spans="1:12">
      <c r="A342" s="320"/>
      <c r="E342" t="s">
        <v>4630</v>
      </c>
      <c r="L342" s="58"/>
    </row>
    <row r="343" spans="1:12">
      <c r="A343" s="320"/>
      <c r="F343" t="s">
        <v>5178</v>
      </c>
      <c r="L343" s="58"/>
    </row>
    <row r="344" spans="1:12">
      <c r="A344" s="320"/>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8:F175 F177:F179 F8:F9 F21:F24 F35:F38 F49:F52 F63:F66 F257:F258 F12:F15 F26:F29 F40:F43 F54:F57 F68:F71 F300:F328 F219:F220 F252 F184:F189 F110:F140 F103:F108 F96:F101 F89:F94 F82: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0" zoomScaleNormal="100" workbookViewId="0">
      <selection activeCell="F29" sqref="F29"/>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4969</v>
      </c>
      <c r="G4" s="276" t="s">
        <v>5145</v>
      </c>
      <c r="J4" s="39"/>
    </row>
    <row r="5" spans="1:13" ht="18" customHeight="1">
      <c r="A5" s="357" t="s">
        <v>78</v>
      </c>
      <c r="B5" s="357"/>
      <c r="C5" s="38" t="s">
        <v>1289</v>
      </c>
      <c r="D5" s="46"/>
      <c r="E5" s="328" t="s">
        <v>2966</v>
      </c>
      <c r="F5" s="325">
        <f>'Running Hours'!D3</f>
        <v>44584</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4"/>
      <c r="H8" s="15">
        <f>DATE(YEAR(F8)+1,MONTH(F8),DAY(F8)-1)</f>
        <v>44454</v>
      </c>
      <c r="I8" s="16">
        <f t="shared" ref="I8:I29" ca="1" si="0">IF(ISBLANK(H8),"",H8-DATE(YEAR(NOW()),MONTH(NOW()),DAY(NOW())))</f>
        <v>-130</v>
      </c>
      <c r="J8" s="17" t="str">
        <f ca="1">IF(I8="","",IF(I8&lt;0,"OVERDUE","NOT DUE"))</f>
        <v>OVERDUE</v>
      </c>
      <c r="K8" s="31"/>
      <c r="L8" s="18"/>
    </row>
    <row r="9" spans="1:13">
      <c r="A9" s="17" t="s">
        <v>1376</v>
      </c>
      <c r="B9" s="31" t="s">
        <v>1294</v>
      </c>
      <c r="C9" s="31" t="s">
        <v>1295</v>
      </c>
      <c r="D9" s="21" t="s">
        <v>4539</v>
      </c>
      <c r="E9" s="13">
        <v>41565</v>
      </c>
      <c r="F9" s="13">
        <v>44583</v>
      </c>
      <c r="G9" s="334"/>
      <c r="H9" s="15">
        <f>DATE(YEAR(F9),MONTH(F9),DAY(F9)+3)</f>
        <v>44586</v>
      </c>
      <c r="I9" s="16">
        <f t="shared" ca="1" si="0"/>
        <v>2</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v>44583</v>
      </c>
      <c r="G10" s="334"/>
      <c r="H10" s="15">
        <f>DATE(YEAR(F10),MONTH(F10),DAY(F10)+3)</f>
        <v>44586</v>
      </c>
      <c r="I10" s="16">
        <f t="shared" ca="1" si="0"/>
        <v>2</v>
      </c>
      <c r="J10" s="17" t="str">
        <f t="shared" ca="1" si="1"/>
        <v>NOT DUE</v>
      </c>
      <c r="K10" s="31" t="s">
        <v>5152</v>
      </c>
      <c r="L10" s="149" t="s">
        <v>5159</v>
      </c>
      <c r="M10" s="150"/>
    </row>
    <row r="11" spans="1:13" ht="15" customHeight="1">
      <c r="A11" s="17" t="s">
        <v>1378</v>
      </c>
      <c r="B11" s="31" t="s">
        <v>1294</v>
      </c>
      <c r="C11" s="31" t="s">
        <v>1297</v>
      </c>
      <c r="D11" s="21" t="s">
        <v>4539</v>
      </c>
      <c r="E11" s="13">
        <v>41565</v>
      </c>
      <c r="F11" s="13">
        <v>44583</v>
      </c>
      <c r="G11" s="334"/>
      <c r="H11" s="15">
        <f>DATE(YEAR(F11),MONTH(F11),DAY(F11)+3)</f>
        <v>44586</v>
      </c>
      <c r="I11" s="16">
        <f t="shared" ca="1" si="0"/>
        <v>2</v>
      </c>
      <c r="J11" s="17" t="str">
        <f t="shared" ca="1" si="1"/>
        <v>NOT DUE</v>
      </c>
      <c r="K11" s="31"/>
      <c r="L11" s="149" t="s">
        <v>4538</v>
      </c>
    </row>
    <row r="12" spans="1:13" ht="24.95" customHeight="1">
      <c r="A12" s="17" t="s">
        <v>1379</v>
      </c>
      <c r="B12" s="31" t="s">
        <v>1298</v>
      </c>
      <c r="C12" s="31" t="s">
        <v>1299</v>
      </c>
      <c r="D12" s="21" t="s">
        <v>0</v>
      </c>
      <c r="E12" s="13">
        <v>41565</v>
      </c>
      <c r="F12" s="325">
        <v>44473</v>
      </c>
      <c r="G12" s="334"/>
      <c r="H12" s="15">
        <f>DATE(YEAR(F12),MONTH(F12)+3,DAY(F12)-1)</f>
        <v>44564</v>
      </c>
      <c r="I12" s="16">
        <f t="shared" ca="1" si="0"/>
        <v>-20</v>
      </c>
      <c r="J12" s="17" t="str">
        <f t="shared" ca="1" si="1"/>
        <v>OVERDUE</v>
      </c>
      <c r="K12" s="31" t="s">
        <v>1358</v>
      </c>
      <c r="L12" s="18" t="s">
        <v>5242</v>
      </c>
    </row>
    <row r="13" spans="1:13" ht="24.95" customHeight="1">
      <c r="A13" s="17" t="s">
        <v>1380</v>
      </c>
      <c r="B13" s="31" t="s">
        <v>1298</v>
      </c>
      <c r="C13" s="31" t="s">
        <v>1300</v>
      </c>
      <c r="D13" s="21" t="s">
        <v>4</v>
      </c>
      <c r="E13" s="13">
        <v>41565</v>
      </c>
      <c r="F13" s="325">
        <v>44532</v>
      </c>
      <c r="G13" s="334"/>
      <c r="H13" s="15">
        <f>EDATE(F13-1,1)</f>
        <v>44562</v>
      </c>
      <c r="I13" s="16">
        <f t="shared" ca="1" si="0"/>
        <v>-22</v>
      </c>
      <c r="J13" s="17" t="str">
        <f t="shared" ca="1" si="1"/>
        <v>OVERDUE</v>
      </c>
      <c r="K13" s="31" t="s">
        <v>1358</v>
      </c>
      <c r="L13" s="18" t="s">
        <v>5246</v>
      </c>
    </row>
    <row r="14" spans="1:13" ht="24.95" customHeight="1">
      <c r="A14" s="17" t="s">
        <v>1381</v>
      </c>
      <c r="B14" s="31" t="s">
        <v>1298</v>
      </c>
      <c r="C14" s="31" t="s">
        <v>1301</v>
      </c>
      <c r="D14" s="21" t="s">
        <v>4</v>
      </c>
      <c r="E14" s="13">
        <v>41565</v>
      </c>
      <c r="F14" s="325">
        <v>44532</v>
      </c>
      <c r="G14" s="334"/>
      <c r="H14" s="15">
        <f>EDATE(F14-1,1)</f>
        <v>44562</v>
      </c>
      <c r="I14" s="16">
        <f t="shared" ca="1" si="0"/>
        <v>-22</v>
      </c>
      <c r="J14" s="17" t="str">
        <f t="shared" ca="1" si="1"/>
        <v>OVERDUE</v>
      </c>
      <c r="K14" s="31"/>
      <c r="L14" s="18" t="s">
        <v>5246</v>
      </c>
    </row>
    <row r="15" spans="1:13" ht="24.95" customHeight="1">
      <c r="A15" s="17" t="s">
        <v>1382</v>
      </c>
      <c r="B15" s="31" t="s">
        <v>1298</v>
      </c>
      <c r="C15" s="31" t="s">
        <v>1302</v>
      </c>
      <c r="D15" s="21" t="s">
        <v>4</v>
      </c>
      <c r="E15" s="13">
        <v>41565</v>
      </c>
      <c r="F15" s="325">
        <v>44532</v>
      </c>
      <c r="G15" s="334"/>
      <c r="H15" s="15">
        <f>EDATE(F15-1,1)</f>
        <v>44562</v>
      </c>
      <c r="I15" s="16">
        <f t="shared" ca="1" si="0"/>
        <v>-22</v>
      </c>
      <c r="J15" s="17" t="str">
        <f t="shared" ca="1" si="1"/>
        <v>OVERDUE</v>
      </c>
      <c r="K15" s="31"/>
      <c r="L15" s="18" t="s">
        <v>5246</v>
      </c>
    </row>
    <row r="16" spans="1:13" ht="24.95" customHeight="1">
      <c r="A16" s="17" t="s">
        <v>1383</v>
      </c>
      <c r="B16" s="31" t="s">
        <v>1303</v>
      </c>
      <c r="C16" s="31" t="s">
        <v>1304</v>
      </c>
      <c r="D16" s="21" t="s">
        <v>375</v>
      </c>
      <c r="E16" s="13">
        <v>41565</v>
      </c>
      <c r="F16" s="325">
        <v>44473</v>
      </c>
      <c r="G16" s="334"/>
      <c r="H16" s="15">
        <f>DATE(YEAR(F16)+1,MONTH(F16),DAY(F16)-1)</f>
        <v>44837</v>
      </c>
      <c r="I16" s="16">
        <f t="shared" ca="1" si="0"/>
        <v>253</v>
      </c>
      <c r="J16" s="17" t="str">
        <f t="shared" ca="1" si="1"/>
        <v>NOT DUE</v>
      </c>
      <c r="K16" s="31" t="s">
        <v>1359</v>
      </c>
      <c r="L16" s="18"/>
    </row>
    <row r="17" spans="1:12" ht="24.95" customHeight="1">
      <c r="A17" s="17" t="s">
        <v>1384</v>
      </c>
      <c r="B17" s="31" t="s">
        <v>1303</v>
      </c>
      <c r="C17" s="31" t="s">
        <v>1305</v>
      </c>
      <c r="D17" s="21" t="s">
        <v>377</v>
      </c>
      <c r="E17" s="13">
        <v>41565</v>
      </c>
      <c r="F17" s="325">
        <v>44473</v>
      </c>
      <c r="G17" s="334"/>
      <c r="H17" s="15">
        <f>DATE(YEAR(F17)+2,MONTH(F17),DAY(F17)-1)</f>
        <v>45202</v>
      </c>
      <c r="I17" s="16">
        <f t="shared" ca="1" si="0"/>
        <v>618</v>
      </c>
      <c r="J17" s="17" t="str">
        <f t="shared" ca="1" si="1"/>
        <v>NOT DUE</v>
      </c>
      <c r="K17" s="31" t="s">
        <v>1360</v>
      </c>
      <c r="L17" s="238" t="s">
        <v>5243</v>
      </c>
    </row>
    <row r="18" spans="1:12" ht="24.95" customHeight="1">
      <c r="A18" s="17" t="s">
        <v>1385</v>
      </c>
      <c r="B18" s="31" t="s">
        <v>1306</v>
      </c>
      <c r="C18" s="31" t="s">
        <v>1307</v>
      </c>
      <c r="D18" s="21" t="s">
        <v>3</v>
      </c>
      <c r="E18" s="13">
        <v>41565</v>
      </c>
      <c r="F18" s="325">
        <v>44473</v>
      </c>
      <c r="G18" s="334"/>
      <c r="H18" s="259">
        <f>DATE(YEAR(F18),MONTH(F18)+6,DAY(F18)-1)</f>
        <v>44654</v>
      </c>
      <c r="I18" s="16">
        <f ca="1">IF(ISBLANK(H18),"",H18-DATE(YEAR(NOW()),MONTH(NOW()),DAY(NOW())))</f>
        <v>70</v>
      </c>
      <c r="J18" s="17" t="str">
        <f t="shared" ca="1" si="1"/>
        <v>NOT DUE</v>
      </c>
      <c r="K18" s="31" t="s">
        <v>1361</v>
      </c>
      <c r="L18" s="288" t="s">
        <v>5244</v>
      </c>
    </row>
    <row r="19" spans="1:12" ht="24.95" customHeight="1">
      <c r="A19" s="17" t="s">
        <v>1386</v>
      </c>
      <c r="B19" s="31" t="s">
        <v>1306</v>
      </c>
      <c r="C19" s="31" t="s">
        <v>1305</v>
      </c>
      <c r="D19" s="21" t="s">
        <v>377</v>
      </c>
      <c r="E19" s="13">
        <v>41565</v>
      </c>
      <c r="F19" s="325">
        <v>44473</v>
      </c>
      <c r="G19" s="334"/>
      <c r="H19" s="15">
        <f>DATE(YEAR(F19)+2,MONTH(F19),DAY(F19)-1)</f>
        <v>45202</v>
      </c>
      <c r="I19" s="16">
        <f t="shared" ca="1" si="0"/>
        <v>618</v>
      </c>
      <c r="J19" s="17" t="str">
        <f t="shared" ca="1" si="1"/>
        <v>NOT DUE</v>
      </c>
      <c r="K19" s="31" t="s">
        <v>1361</v>
      </c>
      <c r="L19" s="238" t="s">
        <v>5243</v>
      </c>
    </row>
    <row r="20" spans="1:12" ht="24.95" customHeight="1">
      <c r="A20" s="17" t="s">
        <v>1387</v>
      </c>
      <c r="B20" s="31" t="s">
        <v>1308</v>
      </c>
      <c r="C20" s="31" t="s">
        <v>1309</v>
      </c>
      <c r="D20" s="21" t="s">
        <v>1</v>
      </c>
      <c r="E20" s="13">
        <v>41565</v>
      </c>
      <c r="F20" s="325">
        <v>44583</v>
      </c>
      <c r="G20" s="334"/>
      <c r="H20" s="15">
        <f>DATE(YEAR(F20),MONTH(F20),DAY(F20)+1)</f>
        <v>44584</v>
      </c>
      <c r="I20" s="16">
        <f t="shared" ca="1" si="0"/>
        <v>0</v>
      </c>
      <c r="J20" s="17" t="str">
        <f t="shared" ca="1" si="1"/>
        <v>NOT DUE</v>
      </c>
      <c r="K20" s="31" t="s">
        <v>1362</v>
      </c>
      <c r="L20" s="18" t="s">
        <v>5217</v>
      </c>
    </row>
    <row r="21" spans="1:12" ht="24.95" customHeight="1">
      <c r="A21" s="17" t="s">
        <v>1388</v>
      </c>
      <c r="B21" s="31" t="s">
        <v>1310</v>
      </c>
      <c r="C21" s="31" t="s">
        <v>554</v>
      </c>
      <c r="D21" s="21" t="s">
        <v>3</v>
      </c>
      <c r="E21" s="13">
        <v>41565</v>
      </c>
      <c r="F21" s="13">
        <v>44313</v>
      </c>
      <c r="G21" s="334"/>
      <c r="H21" s="259">
        <f>DATE(YEAR(F21),MONTH(F21)+6,DAY(F21)-1)</f>
        <v>44495</v>
      </c>
      <c r="I21" s="16">
        <f t="shared" ca="1" si="0"/>
        <v>-89</v>
      </c>
      <c r="J21" s="17" t="str">
        <f t="shared" ca="1" si="1"/>
        <v>OVERDUE</v>
      </c>
      <c r="K21" s="31" t="s">
        <v>1363</v>
      </c>
      <c r="L21" s="18"/>
    </row>
    <row r="22" spans="1:12" ht="24.95" customHeight="1">
      <c r="A22" s="17" t="s">
        <v>1389</v>
      </c>
      <c r="B22" s="31" t="s">
        <v>1311</v>
      </c>
      <c r="C22" s="31" t="s">
        <v>1312</v>
      </c>
      <c r="D22" s="21" t="s">
        <v>375</v>
      </c>
      <c r="E22" s="13">
        <v>41565</v>
      </c>
      <c r="F22" s="13">
        <v>44473</v>
      </c>
      <c r="G22" s="334"/>
      <c r="H22" s="15">
        <f>DATE(YEAR(F22)+1,MONTH(F22),DAY(F22)-1)</f>
        <v>44837</v>
      </c>
      <c r="I22" s="16">
        <f t="shared" ca="1" si="0"/>
        <v>253</v>
      </c>
      <c r="J22" s="17" t="str">
        <f t="shared" ca="1" si="1"/>
        <v>NOT DUE</v>
      </c>
      <c r="K22" s="31" t="s">
        <v>1364</v>
      </c>
      <c r="L22" s="18" t="s">
        <v>5242</v>
      </c>
    </row>
    <row r="23" spans="1:12" ht="24.95" customHeight="1">
      <c r="A23" s="17" t="s">
        <v>1390</v>
      </c>
      <c r="B23" s="31" t="s">
        <v>1313</v>
      </c>
      <c r="C23" s="31" t="s">
        <v>1314</v>
      </c>
      <c r="D23" s="21" t="s">
        <v>375</v>
      </c>
      <c r="E23" s="13">
        <v>41565</v>
      </c>
      <c r="F23" s="325">
        <v>44473</v>
      </c>
      <c r="G23" s="334"/>
      <c r="H23" s="15">
        <f>DATE(YEAR(F23)+1,MONTH(F23),DAY(F23)-1)</f>
        <v>44837</v>
      </c>
      <c r="I23" s="16">
        <f t="shared" ca="1" si="0"/>
        <v>253</v>
      </c>
      <c r="J23" s="17" t="str">
        <f t="shared" ca="1" si="1"/>
        <v>NOT DUE</v>
      </c>
      <c r="K23" s="31" t="s">
        <v>1364</v>
      </c>
      <c r="L23" s="18" t="s">
        <v>5242</v>
      </c>
    </row>
    <row r="24" spans="1:12" ht="15" customHeight="1">
      <c r="A24" s="17" t="s">
        <v>1391</v>
      </c>
      <c r="B24" s="31" t="s">
        <v>1315</v>
      </c>
      <c r="C24" s="31" t="s">
        <v>1316</v>
      </c>
      <c r="D24" s="21" t="s">
        <v>1</v>
      </c>
      <c r="E24" s="13">
        <v>41565</v>
      </c>
      <c r="F24" s="325">
        <v>44583</v>
      </c>
      <c r="G24" s="334"/>
      <c r="H24" s="15">
        <f>DATE(YEAR(F24),MONTH(F24),DAY(F24)+1)</f>
        <v>44584</v>
      </c>
      <c r="I24" s="16">
        <f t="shared" ca="1" si="0"/>
        <v>0</v>
      </c>
      <c r="J24" s="17" t="str">
        <f t="shared" ca="1" si="1"/>
        <v>NOT DUE</v>
      </c>
      <c r="K24" s="31"/>
      <c r="L24" s="156" t="s">
        <v>4532</v>
      </c>
    </row>
    <row r="25" spans="1:12" ht="15" customHeight="1">
      <c r="A25" s="17" t="s">
        <v>1392</v>
      </c>
      <c r="B25" s="31" t="s">
        <v>1317</v>
      </c>
      <c r="C25" s="31" t="s">
        <v>1374</v>
      </c>
      <c r="D25" s="21" t="s">
        <v>1</v>
      </c>
      <c r="E25" s="13">
        <v>41565</v>
      </c>
      <c r="F25" s="325">
        <v>44583</v>
      </c>
      <c r="G25" s="334"/>
      <c r="H25" s="15">
        <f>DATE(YEAR(F25),MONTH(F25),DAY(F25)+1)</f>
        <v>44584</v>
      </c>
      <c r="I25" s="16">
        <f t="shared" ca="1" si="0"/>
        <v>0</v>
      </c>
      <c r="J25" s="17" t="str">
        <f t="shared" ca="1" si="1"/>
        <v>NOT DUE</v>
      </c>
      <c r="K25" s="31"/>
      <c r="L25" s="156" t="s">
        <v>4532</v>
      </c>
    </row>
    <row r="26" spans="1:12" ht="15" customHeight="1">
      <c r="A26" s="17" t="s">
        <v>1393</v>
      </c>
      <c r="B26" s="31" t="s">
        <v>1318</v>
      </c>
      <c r="C26" s="31" t="s">
        <v>1319</v>
      </c>
      <c r="D26" s="21" t="s">
        <v>1</v>
      </c>
      <c r="E26" s="13">
        <v>41565</v>
      </c>
      <c r="F26" s="325">
        <v>44583</v>
      </c>
      <c r="G26" s="334"/>
      <c r="H26" s="15">
        <f>DATE(YEAR(F26),MONTH(F26),DAY(F26)+1)</f>
        <v>44584</v>
      </c>
      <c r="I26" s="16">
        <f t="shared" ca="1" si="0"/>
        <v>0</v>
      </c>
      <c r="J26" s="17" t="str">
        <f t="shared" ca="1" si="1"/>
        <v>NOT DUE</v>
      </c>
      <c r="K26" s="31"/>
      <c r="L26" s="156" t="s">
        <v>4532</v>
      </c>
    </row>
    <row r="27" spans="1:12" ht="18.75" customHeight="1">
      <c r="A27" s="17" t="s">
        <v>1394</v>
      </c>
      <c r="B27" s="31" t="s">
        <v>1320</v>
      </c>
      <c r="C27" s="31" t="s">
        <v>24</v>
      </c>
      <c r="D27" s="21" t="s">
        <v>1</v>
      </c>
      <c r="E27" s="13">
        <v>41565</v>
      </c>
      <c r="F27" s="325">
        <v>44583</v>
      </c>
      <c r="G27" s="334"/>
      <c r="H27" s="15">
        <f>DATE(YEAR(F27),MONTH(F27),DAY(F27)+1)</f>
        <v>44584</v>
      </c>
      <c r="I27" s="16">
        <f t="shared" ca="1" si="0"/>
        <v>0</v>
      </c>
      <c r="J27" s="17" t="str">
        <f t="shared" ca="1" si="1"/>
        <v>NOT DUE</v>
      </c>
      <c r="K27" s="31"/>
      <c r="L27" s="156" t="s">
        <v>4532</v>
      </c>
    </row>
    <row r="28" spans="1:12" ht="26.45" customHeight="1">
      <c r="A28" s="17" t="s">
        <v>1395</v>
      </c>
      <c r="B28" s="31" t="s">
        <v>1321</v>
      </c>
      <c r="C28" s="31" t="s">
        <v>1322</v>
      </c>
      <c r="D28" s="21" t="s">
        <v>375</v>
      </c>
      <c r="E28" s="13">
        <v>41565</v>
      </c>
      <c r="F28" s="13">
        <v>44120</v>
      </c>
      <c r="G28" s="334"/>
      <c r="H28" s="259">
        <f>DATE(YEAR(F28)+1,MONTH(F28),DAY(F28)-1)</f>
        <v>44484</v>
      </c>
      <c r="I28" s="16">
        <f t="shared" ca="1" si="0"/>
        <v>-100</v>
      </c>
      <c r="J28" s="17" t="str">
        <f t="shared" ca="1" si="1"/>
        <v>OVERDUE</v>
      </c>
      <c r="K28" s="31"/>
      <c r="L28" s="155"/>
    </row>
    <row r="29" spans="1:12" ht="15" customHeight="1">
      <c r="A29" s="17" t="s">
        <v>1396</v>
      </c>
      <c r="B29" s="31" t="s">
        <v>1323</v>
      </c>
      <c r="C29" s="31" t="s">
        <v>1324</v>
      </c>
      <c r="D29" s="21" t="s">
        <v>1</v>
      </c>
      <c r="E29" s="13">
        <v>41565</v>
      </c>
      <c r="F29" s="325">
        <v>44583</v>
      </c>
      <c r="G29" s="334"/>
      <c r="H29" s="15">
        <f>DATE(YEAR(F29),MONTH(F29),DAY(F29)+1)</f>
        <v>44584</v>
      </c>
      <c r="I29" s="16">
        <f t="shared" ca="1" si="0"/>
        <v>0</v>
      </c>
      <c r="J29" s="17" t="str">
        <f t="shared" ca="1" si="1"/>
        <v>NOT DUE</v>
      </c>
      <c r="K29" s="31"/>
      <c r="L29" s="156" t="s">
        <v>4532</v>
      </c>
    </row>
    <row r="30" spans="1:12" ht="24.95" customHeight="1">
      <c r="A30" s="17" t="s">
        <v>1397</v>
      </c>
      <c r="B30" s="31" t="s">
        <v>1325</v>
      </c>
      <c r="C30" s="31" t="s">
        <v>24</v>
      </c>
      <c r="D30" s="21">
        <v>200</v>
      </c>
      <c r="E30" s="13">
        <v>41565</v>
      </c>
      <c r="F30" s="13">
        <v>44559</v>
      </c>
      <c r="G30" s="27">
        <v>4675</v>
      </c>
      <c r="H30" s="333">
        <f>IF(I30&lt;=200,$F$5+(I30/24),"error")</f>
        <v>44580.083333333336</v>
      </c>
      <c r="I30" s="23">
        <f t="shared" ref="I30:I37" si="2">D30-($F$4-G30)</f>
        <v>-94</v>
      </c>
      <c r="J30" s="17" t="str">
        <f t="shared" si="1"/>
        <v>OVERDUE</v>
      </c>
      <c r="K30" s="31"/>
      <c r="L30" s="20"/>
    </row>
    <row r="31" spans="1:12" ht="24.95" customHeight="1">
      <c r="A31" s="17" t="s">
        <v>1398</v>
      </c>
      <c r="B31" s="31" t="s">
        <v>1325</v>
      </c>
      <c r="C31" s="31" t="s">
        <v>1326</v>
      </c>
      <c r="D31" s="21">
        <v>200</v>
      </c>
      <c r="E31" s="13">
        <v>41565</v>
      </c>
      <c r="F31" s="325">
        <v>44559</v>
      </c>
      <c r="G31" s="27">
        <v>4675</v>
      </c>
      <c r="H31" s="333">
        <f t="shared" ref="H31:H36" si="3">IF(I31&lt;=200,$F$5+(I31/24),"error")</f>
        <v>44580.083333333336</v>
      </c>
      <c r="I31" s="23">
        <f t="shared" si="2"/>
        <v>-94</v>
      </c>
      <c r="J31" s="17" t="str">
        <f t="shared" si="1"/>
        <v>OVERDUE</v>
      </c>
      <c r="K31" s="31" t="s">
        <v>1365</v>
      </c>
      <c r="L31" s="20"/>
    </row>
    <row r="32" spans="1:12" ht="24.95" customHeight="1">
      <c r="A32" s="17" t="s">
        <v>1399</v>
      </c>
      <c r="B32" s="31" t="s">
        <v>1327</v>
      </c>
      <c r="C32" s="31" t="s">
        <v>1328</v>
      </c>
      <c r="D32" s="21">
        <v>200</v>
      </c>
      <c r="E32" s="13">
        <v>41565</v>
      </c>
      <c r="F32" s="325">
        <v>44559</v>
      </c>
      <c r="G32" s="27">
        <v>4675</v>
      </c>
      <c r="H32" s="333">
        <f t="shared" si="3"/>
        <v>44580.083333333336</v>
      </c>
      <c r="I32" s="23">
        <f t="shared" si="2"/>
        <v>-94</v>
      </c>
      <c r="J32" s="17" t="str">
        <f t="shared" si="1"/>
        <v>OVERDUE</v>
      </c>
      <c r="K32" s="31" t="s">
        <v>1365</v>
      </c>
      <c r="L32" s="20"/>
    </row>
    <row r="33" spans="1:12" ht="24.95" customHeight="1">
      <c r="A33" s="17" t="s">
        <v>1400</v>
      </c>
      <c r="B33" s="31" t="s">
        <v>1329</v>
      </c>
      <c r="C33" s="31" t="s">
        <v>1330</v>
      </c>
      <c r="D33" s="21">
        <v>200</v>
      </c>
      <c r="E33" s="13">
        <v>41565</v>
      </c>
      <c r="F33" s="325">
        <v>44559</v>
      </c>
      <c r="G33" s="27">
        <v>4675</v>
      </c>
      <c r="H33" s="333">
        <f t="shared" si="3"/>
        <v>44580.083333333336</v>
      </c>
      <c r="I33" s="23">
        <f t="shared" si="2"/>
        <v>-94</v>
      </c>
      <c r="J33" s="17" t="str">
        <f t="shared" si="1"/>
        <v>OVERDUE</v>
      </c>
      <c r="K33" s="31" t="s">
        <v>1366</v>
      </c>
      <c r="L33" s="20"/>
    </row>
    <row r="34" spans="1:12" ht="24.95" customHeight="1">
      <c r="A34" s="17" t="s">
        <v>1401</v>
      </c>
      <c r="B34" s="31" t="s">
        <v>1331</v>
      </c>
      <c r="C34" s="31" t="s">
        <v>1332</v>
      </c>
      <c r="D34" s="21">
        <v>200</v>
      </c>
      <c r="E34" s="13">
        <v>41565</v>
      </c>
      <c r="F34" s="325">
        <v>44559</v>
      </c>
      <c r="G34" s="27">
        <v>4675</v>
      </c>
      <c r="H34" s="333">
        <f t="shared" si="3"/>
        <v>44580.083333333336</v>
      </c>
      <c r="I34" s="23">
        <f t="shared" si="2"/>
        <v>-94</v>
      </c>
      <c r="J34" s="17" t="str">
        <f t="shared" si="1"/>
        <v>OVERDUE</v>
      </c>
      <c r="K34" s="31" t="s">
        <v>1367</v>
      </c>
      <c r="L34" s="20"/>
    </row>
    <row r="35" spans="1:12" ht="24.95" customHeight="1">
      <c r="A35" s="17" t="s">
        <v>1402</v>
      </c>
      <c r="B35" s="31" t="s">
        <v>1333</v>
      </c>
      <c r="C35" s="31" t="s">
        <v>1334</v>
      </c>
      <c r="D35" s="21">
        <v>200</v>
      </c>
      <c r="E35" s="13">
        <v>41565</v>
      </c>
      <c r="F35" s="325">
        <v>44559</v>
      </c>
      <c r="G35" s="27">
        <v>4675</v>
      </c>
      <c r="H35" s="333">
        <f t="shared" si="3"/>
        <v>44580.083333333336</v>
      </c>
      <c r="I35" s="23">
        <f t="shared" si="2"/>
        <v>-94</v>
      </c>
      <c r="J35" s="17" t="str">
        <f t="shared" si="1"/>
        <v>OVERDUE</v>
      </c>
      <c r="K35" s="31" t="s">
        <v>1368</v>
      </c>
      <c r="L35" s="20"/>
    </row>
    <row r="36" spans="1:12" ht="24.95" customHeight="1">
      <c r="A36" s="17" t="s">
        <v>1403</v>
      </c>
      <c r="B36" s="31" t="s">
        <v>1335</v>
      </c>
      <c r="C36" s="31" t="s">
        <v>1336</v>
      </c>
      <c r="D36" s="21">
        <v>200</v>
      </c>
      <c r="E36" s="13">
        <v>41565</v>
      </c>
      <c r="F36" s="325">
        <v>44559</v>
      </c>
      <c r="G36" s="27">
        <v>4675</v>
      </c>
      <c r="H36" s="333">
        <f t="shared" si="3"/>
        <v>44580.083333333336</v>
      </c>
      <c r="I36" s="23">
        <f t="shared" si="2"/>
        <v>-94</v>
      </c>
      <c r="J36" s="17" t="str">
        <f t="shared" si="1"/>
        <v>OVERDUE</v>
      </c>
      <c r="K36" s="31" t="s">
        <v>1369</v>
      </c>
      <c r="L36" s="20"/>
    </row>
    <row r="37" spans="1:12" ht="24.95" customHeight="1">
      <c r="A37" s="17" t="s">
        <v>1404</v>
      </c>
      <c r="B37" s="31" t="s">
        <v>1337</v>
      </c>
      <c r="C37" s="31" t="s">
        <v>1338</v>
      </c>
      <c r="D37" s="21">
        <v>200</v>
      </c>
      <c r="E37" s="13">
        <v>41565</v>
      </c>
      <c r="F37" s="325">
        <v>44559</v>
      </c>
      <c r="G37" s="27">
        <v>4675</v>
      </c>
      <c r="H37" s="333">
        <f>IF(I37&lt;=200,$F$5+(I37/24),"error")</f>
        <v>44580.083333333336</v>
      </c>
      <c r="I37" s="23">
        <f t="shared" si="2"/>
        <v>-94</v>
      </c>
      <c r="J37" s="17" t="str">
        <f t="shared" si="1"/>
        <v>OVERDUE</v>
      </c>
      <c r="K37" s="31" t="s">
        <v>1370</v>
      </c>
      <c r="L37" s="20"/>
    </row>
    <row r="38" spans="1:12" ht="24.95" customHeight="1">
      <c r="A38" s="17" t="s">
        <v>1405</v>
      </c>
      <c r="B38" s="31" t="s">
        <v>1339</v>
      </c>
      <c r="C38" s="31" t="s">
        <v>1340</v>
      </c>
      <c r="D38" s="41" t="s">
        <v>3</v>
      </c>
      <c r="E38" s="13">
        <v>41565</v>
      </c>
      <c r="F38" s="13">
        <v>44473</v>
      </c>
      <c r="G38" s="334"/>
      <c r="H38" s="15">
        <f t="shared" ref="H38:H46" si="4">DATE(YEAR(F38),MONTH(F38)+6,DAY(F38)-1)</f>
        <v>44654</v>
      </c>
      <c r="I38" s="16">
        <f t="shared" ref="I38:I56" ca="1" si="5">IF(ISBLANK(H38),"",H38-DATE(YEAR(NOW()),MONTH(NOW()),DAY(NOW())))</f>
        <v>70</v>
      </c>
      <c r="J38" s="17" t="str">
        <f t="shared" ca="1" si="1"/>
        <v>NOT DUE</v>
      </c>
      <c r="K38" s="31" t="s">
        <v>1371</v>
      </c>
      <c r="L38" s="20"/>
    </row>
    <row r="39" spans="1:12" ht="24.95" customHeight="1">
      <c r="A39" s="17" t="s">
        <v>1406</v>
      </c>
      <c r="B39" s="31" t="s">
        <v>1341</v>
      </c>
      <c r="C39" s="31" t="s">
        <v>1342</v>
      </c>
      <c r="D39" s="41" t="s">
        <v>3</v>
      </c>
      <c r="E39" s="13">
        <v>41565</v>
      </c>
      <c r="F39" s="325">
        <v>44473</v>
      </c>
      <c r="G39" s="334"/>
      <c r="H39" s="15">
        <f t="shared" si="4"/>
        <v>44654</v>
      </c>
      <c r="I39" s="16">
        <f t="shared" ca="1" si="5"/>
        <v>70</v>
      </c>
      <c r="J39" s="17" t="str">
        <f t="shared" ca="1" si="1"/>
        <v>NOT DUE</v>
      </c>
      <c r="K39" s="31" t="s">
        <v>1371</v>
      </c>
      <c r="L39" s="20"/>
    </row>
    <row r="40" spans="1:12" ht="24.95" customHeight="1">
      <c r="A40" s="17" t="s">
        <v>1407</v>
      </c>
      <c r="B40" s="31" t="s">
        <v>1343</v>
      </c>
      <c r="C40" s="31" t="s">
        <v>5183</v>
      </c>
      <c r="D40" s="41" t="s">
        <v>3</v>
      </c>
      <c r="E40" s="13">
        <v>41565</v>
      </c>
      <c r="F40" s="325">
        <v>44473</v>
      </c>
      <c r="G40" s="334"/>
      <c r="H40" s="15">
        <f t="shared" si="4"/>
        <v>44654</v>
      </c>
      <c r="I40" s="16">
        <f ca="1">IF(ISBLANK(H40),"",H40-DATE(YEAR(NOW()),MONTH(NOW()),DAY(NOW())))</f>
        <v>70</v>
      </c>
      <c r="J40" s="17" t="str">
        <f t="shared" ca="1" si="1"/>
        <v>NOT DUE</v>
      </c>
      <c r="K40" s="31" t="s">
        <v>1372</v>
      </c>
      <c r="L40" s="20"/>
    </row>
    <row r="41" spans="1:12" ht="15" customHeight="1">
      <c r="A41" s="17" t="s">
        <v>1408</v>
      </c>
      <c r="B41" s="31" t="s">
        <v>1344</v>
      </c>
      <c r="C41" s="31" t="s">
        <v>5183</v>
      </c>
      <c r="D41" s="41" t="s">
        <v>3</v>
      </c>
      <c r="E41" s="13">
        <v>41565</v>
      </c>
      <c r="F41" s="325">
        <v>44473</v>
      </c>
      <c r="G41" s="334"/>
      <c r="H41" s="15">
        <f t="shared" si="4"/>
        <v>44654</v>
      </c>
      <c r="I41" s="16">
        <f t="shared" ca="1" si="5"/>
        <v>70</v>
      </c>
      <c r="J41" s="17" t="str">
        <f t="shared" ca="1" si="1"/>
        <v>NOT DUE</v>
      </c>
      <c r="K41" s="31"/>
      <c r="L41" s="20"/>
    </row>
    <row r="42" spans="1:12" ht="26.45" customHeight="1">
      <c r="A42" s="17" t="s">
        <v>1409</v>
      </c>
      <c r="B42" s="31" t="s">
        <v>1346</v>
      </c>
      <c r="C42" s="31" t="s">
        <v>5183</v>
      </c>
      <c r="D42" s="41" t="s">
        <v>3</v>
      </c>
      <c r="E42" s="13">
        <v>41565</v>
      </c>
      <c r="F42" s="325">
        <v>44473</v>
      </c>
      <c r="G42" s="334"/>
      <c r="H42" s="15">
        <f t="shared" si="4"/>
        <v>44654</v>
      </c>
      <c r="I42" s="16">
        <f t="shared" ca="1" si="5"/>
        <v>70</v>
      </c>
      <c r="J42" s="17" t="str">
        <f t="shared" ca="1" si="1"/>
        <v>NOT DUE</v>
      </c>
      <c r="K42" s="31"/>
      <c r="L42" s="20" t="s">
        <v>5245</v>
      </c>
    </row>
    <row r="43" spans="1:12" ht="15" customHeight="1">
      <c r="A43" s="17" t="s">
        <v>1410</v>
      </c>
      <c r="B43" s="31" t="s">
        <v>1347</v>
      </c>
      <c r="C43" s="31" t="s">
        <v>1345</v>
      </c>
      <c r="D43" s="41" t="s">
        <v>3</v>
      </c>
      <c r="E43" s="13">
        <v>41565</v>
      </c>
      <c r="F43" s="325">
        <v>44473</v>
      </c>
      <c r="G43" s="334"/>
      <c r="H43" s="15">
        <f t="shared" si="4"/>
        <v>44654</v>
      </c>
      <c r="I43" s="16">
        <f t="shared" ca="1" si="5"/>
        <v>70</v>
      </c>
      <c r="J43" s="17" t="str">
        <f t="shared" ca="1" si="1"/>
        <v>NOT DUE</v>
      </c>
      <c r="K43" s="31"/>
      <c r="L43" s="20" t="s">
        <v>5245</v>
      </c>
    </row>
    <row r="44" spans="1:12" ht="26.45" customHeight="1">
      <c r="A44" s="17" t="s">
        <v>1411</v>
      </c>
      <c r="B44" s="31" t="s">
        <v>1348</v>
      </c>
      <c r="C44" s="31" t="s">
        <v>1345</v>
      </c>
      <c r="D44" s="41" t="s">
        <v>3</v>
      </c>
      <c r="E44" s="13">
        <v>41565</v>
      </c>
      <c r="F44" s="325">
        <v>44473</v>
      </c>
      <c r="G44" s="334"/>
      <c r="H44" s="15">
        <f t="shared" si="4"/>
        <v>44654</v>
      </c>
      <c r="I44" s="16">
        <f t="shared" ca="1" si="5"/>
        <v>70</v>
      </c>
      <c r="J44" s="17" t="str">
        <f t="shared" ca="1" si="1"/>
        <v>NOT DUE</v>
      </c>
      <c r="K44" s="31"/>
      <c r="L44" s="20" t="s">
        <v>5245</v>
      </c>
    </row>
    <row r="45" spans="1:12" ht="26.45" customHeight="1">
      <c r="A45" s="17" t="s">
        <v>1412</v>
      </c>
      <c r="B45" s="31" t="s">
        <v>1349</v>
      </c>
      <c r="C45" s="31" t="s">
        <v>1345</v>
      </c>
      <c r="D45" s="41" t="s">
        <v>3</v>
      </c>
      <c r="E45" s="13">
        <v>41565</v>
      </c>
      <c r="F45" s="325">
        <v>44473</v>
      </c>
      <c r="G45" s="334"/>
      <c r="H45" s="15">
        <f t="shared" si="4"/>
        <v>44654</v>
      </c>
      <c r="I45" s="16">
        <f t="shared" ca="1" si="5"/>
        <v>70</v>
      </c>
      <c r="J45" s="17" t="str">
        <f t="shared" ca="1" si="1"/>
        <v>NOT DUE</v>
      </c>
      <c r="K45" s="31"/>
      <c r="L45" s="20" t="s">
        <v>5245</v>
      </c>
    </row>
    <row r="46" spans="1:12" ht="53.25" customHeight="1">
      <c r="A46" s="17" t="s">
        <v>1413</v>
      </c>
      <c r="B46" s="31" t="s">
        <v>1350</v>
      </c>
      <c r="C46" s="31" t="s">
        <v>1351</v>
      </c>
      <c r="D46" s="41" t="s">
        <v>3</v>
      </c>
      <c r="E46" s="13">
        <v>41565</v>
      </c>
      <c r="F46" s="325">
        <v>44473</v>
      </c>
      <c r="G46" s="334"/>
      <c r="H46" s="15">
        <f t="shared" si="4"/>
        <v>44654</v>
      </c>
      <c r="I46" s="16">
        <f t="shared" ca="1" si="5"/>
        <v>70</v>
      </c>
      <c r="J46" s="17" t="str">
        <f t="shared" ca="1" si="1"/>
        <v>NOT DUE</v>
      </c>
      <c r="K46" s="31" t="s">
        <v>1373</v>
      </c>
      <c r="L46" s="20"/>
    </row>
    <row r="47" spans="1:12" ht="26.45" customHeight="1">
      <c r="A47" s="17" t="s">
        <v>1414</v>
      </c>
      <c r="B47" s="31" t="s">
        <v>1424</v>
      </c>
      <c r="C47" s="31" t="s">
        <v>1352</v>
      </c>
      <c r="D47" s="41" t="s">
        <v>1</v>
      </c>
      <c r="E47" s="13">
        <v>41565</v>
      </c>
      <c r="F47" s="325">
        <v>44576</v>
      </c>
      <c r="G47" s="334"/>
      <c r="H47" s="15">
        <f>DATE(YEAR(F47),MONTH(F47),DAY(F47)+1)</f>
        <v>44577</v>
      </c>
      <c r="I47" s="16">
        <f t="shared" ca="1" si="5"/>
        <v>-7</v>
      </c>
      <c r="J47" s="17" t="str">
        <f t="shared" ca="1" si="1"/>
        <v>OVERDUE</v>
      </c>
      <c r="K47" s="31"/>
      <c r="L47" s="156" t="s">
        <v>4532</v>
      </c>
    </row>
    <row r="48" spans="1:12" ht="26.45" customHeight="1">
      <c r="A48" s="17"/>
      <c r="B48" s="31" t="s">
        <v>1424</v>
      </c>
      <c r="C48" s="31" t="s">
        <v>1425</v>
      </c>
      <c r="D48" s="41" t="s">
        <v>377</v>
      </c>
      <c r="E48" s="13">
        <v>41565</v>
      </c>
      <c r="F48" s="13">
        <v>43658</v>
      </c>
      <c r="G48" s="334"/>
      <c r="H48" s="15">
        <f>DATE(YEAR(F48)+2,MONTH(F48),DAY(F48)-1)</f>
        <v>44388</v>
      </c>
      <c r="I48" s="16">
        <f t="shared" ca="1" si="5"/>
        <v>-196</v>
      </c>
      <c r="J48" s="17" t="str">
        <f t="shared" ca="1" si="1"/>
        <v>OVERDUE</v>
      </c>
      <c r="K48" s="31"/>
      <c r="L48" s="155"/>
    </row>
    <row r="49" spans="1:12" ht="24.95" customHeight="1">
      <c r="A49" s="17" t="s">
        <v>1415</v>
      </c>
      <c r="B49" s="31" t="s">
        <v>1353</v>
      </c>
      <c r="C49" s="31" t="s">
        <v>1354</v>
      </c>
      <c r="D49" s="41" t="s">
        <v>375</v>
      </c>
      <c r="E49" s="13">
        <v>41565</v>
      </c>
      <c r="F49" s="13">
        <v>44576</v>
      </c>
      <c r="G49" s="334"/>
      <c r="H49" s="15">
        <f>DATE(YEAR(F49)+1,MONTH(F49),DAY(F49)-1)</f>
        <v>44940</v>
      </c>
      <c r="I49" s="273">
        <f ca="1">IF(ISBLANK(H49),"",H49-DATE(YEAR(NOW()),MONTH(NOW()),DAY(NOW())))</f>
        <v>356</v>
      </c>
      <c r="J49" s="17" t="str">
        <f t="shared" ca="1" si="1"/>
        <v>NOT DUE</v>
      </c>
      <c r="K49" s="31" t="s">
        <v>1367</v>
      </c>
      <c r="L49" s="155"/>
    </row>
    <row r="50" spans="1:12" ht="24.95" customHeight="1">
      <c r="A50" s="17" t="s">
        <v>1416</v>
      </c>
      <c r="B50" s="31" t="s">
        <v>1355</v>
      </c>
      <c r="C50" s="31" t="s">
        <v>1375</v>
      </c>
      <c r="D50" s="41" t="s">
        <v>26</v>
      </c>
      <c r="E50" s="13">
        <v>41565</v>
      </c>
      <c r="F50" s="325">
        <v>44569</v>
      </c>
      <c r="G50" s="334"/>
      <c r="H50" s="15">
        <f>DATE(YEAR(F50),MONTH(F50),DAY(F50)+7)</f>
        <v>44576</v>
      </c>
      <c r="I50" s="16">
        <f t="shared" ca="1" si="5"/>
        <v>-8</v>
      </c>
      <c r="J50" s="17" t="str">
        <f t="shared" ca="1" si="1"/>
        <v>OVERDUE</v>
      </c>
      <c r="K50" s="31"/>
      <c r="L50" s="156" t="s">
        <v>4532</v>
      </c>
    </row>
    <row r="51" spans="1:12" ht="24.95" customHeight="1">
      <c r="A51" s="17" t="s">
        <v>1417</v>
      </c>
      <c r="B51" s="31" t="s">
        <v>1356</v>
      </c>
      <c r="C51" s="31" t="s">
        <v>1357</v>
      </c>
      <c r="D51" s="41" t="s">
        <v>3</v>
      </c>
      <c r="E51" s="13">
        <v>41565</v>
      </c>
      <c r="F51" s="325">
        <v>44288</v>
      </c>
      <c r="G51" s="334"/>
      <c r="H51" s="15">
        <f>DATE(YEAR(F51),MONTH(F51)+6,DAY(F51)-1)</f>
        <v>44470</v>
      </c>
      <c r="I51" s="16">
        <f t="shared" ca="1" si="5"/>
        <v>-114</v>
      </c>
      <c r="J51" s="17" t="str">
        <f t="shared" ca="1" si="1"/>
        <v>OVERDUE</v>
      </c>
      <c r="K51" s="31" t="s">
        <v>1367</v>
      </c>
      <c r="L51" s="20"/>
    </row>
    <row r="52" spans="1:12">
      <c r="A52" s="17" t="s">
        <v>1418</v>
      </c>
      <c r="B52" s="31" t="s">
        <v>1422</v>
      </c>
      <c r="C52" s="31" t="s">
        <v>1423</v>
      </c>
      <c r="D52" s="41" t="s">
        <v>3</v>
      </c>
      <c r="E52" s="13">
        <v>41565</v>
      </c>
      <c r="F52" s="13">
        <v>44474</v>
      </c>
      <c r="G52" s="334"/>
      <c r="H52" s="15">
        <f>DATE(YEAR(F52),MONTH(F52)+6,DAY(F52)-1)</f>
        <v>44655</v>
      </c>
      <c r="I52" s="16">
        <f t="shared" ca="1" si="5"/>
        <v>71</v>
      </c>
      <c r="J52" s="17" t="str">
        <f t="shared" ca="1" si="1"/>
        <v>NOT DUE</v>
      </c>
      <c r="K52" s="31"/>
      <c r="L52" s="20" t="s">
        <v>5246</v>
      </c>
    </row>
    <row r="53" spans="1:12" ht="17.25" customHeight="1">
      <c r="A53" s="17" t="s">
        <v>1419</v>
      </c>
      <c r="B53" s="31" t="s">
        <v>1426</v>
      </c>
      <c r="C53" s="31" t="s">
        <v>387</v>
      </c>
      <c r="D53" s="41" t="s">
        <v>3</v>
      </c>
      <c r="E53" s="13">
        <v>41565</v>
      </c>
      <c r="F53" s="13">
        <v>44313</v>
      </c>
      <c r="G53" s="334"/>
      <c r="H53" s="259">
        <f>DATE(YEAR(F53),MONTH(F53)+6,DAY(F53)-1)</f>
        <v>44495</v>
      </c>
      <c r="I53" s="273">
        <f t="shared" ca="1" si="5"/>
        <v>-89</v>
      </c>
      <c r="J53" s="17" t="str">
        <f t="shared" ca="1" si="1"/>
        <v>OVERDUE</v>
      </c>
      <c r="K53" s="31"/>
      <c r="L53" s="20"/>
    </row>
    <row r="54" spans="1:12" ht="25.5" customHeight="1">
      <c r="A54" s="17" t="s">
        <v>1420</v>
      </c>
      <c r="B54" s="31" t="s">
        <v>1427</v>
      </c>
      <c r="C54" s="31" t="s">
        <v>1428</v>
      </c>
      <c r="D54" s="41" t="s">
        <v>3</v>
      </c>
      <c r="E54" s="13">
        <v>41565</v>
      </c>
      <c r="F54" s="13">
        <v>44537</v>
      </c>
      <c r="G54" s="334"/>
      <c r="H54" s="259">
        <f>DATE(YEAR(F54),MONTH(F54)+6,DAY(F54)-1)</f>
        <v>44718</v>
      </c>
      <c r="I54" s="16">
        <f t="shared" ca="1" si="5"/>
        <v>134</v>
      </c>
      <c r="J54" s="17" t="str">
        <f t="shared" ca="1" si="1"/>
        <v>NOT DUE</v>
      </c>
      <c r="K54" s="31"/>
      <c r="L54" s="149" t="s">
        <v>5272</v>
      </c>
    </row>
    <row r="55" spans="1:12" ht="18" customHeight="1">
      <c r="A55" s="17" t="s">
        <v>1421</v>
      </c>
      <c r="B55" s="31" t="s">
        <v>1429</v>
      </c>
      <c r="C55" s="31" t="s">
        <v>387</v>
      </c>
      <c r="D55" s="41" t="s">
        <v>1430</v>
      </c>
      <c r="E55" s="13">
        <v>41565</v>
      </c>
      <c r="F55" s="13">
        <v>44480</v>
      </c>
      <c r="G55" s="334"/>
      <c r="H55" s="15">
        <f>DATE(YEAR(F55),MONTH(F55)+2,DAY(F55)-1)</f>
        <v>44540</v>
      </c>
      <c r="I55" s="16">
        <f t="shared" ca="1" si="5"/>
        <v>-44</v>
      </c>
      <c r="J55" s="17" t="str">
        <f t="shared" ca="1" si="1"/>
        <v>OVERDUE</v>
      </c>
      <c r="K55" s="31"/>
      <c r="L55" s="20"/>
    </row>
    <row r="56" spans="1:12" ht="30.75" customHeight="1">
      <c r="A56" s="17" t="s">
        <v>4703</v>
      </c>
      <c r="B56" s="31" t="s">
        <v>4704</v>
      </c>
      <c r="C56" s="31" t="s">
        <v>4716</v>
      </c>
      <c r="D56" s="41" t="s">
        <v>4705</v>
      </c>
      <c r="E56" s="13">
        <v>41565</v>
      </c>
      <c r="F56" s="13">
        <v>43525</v>
      </c>
      <c r="G56" s="334"/>
      <c r="H56" s="15">
        <f>DATE(YEAR(F56)+5,MONTH(F56),DAY(F56)-1)</f>
        <v>45351</v>
      </c>
      <c r="I56" s="16">
        <f t="shared" ca="1" si="5"/>
        <v>767</v>
      </c>
      <c r="J56" s="17" t="str">
        <f t="shared" ca="1" si="1"/>
        <v>NOT DUE</v>
      </c>
      <c r="K56" s="31"/>
      <c r="L56" s="149" t="s">
        <v>4719</v>
      </c>
    </row>
    <row r="57" spans="1:12">
      <c r="A57" s="290"/>
      <c r="G57" s="292"/>
    </row>
    <row r="58" spans="1:12">
      <c r="B58" s="291"/>
      <c r="G58" s="293"/>
    </row>
    <row r="59" spans="1:12">
      <c r="G59" s="293"/>
    </row>
    <row r="60" spans="1:12">
      <c r="A60" s="320"/>
      <c r="B60" t="s">
        <v>4628</v>
      </c>
      <c r="E60" t="s">
        <v>4629</v>
      </c>
    </row>
    <row r="61" spans="1:12">
      <c r="A61" s="320"/>
      <c r="B61" t="s">
        <v>5221</v>
      </c>
      <c r="E61" t="s">
        <v>5218</v>
      </c>
    </row>
    <row r="62" spans="1:12">
      <c r="A62" s="320"/>
    </row>
    <row r="63" spans="1:12">
      <c r="A63" s="320"/>
    </row>
    <row r="64" spans="1:12">
      <c r="A64" s="320"/>
    </row>
    <row r="65" spans="1:7">
      <c r="A65" s="320"/>
    </row>
    <row r="66" spans="1:7">
      <c r="A66" s="320"/>
      <c r="E66" t="s">
        <v>4630</v>
      </c>
    </row>
    <row r="67" spans="1:7">
      <c r="A67" s="320"/>
      <c r="F67" t="s">
        <v>5178</v>
      </c>
    </row>
    <row r="68" spans="1:7">
      <c r="A68" s="320"/>
      <c r="G68"/>
    </row>
    <row r="69" spans="1:7">
      <c r="B69" s="150"/>
      <c r="G69" s="293"/>
    </row>
    <row r="70" spans="1:7">
      <c r="B70" s="291"/>
      <c r="G70" s="293"/>
    </row>
    <row r="71" spans="1:7">
      <c r="B71" s="291"/>
      <c r="G71" s="293"/>
    </row>
    <row r="72" spans="1:7">
      <c r="G72" s="293"/>
    </row>
    <row r="73" spans="1:7">
      <c r="G73" s="293"/>
    </row>
    <row r="74" spans="1:7">
      <c r="G74" s="293"/>
    </row>
    <row r="75" spans="1:7">
      <c r="G75" s="293"/>
    </row>
    <row r="76" spans="1:7">
      <c r="G76" s="293"/>
    </row>
    <row r="77" spans="1:7">
      <c r="G77" s="293"/>
    </row>
    <row r="78" spans="1:7">
      <c r="G78" s="293"/>
    </row>
    <row r="79" spans="1:7">
      <c r="G79" s="293"/>
    </row>
    <row r="80" spans="1:7">
      <c r="G80" s="293"/>
    </row>
    <row r="81" spans="7:7">
      <c r="G81" s="293"/>
    </row>
    <row r="82" spans="7:7">
      <c r="G82" s="293"/>
    </row>
    <row r="83" spans="7:7">
      <c r="G83" s="293"/>
    </row>
    <row r="84" spans="7:7">
      <c r="G84" s="293"/>
    </row>
    <row r="85" spans="7:7">
      <c r="G85" s="293"/>
    </row>
    <row r="86" spans="7:7">
      <c r="G86" s="293"/>
    </row>
    <row r="87" spans="7:7">
      <c r="G87" s="293"/>
    </row>
    <row r="88" spans="7:7">
      <c r="G88" s="293"/>
    </row>
    <row r="89" spans="7:7">
      <c r="G89" s="293"/>
    </row>
    <row r="90" spans="7:7">
      <c r="G90" s="293"/>
    </row>
    <row r="91" spans="7:7">
      <c r="G91" s="293"/>
    </row>
    <row r="92" spans="7:7">
      <c r="G92" s="293"/>
    </row>
    <row r="93" spans="7:7">
      <c r="G93" s="293"/>
    </row>
    <row r="94" spans="7:7">
      <c r="G94" s="293"/>
    </row>
    <row r="95" spans="7:7">
      <c r="G95" s="293"/>
    </row>
    <row r="96" spans="7:7">
      <c r="G96" s="293"/>
    </row>
    <row r="97" spans="7:7">
      <c r="G97" s="293"/>
    </row>
    <row r="98" spans="7:7">
      <c r="G98" s="293"/>
    </row>
    <row r="99" spans="7:7">
      <c r="G99" s="293"/>
    </row>
    <row r="100" spans="7:7">
      <c r="G100" s="293"/>
    </row>
    <row r="101" spans="7:7">
      <c r="G101" s="293"/>
    </row>
    <row r="102" spans="7:7">
      <c r="G102" s="293"/>
    </row>
    <row r="103" spans="7:7">
      <c r="G103" s="293"/>
    </row>
    <row r="104" spans="7:7">
      <c r="G104" s="293"/>
    </row>
    <row r="105" spans="7:7">
      <c r="G105" s="293"/>
    </row>
    <row r="106" spans="7:7">
      <c r="G106" s="293"/>
    </row>
    <row r="107" spans="7:7">
      <c r="G107" s="293"/>
    </row>
    <row r="108" spans="7:7">
      <c r="G108" s="293"/>
    </row>
    <row r="109" spans="7:7">
      <c r="G109" s="293"/>
    </row>
    <row r="110" spans="7:7">
      <c r="G110" s="293"/>
    </row>
    <row r="111" spans="7:7">
      <c r="G111" s="293"/>
    </row>
    <row r="112" spans="7:7">
      <c r="G112" s="293"/>
    </row>
    <row r="113" spans="7:7">
      <c r="G113" s="293"/>
    </row>
    <row r="114" spans="7:7">
      <c r="G114" s="293"/>
    </row>
    <row r="115" spans="7:7">
      <c r="G115" s="293"/>
    </row>
    <row r="116" spans="7:7">
      <c r="G116" s="293"/>
    </row>
    <row r="117" spans="7:7">
      <c r="G117" s="293"/>
    </row>
    <row r="118" spans="7:7">
      <c r="G118" s="293"/>
    </row>
    <row r="119" spans="7:7">
      <c r="G119" s="293"/>
    </row>
    <row r="120" spans="7:7">
      <c r="G120" s="293"/>
    </row>
    <row r="121" spans="7:7">
      <c r="G121" s="293"/>
    </row>
    <row r="122" spans="7:7">
      <c r="G122" s="293"/>
    </row>
    <row r="123" spans="7:7">
      <c r="G123" s="293"/>
    </row>
    <row r="124" spans="7:7">
      <c r="G124" s="293"/>
    </row>
    <row r="125" spans="7:7">
      <c r="G125" s="293"/>
    </row>
    <row r="126" spans="7:7">
      <c r="G126" s="293"/>
    </row>
    <row r="127" spans="7:7">
      <c r="G127" s="293"/>
    </row>
    <row r="128" spans="7:7">
      <c r="G128" s="293"/>
    </row>
    <row r="129" spans="7:7">
      <c r="G129" s="293"/>
    </row>
    <row r="130" spans="7:7">
      <c r="G130" s="293"/>
    </row>
    <row r="131" spans="7:7">
      <c r="G131" s="293"/>
    </row>
    <row r="132" spans="7:7">
      <c r="G132" s="293"/>
    </row>
    <row r="133" spans="7:7">
      <c r="G133" s="293"/>
    </row>
    <row r="134" spans="7:7">
      <c r="G134" s="293"/>
    </row>
    <row r="135" spans="7:7">
      <c r="G135" s="293"/>
    </row>
    <row r="136" spans="7:7">
      <c r="G136" s="293"/>
    </row>
    <row r="137" spans="7:7">
      <c r="G137" s="293"/>
    </row>
    <row r="138" spans="7:7">
      <c r="G138" s="293"/>
    </row>
    <row r="139" spans="7:7">
      <c r="G139" s="293"/>
    </row>
    <row r="140" spans="7:7">
      <c r="G140" s="293"/>
    </row>
    <row r="141" spans="7:7">
      <c r="G141" s="293"/>
    </row>
    <row r="142" spans="7:7">
      <c r="G142" s="293"/>
    </row>
    <row r="143" spans="7:7">
      <c r="G143" s="293"/>
    </row>
    <row r="144" spans="7:7">
      <c r="G144" s="293"/>
    </row>
    <row r="145" spans="7:7">
      <c r="G145" s="293"/>
    </row>
    <row r="146" spans="7:7">
      <c r="G146" s="293"/>
    </row>
    <row r="147" spans="7:7">
      <c r="G147" s="293"/>
    </row>
    <row r="148" spans="7:7">
      <c r="G148" s="293"/>
    </row>
    <row r="149" spans="7:7">
      <c r="G149" s="293"/>
    </row>
    <row r="150" spans="7:7">
      <c r="G150" s="293"/>
    </row>
    <row r="151" spans="7:7">
      <c r="G151" s="293"/>
    </row>
    <row r="152" spans="7:7">
      <c r="G152" s="293"/>
    </row>
    <row r="153" spans="7:7">
      <c r="G153" s="293"/>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46" workbookViewId="0">
      <selection activeCell="C31" sqref="C31"/>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11629.6</v>
      </c>
    </row>
    <row r="5" spans="1:12" ht="18" customHeight="1">
      <c r="A5" s="357" t="s">
        <v>78</v>
      </c>
      <c r="B5" s="357"/>
      <c r="C5" s="38" t="s">
        <v>1432</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5">
        <v>44517</v>
      </c>
      <c r="G8" s="27">
        <v>11556</v>
      </c>
      <c r="H8" s="333">
        <f>IF(I8&lt;=3000,$F$5+(I8/24),"error")</f>
        <v>44705.933333333334</v>
      </c>
      <c r="I8" s="23">
        <f t="shared" ref="I8:I26" si="0">D8-($F$4-G8)</f>
        <v>2926.3999999999996</v>
      </c>
      <c r="J8" s="17" t="str">
        <f>IF(I8="","",IF(I8&lt;0,"OVERDUE","NOT DUE"))</f>
        <v>NOT DUE</v>
      </c>
      <c r="K8" s="31" t="s">
        <v>1816</v>
      </c>
      <c r="L8" s="145"/>
    </row>
    <row r="9" spans="1:12" ht="25.5">
      <c r="A9" s="17" t="s">
        <v>1838</v>
      </c>
      <c r="B9" s="31" t="s">
        <v>1829</v>
      </c>
      <c r="C9" s="31" t="s">
        <v>1758</v>
      </c>
      <c r="D9" s="43">
        <v>3000</v>
      </c>
      <c r="E9" s="13">
        <v>41565</v>
      </c>
      <c r="F9" s="325">
        <v>44517</v>
      </c>
      <c r="G9" s="27">
        <v>11556</v>
      </c>
      <c r="H9" s="333">
        <f t="shared" ref="H9:H10" si="1">IF(I9&lt;=3000,$F$5+(I9/24),"error")</f>
        <v>44705.933333333334</v>
      </c>
      <c r="I9" s="23">
        <f t="shared" si="0"/>
        <v>2926.3999999999996</v>
      </c>
      <c r="J9" s="17" t="str">
        <f t="shared" ref="J9:J49" si="2">IF(I9="","",IF(I9&lt;0,"OVERDUE","NOT DUE"))</f>
        <v>NOT DUE</v>
      </c>
      <c r="K9" s="31" t="s">
        <v>1816</v>
      </c>
      <c r="L9" s="145"/>
    </row>
    <row r="10" spans="1:12" ht="26.45" customHeight="1">
      <c r="A10" s="17" t="s">
        <v>1839</v>
      </c>
      <c r="B10" s="31" t="s">
        <v>1830</v>
      </c>
      <c r="C10" s="31" t="s">
        <v>1759</v>
      </c>
      <c r="D10" s="43">
        <v>3000</v>
      </c>
      <c r="E10" s="13">
        <v>41565</v>
      </c>
      <c r="F10" s="325">
        <v>44517</v>
      </c>
      <c r="G10" s="27">
        <v>11556</v>
      </c>
      <c r="H10" s="333">
        <f t="shared" si="1"/>
        <v>44705.933333333334</v>
      </c>
      <c r="I10" s="23">
        <f t="shared" si="0"/>
        <v>2926.3999999999996</v>
      </c>
      <c r="J10" s="17" t="str">
        <f t="shared" si="2"/>
        <v>NOT DUE</v>
      </c>
      <c r="K10" s="31" t="s">
        <v>1816</v>
      </c>
      <c r="L10" s="145"/>
    </row>
    <row r="11" spans="1:12" ht="26.45" customHeight="1">
      <c r="A11" s="17" t="s">
        <v>1840</v>
      </c>
      <c r="B11" s="31" t="s">
        <v>1832</v>
      </c>
      <c r="C11" s="31" t="s">
        <v>1757</v>
      </c>
      <c r="D11" s="43">
        <v>500</v>
      </c>
      <c r="E11" s="13">
        <v>41565</v>
      </c>
      <c r="F11" s="325">
        <v>44517</v>
      </c>
      <c r="G11" s="27">
        <v>11556</v>
      </c>
      <c r="H11" s="333">
        <f>IF(I11&lt;=500,$F$5+(I11/24),"error")</f>
        <v>44601.76666666667</v>
      </c>
      <c r="I11" s="23">
        <f t="shared" si="0"/>
        <v>426.39999999999964</v>
      </c>
      <c r="J11" s="17" t="str">
        <f t="shared" si="2"/>
        <v>NOT DUE</v>
      </c>
      <c r="K11" s="31" t="s">
        <v>1816</v>
      </c>
      <c r="L11" s="145"/>
    </row>
    <row r="12" spans="1:12" ht="26.45" customHeight="1">
      <c r="A12" s="17" t="s">
        <v>1841</v>
      </c>
      <c r="B12" s="31" t="s">
        <v>1833</v>
      </c>
      <c r="C12" s="31" t="s">
        <v>1758</v>
      </c>
      <c r="D12" s="43">
        <v>500</v>
      </c>
      <c r="E12" s="13">
        <v>41565</v>
      </c>
      <c r="F12" s="325">
        <v>44517</v>
      </c>
      <c r="G12" s="27">
        <v>11556</v>
      </c>
      <c r="H12" s="333">
        <f t="shared" ref="H12:H13" si="3">IF(I12&lt;=500,$F$5+(I12/24),"error")</f>
        <v>44601.76666666667</v>
      </c>
      <c r="I12" s="23">
        <f t="shared" si="0"/>
        <v>426.39999999999964</v>
      </c>
      <c r="J12" s="17" t="str">
        <f t="shared" si="2"/>
        <v>NOT DUE</v>
      </c>
      <c r="K12" s="31" t="s">
        <v>1816</v>
      </c>
      <c r="L12" s="145"/>
    </row>
    <row r="13" spans="1:12" ht="26.45" customHeight="1">
      <c r="A13" s="17" t="s">
        <v>1842</v>
      </c>
      <c r="B13" s="31" t="s">
        <v>1834</v>
      </c>
      <c r="C13" s="31" t="s">
        <v>1759</v>
      </c>
      <c r="D13" s="43">
        <v>500</v>
      </c>
      <c r="E13" s="13">
        <v>41565</v>
      </c>
      <c r="F13" s="325">
        <v>44517</v>
      </c>
      <c r="G13" s="27">
        <v>11556</v>
      </c>
      <c r="H13" s="333">
        <f t="shared" si="3"/>
        <v>44601.76666666667</v>
      </c>
      <c r="I13" s="23">
        <f t="shared" si="0"/>
        <v>426.39999999999964</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3">
        <f t="shared" ref="H14:H16" si="4">IF(I14&lt;=3000,$F$5+(I14/24),"error")</f>
        <v>44705.933333333334</v>
      </c>
      <c r="I14" s="23">
        <f t="shared" si="0"/>
        <v>2926.3999999999996</v>
      </c>
      <c r="J14" s="17" t="str">
        <f t="shared" si="2"/>
        <v>NOT DUE</v>
      </c>
      <c r="K14" s="31"/>
      <c r="L14" s="18"/>
    </row>
    <row r="15" spans="1:12" ht="15" customHeight="1">
      <c r="A15" s="17" t="s">
        <v>1844</v>
      </c>
      <c r="B15" s="31" t="s">
        <v>1762</v>
      </c>
      <c r="C15" s="31" t="s">
        <v>1763</v>
      </c>
      <c r="D15" s="43">
        <v>3000</v>
      </c>
      <c r="E15" s="13">
        <v>41565</v>
      </c>
      <c r="F15" s="325">
        <v>44517</v>
      </c>
      <c r="G15" s="27">
        <v>11556</v>
      </c>
      <c r="H15" s="333">
        <f t="shared" si="4"/>
        <v>44705.933333333334</v>
      </c>
      <c r="I15" s="23">
        <f t="shared" si="0"/>
        <v>2926.3999999999996</v>
      </c>
      <c r="J15" s="17" t="str">
        <f t="shared" si="2"/>
        <v>NOT DUE</v>
      </c>
      <c r="K15" s="31"/>
      <c r="L15" s="18"/>
    </row>
    <row r="16" spans="1:12" ht="15" customHeight="1">
      <c r="A16" s="17" t="s">
        <v>1845</v>
      </c>
      <c r="B16" s="31" t="s">
        <v>1764</v>
      </c>
      <c r="C16" s="31" t="s">
        <v>1763</v>
      </c>
      <c r="D16" s="43">
        <v>3000</v>
      </c>
      <c r="E16" s="13">
        <v>41565</v>
      </c>
      <c r="F16" s="325">
        <v>44517</v>
      </c>
      <c r="G16" s="27">
        <v>11556</v>
      </c>
      <c r="H16" s="333">
        <f t="shared" si="4"/>
        <v>44705.933333333334</v>
      </c>
      <c r="I16" s="23">
        <f t="shared" si="0"/>
        <v>2926.3999999999996</v>
      </c>
      <c r="J16" s="17" t="str">
        <f t="shared" si="2"/>
        <v>NOT DUE</v>
      </c>
      <c r="K16" s="31"/>
      <c r="L16" s="18"/>
    </row>
    <row r="17" spans="1:12" ht="26.45" customHeight="1">
      <c r="A17" s="17" t="s">
        <v>1846</v>
      </c>
      <c r="B17" s="31" t="s">
        <v>1765</v>
      </c>
      <c r="C17" s="31" t="s">
        <v>1766</v>
      </c>
      <c r="D17" s="43">
        <v>6000</v>
      </c>
      <c r="E17" s="13">
        <v>41565</v>
      </c>
      <c r="F17" s="325">
        <v>44517</v>
      </c>
      <c r="G17" s="27">
        <v>11556</v>
      </c>
      <c r="H17" s="333">
        <f>IF(I17&lt;=6000,$F$5+(I17/24),"error")</f>
        <v>44830.933333333334</v>
      </c>
      <c r="I17" s="23">
        <f t="shared" si="0"/>
        <v>5926.4</v>
      </c>
      <c r="J17" s="17" t="str">
        <f t="shared" si="2"/>
        <v>NOT DUE</v>
      </c>
      <c r="K17" s="31"/>
      <c r="L17" s="25"/>
    </row>
    <row r="18" spans="1:12">
      <c r="A18" s="17" t="s">
        <v>1847</v>
      </c>
      <c r="B18" s="31" t="s">
        <v>1767</v>
      </c>
      <c r="C18" s="31" t="s">
        <v>1768</v>
      </c>
      <c r="D18" s="43">
        <v>6000</v>
      </c>
      <c r="E18" s="13">
        <v>41565</v>
      </c>
      <c r="F18" s="325">
        <v>44517</v>
      </c>
      <c r="G18" s="27">
        <v>11556</v>
      </c>
      <c r="H18" s="333">
        <f>IF(I18&lt;=6000,$F$5+(I18/24),"error")</f>
        <v>44830.933333333334</v>
      </c>
      <c r="I18" s="23">
        <f t="shared" si="0"/>
        <v>5926.4</v>
      </c>
      <c r="J18" s="17" t="str">
        <f t="shared" si="2"/>
        <v>NOT DUE</v>
      </c>
      <c r="K18" s="31"/>
      <c r="L18" s="18"/>
    </row>
    <row r="19" spans="1:12" ht="26.45" customHeight="1">
      <c r="A19" s="17" t="s">
        <v>1848</v>
      </c>
      <c r="B19" s="31" t="s">
        <v>1769</v>
      </c>
      <c r="C19" s="31" t="s">
        <v>1770</v>
      </c>
      <c r="D19" s="43">
        <v>1000</v>
      </c>
      <c r="E19" s="13">
        <v>41565</v>
      </c>
      <c r="F19" s="325">
        <v>44540</v>
      </c>
      <c r="G19" s="27">
        <v>11579.6</v>
      </c>
      <c r="H19" s="333">
        <f>IF(I19&lt;=1000,$F$5+(I19/24),"error")</f>
        <v>44623.583333333336</v>
      </c>
      <c r="I19" s="23">
        <f t="shared" si="0"/>
        <v>950</v>
      </c>
      <c r="J19" s="17" t="str">
        <f t="shared" si="2"/>
        <v>NOT DUE</v>
      </c>
      <c r="K19" s="31" t="s">
        <v>1817</v>
      </c>
      <c r="L19" s="18"/>
    </row>
    <row r="20" spans="1:12" ht="26.45" customHeight="1">
      <c r="A20" s="17" t="s">
        <v>1849</v>
      </c>
      <c r="B20" s="31" t="s">
        <v>1771</v>
      </c>
      <c r="C20" s="31" t="s">
        <v>554</v>
      </c>
      <c r="D20" s="43">
        <v>1000</v>
      </c>
      <c r="E20" s="13">
        <v>41565</v>
      </c>
      <c r="F20" s="325">
        <v>44540</v>
      </c>
      <c r="G20" s="27">
        <v>11579.6</v>
      </c>
      <c r="H20" s="333">
        <f>IF(I20&lt;=1000,$F$5+(I20/24),"error")</f>
        <v>44623.583333333336</v>
      </c>
      <c r="I20" s="23">
        <f t="shared" si="0"/>
        <v>950</v>
      </c>
      <c r="J20" s="17" t="str">
        <f t="shared" si="2"/>
        <v>NOT DUE</v>
      </c>
      <c r="K20" s="31" t="s">
        <v>1817</v>
      </c>
      <c r="L20" s="18"/>
    </row>
    <row r="21" spans="1:12" ht="26.45" customHeight="1">
      <c r="A21" s="17" t="s">
        <v>1850</v>
      </c>
      <c r="B21" s="31" t="s">
        <v>382</v>
      </c>
      <c r="C21" s="31" t="s">
        <v>37</v>
      </c>
      <c r="D21" s="43">
        <v>2000</v>
      </c>
      <c r="E21" s="13">
        <v>41565</v>
      </c>
      <c r="F21" s="325">
        <v>44517</v>
      </c>
      <c r="G21" s="27">
        <v>11556</v>
      </c>
      <c r="H21" s="333">
        <f>IF(I21&lt;=2000,$F$5+(I21/24),"error")</f>
        <v>44664.26666666667</v>
      </c>
      <c r="I21" s="23">
        <f t="shared" si="0"/>
        <v>1926.3999999999996</v>
      </c>
      <c r="J21" s="17" t="str">
        <f t="shared" si="2"/>
        <v>NOT DUE</v>
      </c>
      <c r="K21" s="31" t="s">
        <v>1817</v>
      </c>
      <c r="L21" s="18"/>
    </row>
    <row r="22" spans="1:12" ht="26.45" customHeight="1">
      <c r="A22" s="17" t="s">
        <v>1851</v>
      </c>
      <c r="B22" s="31" t="s">
        <v>1772</v>
      </c>
      <c r="C22" s="31" t="s">
        <v>1761</v>
      </c>
      <c r="D22" s="43">
        <v>8000</v>
      </c>
      <c r="E22" s="13">
        <v>41565</v>
      </c>
      <c r="F22" s="325">
        <v>44517</v>
      </c>
      <c r="G22" s="27">
        <v>11556</v>
      </c>
      <c r="H22" s="333">
        <f>IF(I22&lt;=8000,$F$5+(I22/24),"error")</f>
        <v>44914.26666666667</v>
      </c>
      <c r="I22" s="23">
        <f t="shared" si="0"/>
        <v>7926.4</v>
      </c>
      <c r="J22" s="17" t="str">
        <f t="shared" si="2"/>
        <v>NOT DUE</v>
      </c>
      <c r="K22" s="31" t="s">
        <v>1817</v>
      </c>
      <c r="L22" s="18"/>
    </row>
    <row r="23" spans="1:12" ht="15" customHeight="1">
      <c r="A23" s="17" t="s">
        <v>1852</v>
      </c>
      <c r="B23" s="31" t="s">
        <v>1773</v>
      </c>
      <c r="C23" s="31" t="s">
        <v>1774</v>
      </c>
      <c r="D23" s="43">
        <v>250</v>
      </c>
      <c r="E23" s="13">
        <v>41565</v>
      </c>
      <c r="F23" s="325">
        <v>44517</v>
      </c>
      <c r="G23" s="27">
        <v>11556</v>
      </c>
      <c r="H23" s="333">
        <f>IF(I23&lt;=250,$F$5+(I23/24),"error")</f>
        <v>44591.35</v>
      </c>
      <c r="I23" s="23">
        <f t="shared" si="0"/>
        <v>176.39999999999964</v>
      </c>
      <c r="J23" s="17" t="str">
        <f t="shared" si="2"/>
        <v>NOT DUE</v>
      </c>
      <c r="K23" s="31"/>
      <c r="L23" s="18"/>
    </row>
    <row r="24" spans="1:12" ht="15" customHeight="1">
      <c r="A24" s="17" t="s">
        <v>1853</v>
      </c>
      <c r="B24" s="31" t="s">
        <v>1775</v>
      </c>
      <c r="C24" s="31" t="s">
        <v>1776</v>
      </c>
      <c r="D24" s="43">
        <v>1000</v>
      </c>
      <c r="E24" s="13">
        <v>41565</v>
      </c>
      <c r="F24" s="325">
        <v>44517</v>
      </c>
      <c r="G24" s="27">
        <v>11556</v>
      </c>
      <c r="H24" s="333">
        <f t="shared" ref="H24:H25" si="5">IF(I24&lt;=1000,$F$5+(I24/24),"error")</f>
        <v>44622.6</v>
      </c>
      <c r="I24" s="23">
        <f t="shared" si="0"/>
        <v>926.39999999999964</v>
      </c>
      <c r="J24" s="17" t="str">
        <f t="shared" si="2"/>
        <v>NOT DUE</v>
      </c>
      <c r="K24" s="31"/>
      <c r="L24" s="18"/>
    </row>
    <row r="25" spans="1:12" ht="15" customHeight="1">
      <c r="A25" s="17" t="s">
        <v>1854</v>
      </c>
      <c r="B25" s="31" t="s">
        <v>1777</v>
      </c>
      <c r="C25" s="31" t="s">
        <v>1776</v>
      </c>
      <c r="D25" s="43">
        <v>1000</v>
      </c>
      <c r="E25" s="13">
        <v>41565</v>
      </c>
      <c r="F25" s="325">
        <v>44517</v>
      </c>
      <c r="G25" s="27">
        <v>11556</v>
      </c>
      <c r="H25" s="333">
        <f t="shared" si="5"/>
        <v>44622.6</v>
      </c>
      <c r="I25" s="23">
        <f t="shared" si="0"/>
        <v>926.39999999999964</v>
      </c>
      <c r="J25" s="17" t="str">
        <f t="shared" si="2"/>
        <v>NOT DUE</v>
      </c>
      <c r="K25" s="31"/>
      <c r="L25" s="18"/>
    </row>
    <row r="26" spans="1:12" ht="15" customHeight="1">
      <c r="A26" s="17" t="s">
        <v>1855</v>
      </c>
      <c r="B26" s="31" t="s">
        <v>1778</v>
      </c>
      <c r="C26" s="31" t="s">
        <v>37</v>
      </c>
      <c r="D26" s="43">
        <v>2000</v>
      </c>
      <c r="E26" s="13">
        <v>41565</v>
      </c>
      <c r="F26" s="325">
        <v>44517</v>
      </c>
      <c r="G26" s="27">
        <v>11556</v>
      </c>
      <c r="H26" s="333">
        <f>IF(I26&lt;=2000,$F$5+(I26/24),"error")</f>
        <v>44664.26666666667</v>
      </c>
      <c r="I26" s="23">
        <f t="shared" si="0"/>
        <v>1926.3999999999996</v>
      </c>
      <c r="J26" s="17" t="str">
        <f t="shared" si="2"/>
        <v>NOT DUE</v>
      </c>
      <c r="K26" s="31"/>
      <c r="L26" s="18"/>
    </row>
    <row r="27" spans="1:12" ht="15" customHeight="1">
      <c r="A27" s="17" t="s">
        <v>1856</v>
      </c>
      <c r="B27" s="31" t="s">
        <v>1779</v>
      </c>
      <c r="C27" s="31" t="s">
        <v>1780</v>
      </c>
      <c r="D27" s="43" t="s">
        <v>375</v>
      </c>
      <c r="E27" s="13">
        <v>41565</v>
      </c>
      <c r="F27" s="325">
        <v>44517</v>
      </c>
      <c r="G27" s="334"/>
      <c r="H27" s="15">
        <f>DATE(YEAR(F27)+1,MONTH(F27),DAY(F27)-1)</f>
        <v>44881</v>
      </c>
      <c r="I27" s="16">
        <f t="shared" ref="I27:I28" ca="1" si="6">IF(ISBLANK(H27),"",H27-DATE(YEAR(NOW()),MONTH(NOW()),DAY(NOW())))</f>
        <v>297</v>
      </c>
      <c r="J27" s="17" t="str">
        <f t="shared" ca="1" si="2"/>
        <v>NOT DUE</v>
      </c>
      <c r="K27" s="31"/>
      <c r="L27" s="18"/>
    </row>
    <row r="28" spans="1:12" ht="15" customHeight="1">
      <c r="A28" s="17" t="s">
        <v>1857</v>
      </c>
      <c r="B28" s="31" t="s">
        <v>573</v>
      </c>
      <c r="C28" s="31" t="s">
        <v>1776</v>
      </c>
      <c r="D28" s="43" t="s">
        <v>375</v>
      </c>
      <c r="E28" s="13">
        <v>41565</v>
      </c>
      <c r="F28" s="325">
        <v>44517</v>
      </c>
      <c r="G28" s="334"/>
      <c r="H28" s="15">
        <f>DATE(YEAR(F28)+1,MONTH(F28),DAY(F28)-1)</f>
        <v>44881</v>
      </c>
      <c r="I28" s="16">
        <f t="shared" ca="1" si="6"/>
        <v>297</v>
      </c>
      <c r="J28" s="17" t="str">
        <f t="shared" ca="1" si="2"/>
        <v>NOT DUE</v>
      </c>
      <c r="K28" s="31"/>
      <c r="L28" s="20"/>
    </row>
    <row r="29" spans="1:12" ht="26.45" customHeight="1">
      <c r="A29" s="17" t="s">
        <v>1858</v>
      </c>
      <c r="B29" s="31" t="s">
        <v>1019</v>
      </c>
      <c r="C29" s="31" t="s">
        <v>1781</v>
      </c>
      <c r="D29" s="43">
        <v>3000</v>
      </c>
      <c r="E29" s="13">
        <v>41565</v>
      </c>
      <c r="F29" s="325">
        <v>44517</v>
      </c>
      <c r="G29" s="27">
        <v>11556</v>
      </c>
      <c r="H29" s="333">
        <f t="shared" ref="H29:H30" si="7">IF(I29&lt;=3000,$F$5+(I29/24),"error")</f>
        <v>44705.933333333334</v>
      </c>
      <c r="I29" s="23">
        <f t="shared" ref="I29:I31" si="8">D29-($F$4-G29)</f>
        <v>2926.3999999999996</v>
      </c>
      <c r="J29" s="17" t="str">
        <f t="shared" si="2"/>
        <v>NOT DUE</v>
      </c>
      <c r="K29" s="31"/>
      <c r="L29" s="20"/>
    </row>
    <row r="30" spans="1:12" ht="26.45" customHeight="1">
      <c r="A30" s="17" t="s">
        <v>1859</v>
      </c>
      <c r="B30" s="31" t="s">
        <v>1782</v>
      </c>
      <c r="C30" s="31" t="s">
        <v>1783</v>
      </c>
      <c r="D30" s="43">
        <v>3000</v>
      </c>
      <c r="E30" s="13">
        <v>41565</v>
      </c>
      <c r="F30" s="325">
        <v>44517</v>
      </c>
      <c r="G30" s="27">
        <v>11556</v>
      </c>
      <c r="H30" s="333">
        <f t="shared" si="7"/>
        <v>44705.933333333334</v>
      </c>
      <c r="I30" s="23">
        <f t="shared" si="8"/>
        <v>2926.3999999999996</v>
      </c>
      <c r="J30" s="17" t="str">
        <f t="shared" si="2"/>
        <v>NOT DUE</v>
      </c>
      <c r="K30" s="31"/>
      <c r="L30" s="20"/>
    </row>
    <row r="31" spans="1:12" ht="15" customHeight="1">
      <c r="A31" s="17" t="s">
        <v>1860</v>
      </c>
      <c r="B31" s="31" t="s">
        <v>1784</v>
      </c>
      <c r="C31" s="31" t="s">
        <v>1785</v>
      </c>
      <c r="D31" s="43">
        <v>9000</v>
      </c>
      <c r="E31" s="13">
        <v>41565</v>
      </c>
      <c r="F31" s="325">
        <v>44517</v>
      </c>
      <c r="G31" s="27">
        <v>7692</v>
      </c>
      <c r="H31" s="333">
        <f>IF(I31&lt;=9000,$F$5+(I31/24),"error")</f>
        <v>44794.933333333334</v>
      </c>
      <c r="I31" s="23">
        <f t="shared" si="8"/>
        <v>5062.3999999999996</v>
      </c>
      <c r="J31" s="17" t="str">
        <f t="shared" si="2"/>
        <v>NOT DUE</v>
      </c>
      <c r="K31" s="31" t="s">
        <v>1835</v>
      </c>
      <c r="L31" s="20"/>
    </row>
    <row r="32" spans="1:12" ht="15" customHeight="1">
      <c r="A32" s="17" t="s">
        <v>1861</v>
      </c>
      <c r="B32" s="31" t="s">
        <v>1836</v>
      </c>
      <c r="C32" s="31" t="s">
        <v>37</v>
      </c>
      <c r="D32" s="43">
        <v>9000</v>
      </c>
      <c r="E32" s="13">
        <v>41565</v>
      </c>
      <c r="F32" s="325">
        <v>44517</v>
      </c>
      <c r="G32" s="27">
        <v>7692</v>
      </c>
      <c r="H32" s="333">
        <f>IF(I32&lt;=9000,$F$5+(I32/24),"error")</f>
        <v>44794.933333333334</v>
      </c>
      <c r="I32" s="23">
        <f t="shared" ref="I32" si="9">D32-($F$4-G32)</f>
        <v>5062.3999999999996</v>
      </c>
      <c r="J32" s="17" t="str">
        <f t="shared" si="2"/>
        <v>NOT DUE</v>
      </c>
      <c r="K32" s="31"/>
      <c r="L32" s="20"/>
    </row>
    <row r="33" spans="1:12" ht="38.25" customHeight="1">
      <c r="A33" s="17" t="s">
        <v>1862</v>
      </c>
      <c r="B33" s="31" t="s">
        <v>1786</v>
      </c>
      <c r="C33" s="31" t="s">
        <v>1787</v>
      </c>
      <c r="D33" s="43" t="s">
        <v>1</v>
      </c>
      <c r="E33" s="13">
        <v>41565</v>
      </c>
      <c r="F33" s="325">
        <v>44584</v>
      </c>
      <c r="G33" s="334"/>
      <c r="H33" s="15">
        <f>DATE(YEAR(F33),MONTH(F33),DAY(F33)+1)</f>
        <v>44585</v>
      </c>
      <c r="I33" s="16">
        <f t="shared" ref="I33:I39" ca="1" si="10">IF(ISBLANK(H33),"",H33-DATE(YEAR(NOW()),MONTH(NOW()),DAY(NOW())))</f>
        <v>1</v>
      </c>
      <c r="J33" s="17" t="str">
        <f t="shared" ca="1" si="2"/>
        <v>NOT DUE</v>
      </c>
      <c r="K33" s="31" t="s">
        <v>1818</v>
      </c>
      <c r="L33" s="20" t="s">
        <v>5231</v>
      </c>
    </row>
    <row r="34" spans="1:12" ht="38.25" customHeight="1">
      <c r="A34" s="17" t="s">
        <v>1863</v>
      </c>
      <c r="B34" s="31" t="s">
        <v>1788</v>
      </c>
      <c r="C34" s="31" t="s">
        <v>1789</v>
      </c>
      <c r="D34" s="43" t="s">
        <v>1</v>
      </c>
      <c r="E34" s="13">
        <v>41565</v>
      </c>
      <c r="F34" s="13">
        <f t="shared" ref="F34:F40" si="11">F33</f>
        <v>44584</v>
      </c>
      <c r="G34" s="334"/>
      <c r="H34" s="15">
        <f>DATE(YEAR(F34),MONTH(F34),DAY(F34)+1)</f>
        <v>44585</v>
      </c>
      <c r="I34" s="16">
        <f t="shared" ca="1" si="10"/>
        <v>1</v>
      </c>
      <c r="J34" s="17" t="str">
        <f t="shared" ca="1" si="2"/>
        <v>NOT DUE</v>
      </c>
      <c r="K34" s="31" t="s">
        <v>1819</v>
      </c>
      <c r="L34" s="20" t="s">
        <v>5231</v>
      </c>
    </row>
    <row r="35" spans="1:12" ht="38.25" customHeight="1">
      <c r="A35" s="17" t="s">
        <v>1864</v>
      </c>
      <c r="B35" s="31" t="s">
        <v>1790</v>
      </c>
      <c r="C35" s="31" t="s">
        <v>1791</v>
      </c>
      <c r="D35" s="43" t="s">
        <v>1</v>
      </c>
      <c r="E35" s="13">
        <v>41565</v>
      </c>
      <c r="F35" s="13">
        <f t="shared" si="11"/>
        <v>44584</v>
      </c>
      <c r="G35" s="334"/>
      <c r="H35" s="15">
        <f>DATE(YEAR(F35),MONTH(F35),DAY(F35)+1)</f>
        <v>44585</v>
      </c>
      <c r="I35" s="16">
        <f t="shared" ca="1" si="10"/>
        <v>1</v>
      </c>
      <c r="J35" s="17" t="str">
        <f t="shared" ca="1" si="2"/>
        <v>NOT DUE</v>
      </c>
      <c r="K35" s="31" t="s">
        <v>1820</v>
      </c>
      <c r="L35" s="20" t="s">
        <v>5231</v>
      </c>
    </row>
    <row r="36" spans="1:12" ht="38.25" customHeight="1">
      <c r="A36" s="17" t="s">
        <v>1865</v>
      </c>
      <c r="B36" s="31" t="s">
        <v>1792</v>
      </c>
      <c r="C36" s="31" t="s">
        <v>1793</v>
      </c>
      <c r="D36" s="43" t="s">
        <v>4</v>
      </c>
      <c r="E36" s="13">
        <v>41565</v>
      </c>
      <c r="F36" s="325">
        <f t="shared" si="11"/>
        <v>44584</v>
      </c>
      <c r="G36" s="334"/>
      <c r="H36" s="15">
        <f>EDATE(F36-1,1)</f>
        <v>44614</v>
      </c>
      <c r="I36" s="16">
        <f t="shared" ca="1" si="10"/>
        <v>30</v>
      </c>
      <c r="J36" s="17" t="str">
        <f t="shared" ca="1" si="2"/>
        <v>NOT DUE</v>
      </c>
      <c r="K36" s="31" t="s">
        <v>1821</v>
      </c>
      <c r="L36" s="20" t="s">
        <v>5231</v>
      </c>
    </row>
    <row r="37" spans="1:12" ht="26.45" customHeight="1">
      <c r="A37" s="17" t="s">
        <v>1866</v>
      </c>
      <c r="B37" s="31" t="s">
        <v>1794</v>
      </c>
      <c r="C37" s="31" t="s">
        <v>1795</v>
      </c>
      <c r="D37" s="43" t="s">
        <v>1</v>
      </c>
      <c r="E37" s="13">
        <v>41565</v>
      </c>
      <c r="F37" s="325">
        <f t="shared" si="11"/>
        <v>44584</v>
      </c>
      <c r="G37" s="334"/>
      <c r="H37" s="15">
        <f>DATE(YEAR(F37),MONTH(F37),DAY(F37)+1)</f>
        <v>44585</v>
      </c>
      <c r="I37" s="16">
        <f t="shared" ca="1" si="10"/>
        <v>1</v>
      </c>
      <c r="J37" s="17" t="str">
        <f t="shared" ca="1" si="2"/>
        <v>NOT DUE</v>
      </c>
      <c r="K37" s="31" t="s">
        <v>1822</v>
      </c>
      <c r="L37" s="20" t="s">
        <v>5231</v>
      </c>
    </row>
    <row r="38" spans="1:12" ht="24.95" customHeight="1">
      <c r="A38" s="17" t="s">
        <v>1867</v>
      </c>
      <c r="B38" s="31" t="s">
        <v>1796</v>
      </c>
      <c r="C38" s="31" t="s">
        <v>1797</v>
      </c>
      <c r="D38" s="43" t="s">
        <v>1</v>
      </c>
      <c r="E38" s="13">
        <v>41565</v>
      </c>
      <c r="F38" s="325">
        <f t="shared" si="11"/>
        <v>44584</v>
      </c>
      <c r="G38" s="334"/>
      <c r="H38" s="15">
        <f>DATE(YEAR(F38),MONTH(F38),DAY(F38)+1)</f>
        <v>44585</v>
      </c>
      <c r="I38" s="16">
        <f t="shared" ca="1" si="10"/>
        <v>1</v>
      </c>
      <c r="J38" s="17" t="str">
        <f t="shared" ca="1" si="2"/>
        <v>NOT DUE</v>
      </c>
      <c r="K38" s="31" t="s">
        <v>1823</v>
      </c>
      <c r="L38" s="20" t="s">
        <v>5231</v>
      </c>
    </row>
    <row r="39" spans="1:12" ht="24.95" customHeight="1">
      <c r="A39" s="17" t="s">
        <v>1868</v>
      </c>
      <c r="B39" s="31" t="s">
        <v>1798</v>
      </c>
      <c r="C39" s="31" t="s">
        <v>1799</v>
      </c>
      <c r="D39" s="43" t="s">
        <v>1</v>
      </c>
      <c r="E39" s="13">
        <v>41565</v>
      </c>
      <c r="F39" s="325">
        <f t="shared" si="11"/>
        <v>44584</v>
      </c>
      <c r="G39" s="334"/>
      <c r="H39" s="15">
        <f>DATE(YEAR(F39),MONTH(F39),DAY(F39)+1)</f>
        <v>44585</v>
      </c>
      <c r="I39" s="16">
        <f t="shared" ca="1" si="10"/>
        <v>1</v>
      </c>
      <c r="J39" s="17" t="str">
        <f t="shared" ca="1" si="2"/>
        <v>NOT DUE</v>
      </c>
      <c r="K39" s="31" t="s">
        <v>1823</v>
      </c>
      <c r="L39" s="20" t="s">
        <v>5231</v>
      </c>
    </row>
    <row r="40" spans="1:12" ht="24.95" customHeight="1">
      <c r="A40" s="17" t="s">
        <v>1869</v>
      </c>
      <c r="B40" s="31" t="s">
        <v>1800</v>
      </c>
      <c r="C40" s="31" t="s">
        <v>1787</v>
      </c>
      <c r="D40" s="43" t="s">
        <v>1</v>
      </c>
      <c r="E40" s="13">
        <v>41565</v>
      </c>
      <c r="F40" s="325">
        <f t="shared" si="11"/>
        <v>44584</v>
      </c>
      <c r="G40" s="334"/>
      <c r="H40" s="15">
        <f>DATE(YEAR(F40),MONTH(F40),DAY(F40)+1)</f>
        <v>44585</v>
      </c>
      <c r="I40" s="16">
        <f t="shared" ref="I40:I49" ca="1" si="12">IF(ISBLANK(H40),"",H40-DATE(YEAR(NOW()),MONTH(NOW()),DAY(NOW())))</f>
        <v>1</v>
      </c>
      <c r="J40" s="17" t="str">
        <f t="shared" ca="1" si="2"/>
        <v>NOT DUE</v>
      </c>
      <c r="K40" s="31" t="s">
        <v>1823</v>
      </c>
      <c r="L40" s="20" t="s">
        <v>5231</v>
      </c>
    </row>
    <row r="41" spans="1:12" ht="24.95" customHeight="1">
      <c r="A41" s="17" t="s">
        <v>1870</v>
      </c>
      <c r="B41" s="31" t="s">
        <v>1801</v>
      </c>
      <c r="C41" s="31" t="s">
        <v>1802</v>
      </c>
      <c r="D41" s="43" t="s">
        <v>3</v>
      </c>
      <c r="E41" s="13">
        <v>41565</v>
      </c>
      <c r="F41" s="325">
        <v>44517</v>
      </c>
      <c r="G41" s="334"/>
      <c r="H41" s="15">
        <f>DATE(YEAR(F41),MONTH(F41)+6,DAY(F41)-1)</f>
        <v>44697</v>
      </c>
      <c r="I41" s="16">
        <f t="shared" ca="1" si="12"/>
        <v>113</v>
      </c>
      <c r="J41" s="17" t="str">
        <f t="shared" ca="1" si="2"/>
        <v>NOT DUE</v>
      </c>
      <c r="K41" s="31" t="s">
        <v>1823</v>
      </c>
      <c r="L41" s="20" t="s">
        <v>5231</v>
      </c>
    </row>
    <row r="42" spans="1:12" ht="24.95" customHeight="1">
      <c r="A42" s="17" t="s">
        <v>1871</v>
      </c>
      <c r="B42" s="31" t="s">
        <v>1803</v>
      </c>
      <c r="C42" s="31"/>
      <c r="D42" s="43" t="s">
        <v>4</v>
      </c>
      <c r="E42" s="13">
        <v>41565</v>
      </c>
      <c r="F42" s="13">
        <f>F37</f>
        <v>44584</v>
      </c>
      <c r="G42" s="334"/>
      <c r="H42" s="15">
        <f>EDATE(F42-1,1)</f>
        <v>44614</v>
      </c>
      <c r="I42" s="16">
        <f t="shared" ca="1" si="12"/>
        <v>30</v>
      </c>
      <c r="J42" s="17" t="str">
        <f t="shared" ca="1" si="2"/>
        <v>NOT DUE</v>
      </c>
      <c r="K42" s="31"/>
      <c r="L42" s="20" t="s">
        <v>5231</v>
      </c>
    </row>
    <row r="43" spans="1:12" ht="24.95" customHeight="1">
      <c r="A43" s="17" t="s">
        <v>1872</v>
      </c>
      <c r="B43" s="31" t="s">
        <v>1804</v>
      </c>
      <c r="C43" s="31" t="s">
        <v>1805</v>
      </c>
      <c r="D43" s="43" t="s">
        <v>0</v>
      </c>
      <c r="E43" s="13">
        <v>41565</v>
      </c>
      <c r="F43" s="13">
        <v>44554</v>
      </c>
      <c r="G43" s="334"/>
      <c r="H43" s="15">
        <f>DATE(YEAR(F43),MONTH(F43)+3,DAY(F43)-1)</f>
        <v>44643</v>
      </c>
      <c r="I43" s="16">
        <f t="shared" ca="1" si="12"/>
        <v>59</v>
      </c>
      <c r="J43" s="17" t="str">
        <f t="shared" ca="1" si="2"/>
        <v>NOT DUE</v>
      </c>
      <c r="K43" s="31" t="s">
        <v>1824</v>
      </c>
      <c r="L43" s="20" t="s">
        <v>5231</v>
      </c>
    </row>
    <row r="44" spans="1:12" ht="24.95" customHeight="1">
      <c r="A44" s="17" t="s">
        <v>1873</v>
      </c>
      <c r="B44" s="31" t="s">
        <v>1806</v>
      </c>
      <c r="C44" s="31" t="s">
        <v>1807</v>
      </c>
      <c r="D44" s="43" t="s">
        <v>375</v>
      </c>
      <c r="E44" s="13">
        <v>41565</v>
      </c>
      <c r="F44" s="325">
        <f t="shared" ref="F44:F50" si="13">F39</f>
        <v>44584</v>
      </c>
      <c r="G44" s="334"/>
      <c r="H44" s="15">
        <f t="shared" ref="H44:H49" si="14">DATE(YEAR(F44)+1,MONTH(F44),DAY(F44)-1)</f>
        <v>44948</v>
      </c>
      <c r="I44" s="16">
        <f t="shared" ca="1" si="12"/>
        <v>364</v>
      </c>
      <c r="J44" s="17" t="str">
        <f t="shared" ca="1" si="2"/>
        <v>NOT DUE</v>
      </c>
      <c r="K44" s="31" t="s">
        <v>1824</v>
      </c>
      <c r="L44" s="20" t="s">
        <v>5231</v>
      </c>
    </row>
    <row r="45" spans="1:12" ht="26.45" customHeight="1">
      <c r="A45" s="17" t="s">
        <v>1874</v>
      </c>
      <c r="B45" s="31" t="s">
        <v>1808</v>
      </c>
      <c r="C45" s="31" t="s">
        <v>1809</v>
      </c>
      <c r="D45" s="43" t="s">
        <v>375</v>
      </c>
      <c r="E45" s="13">
        <v>41565</v>
      </c>
      <c r="F45" s="325">
        <f t="shared" si="13"/>
        <v>44584</v>
      </c>
      <c r="G45" s="334"/>
      <c r="H45" s="15">
        <f t="shared" si="14"/>
        <v>44948</v>
      </c>
      <c r="I45" s="16">
        <f t="shared" ca="1" si="12"/>
        <v>364</v>
      </c>
      <c r="J45" s="17" t="str">
        <f t="shared" ca="1" si="2"/>
        <v>NOT DUE</v>
      </c>
      <c r="K45" s="31" t="s">
        <v>1825</v>
      </c>
      <c r="L45" s="20" t="s">
        <v>5231</v>
      </c>
    </row>
    <row r="46" spans="1:12" ht="26.45" customHeight="1">
      <c r="A46" s="17" t="s">
        <v>1875</v>
      </c>
      <c r="B46" s="31" t="s">
        <v>1810</v>
      </c>
      <c r="C46" s="31" t="s">
        <v>1811</v>
      </c>
      <c r="D46" s="43" t="s">
        <v>375</v>
      </c>
      <c r="E46" s="13">
        <v>41565</v>
      </c>
      <c r="F46" s="325">
        <f t="shared" si="13"/>
        <v>44517</v>
      </c>
      <c r="G46" s="334"/>
      <c r="H46" s="15">
        <f t="shared" si="14"/>
        <v>44881</v>
      </c>
      <c r="I46" s="16">
        <f t="shared" ca="1" si="12"/>
        <v>297</v>
      </c>
      <c r="J46" s="17" t="str">
        <f t="shared" ca="1" si="2"/>
        <v>NOT DUE</v>
      </c>
      <c r="K46" s="31" t="s">
        <v>1825</v>
      </c>
      <c r="L46" s="20" t="s">
        <v>5231</v>
      </c>
    </row>
    <row r="47" spans="1:12" ht="26.45" customHeight="1">
      <c r="A47" s="17" t="s">
        <v>1876</v>
      </c>
      <c r="B47" s="31" t="s">
        <v>1812</v>
      </c>
      <c r="C47" s="31" t="s">
        <v>1813</v>
      </c>
      <c r="D47" s="43" t="s">
        <v>375</v>
      </c>
      <c r="E47" s="13">
        <v>41565</v>
      </c>
      <c r="F47" s="325">
        <f t="shared" si="13"/>
        <v>44584</v>
      </c>
      <c r="G47" s="334"/>
      <c r="H47" s="15">
        <f t="shared" si="14"/>
        <v>44948</v>
      </c>
      <c r="I47" s="16">
        <f t="shared" ca="1" si="12"/>
        <v>364</v>
      </c>
      <c r="J47" s="17" t="str">
        <f t="shared" ca="1" si="2"/>
        <v>NOT DUE</v>
      </c>
      <c r="K47" s="31" t="s">
        <v>1825</v>
      </c>
      <c r="L47" s="20" t="s">
        <v>5231</v>
      </c>
    </row>
    <row r="48" spans="1:12" ht="26.45" customHeight="1">
      <c r="A48" s="17" t="s">
        <v>1877</v>
      </c>
      <c r="B48" s="31" t="s">
        <v>1814</v>
      </c>
      <c r="C48" s="31" t="s">
        <v>1815</v>
      </c>
      <c r="D48" s="43" t="s">
        <v>375</v>
      </c>
      <c r="E48" s="13">
        <v>41565</v>
      </c>
      <c r="F48" s="325">
        <f t="shared" si="13"/>
        <v>44554</v>
      </c>
      <c r="G48" s="334"/>
      <c r="H48" s="15">
        <f t="shared" si="14"/>
        <v>44918</v>
      </c>
      <c r="I48" s="16">
        <f t="shared" ca="1" si="12"/>
        <v>334</v>
      </c>
      <c r="J48" s="17" t="str">
        <f t="shared" ca="1" si="2"/>
        <v>NOT DUE</v>
      </c>
      <c r="K48" s="31" t="s">
        <v>1826</v>
      </c>
      <c r="L48" s="20" t="s">
        <v>5231</v>
      </c>
    </row>
    <row r="49" spans="1:12" ht="26.45" customHeight="1">
      <c r="A49" s="17" t="s">
        <v>1878</v>
      </c>
      <c r="B49" s="31" t="s">
        <v>1827</v>
      </c>
      <c r="C49" s="31" t="s">
        <v>1828</v>
      </c>
      <c r="D49" s="43" t="s">
        <v>375</v>
      </c>
      <c r="E49" s="13">
        <v>41565</v>
      </c>
      <c r="F49" s="325">
        <f t="shared" si="13"/>
        <v>44584</v>
      </c>
      <c r="G49" s="334"/>
      <c r="H49" s="15">
        <f t="shared" si="14"/>
        <v>44948</v>
      </c>
      <c r="I49" s="16">
        <f t="shared" ca="1" si="12"/>
        <v>364</v>
      </c>
      <c r="J49" s="17" t="str">
        <f t="shared" ca="1" si="2"/>
        <v>NOT DUE</v>
      </c>
      <c r="K49" s="31" t="s">
        <v>1826</v>
      </c>
      <c r="L49" s="20" t="s">
        <v>5231</v>
      </c>
    </row>
    <row r="50" spans="1:12" ht="26.45" customHeight="1">
      <c r="A50" s="17" t="s">
        <v>5165</v>
      </c>
      <c r="B50" s="312" t="s">
        <v>4536</v>
      </c>
      <c r="C50" s="314" t="s">
        <v>4535</v>
      </c>
      <c r="D50" s="313" t="s">
        <v>26</v>
      </c>
      <c r="E50" s="13">
        <v>41565</v>
      </c>
      <c r="F50" s="325">
        <f t="shared" si="13"/>
        <v>44584</v>
      </c>
      <c r="G50" s="334"/>
      <c r="H50" s="15">
        <f>DATE(YEAR(F50),MONTH(F50),DAY(F50)+7)</f>
        <v>44591</v>
      </c>
      <c r="I50" s="16">
        <f t="shared" ref="I50" ca="1" si="15">IF(ISBLANK(H50),"",H50-DATE(YEAR(NOW()),MONTH(NOW()),DAY(NOW())))</f>
        <v>7</v>
      </c>
      <c r="J50" s="17" t="str">
        <f t="shared" ref="J50" ca="1" si="16">IF(I50="","",IF(I50&lt;0,"OVERDUE","NOT DUE"))</f>
        <v>NOT DUE</v>
      </c>
      <c r="K50" s="31" t="s">
        <v>1826</v>
      </c>
      <c r="L50" s="20" t="s">
        <v>5231</v>
      </c>
    </row>
    <row r="52" spans="1:12">
      <c r="A52" s="152"/>
      <c r="B52" s="307"/>
      <c r="C52" s="153"/>
      <c r="D52" s="154"/>
    </row>
    <row r="54" spans="1:12">
      <c r="B54" t="s">
        <v>4628</v>
      </c>
      <c r="E54" t="s">
        <v>4629</v>
      </c>
    </row>
    <row r="55" spans="1:12">
      <c r="B55" t="s">
        <v>5220</v>
      </c>
      <c r="D55" s="308"/>
      <c r="E55" t="s">
        <v>5218</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6" workbookViewId="0">
      <selection activeCell="F35" sqref="F35"/>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12355.3</v>
      </c>
    </row>
    <row r="5" spans="1:12" ht="18" customHeight="1">
      <c r="A5" s="357" t="s">
        <v>78</v>
      </c>
      <c r="B5" s="357"/>
      <c r="C5" s="38" t="s">
        <v>1432</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3">
        <f>IF(I8&lt;=3000,$F$5+(I8/24),"error")</f>
        <v>44600.162499999999</v>
      </c>
      <c r="I8" s="23">
        <f t="shared" ref="I8:I26" si="0">D8-($F$4-G8)</f>
        <v>387.90000000000146</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3">
        <f t="shared" ref="H9:H10" si="1">IF(I9&lt;=3000,$F$5+(I9/24),"error")</f>
        <v>44600.162499999999</v>
      </c>
      <c r="I9" s="23">
        <f t="shared" si="0"/>
        <v>387.90000000000146</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3">
        <f t="shared" si="1"/>
        <v>44600.162499999999</v>
      </c>
      <c r="I10" s="23">
        <f t="shared" si="0"/>
        <v>387.90000000000146</v>
      </c>
      <c r="J10" s="17" t="str">
        <f t="shared" si="2"/>
        <v>NOT DUE</v>
      </c>
      <c r="K10" s="31" t="s">
        <v>1816</v>
      </c>
      <c r="L10" s="41"/>
    </row>
    <row r="11" spans="1:12" ht="26.45" customHeight="1">
      <c r="A11" s="17" t="s">
        <v>1884</v>
      </c>
      <c r="B11" s="31" t="s">
        <v>1832</v>
      </c>
      <c r="C11" s="31" t="s">
        <v>1757</v>
      </c>
      <c r="D11" s="43">
        <v>500</v>
      </c>
      <c r="E11" s="13">
        <v>41565</v>
      </c>
      <c r="F11" s="325">
        <v>44506</v>
      </c>
      <c r="G11" s="27">
        <v>11920.6</v>
      </c>
      <c r="H11" s="333">
        <f>IF(I11&lt;=500,$F$5+(I11/24),"error")</f>
        <v>44586.720833333333</v>
      </c>
      <c r="I11" s="23">
        <f t="shared" si="0"/>
        <v>65.300000000001091</v>
      </c>
      <c r="J11" s="17" t="str">
        <f t="shared" si="2"/>
        <v>NOT DUE</v>
      </c>
      <c r="K11" s="31" t="s">
        <v>1816</v>
      </c>
      <c r="L11" s="41"/>
    </row>
    <row r="12" spans="1:12" ht="26.45" customHeight="1">
      <c r="A12" s="17" t="s">
        <v>1885</v>
      </c>
      <c r="B12" s="31" t="s">
        <v>1833</v>
      </c>
      <c r="C12" s="31" t="s">
        <v>1758</v>
      </c>
      <c r="D12" s="43">
        <v>500</v>
      </c>
      <c r="E12" s="13">
        <v>41565</v>
      </c>
      <c r="F12" s="325">
        <v>44506</v>
      </c>
      <c r="G12" s="27">
        <v>11920.6</v>
      </c>
      <c r="H12" s="333">
        <f t="shared" ref="H12:H13" si="3">IF(I12&lt;=500,$F$5+(I12/24),"error")</f>
        <v>44586.720833333333</v>
      </c>
      <c r="I12" s="23">
        <f t="shared" si="0"/>
        <v>65.300000000001091</v>
      </c>
      <c r="J12" s="17" t="str">
        <f t="shared" si="2"/>
        <v>NOT DUE</v>
      </c>
      <c r="K12" s="31" t="s">
        <v>1816</v>
      </c>
      <c r="L12" s="41"/>
    </row>
    <row r="13" spans="1:12" ht="26.45" customHeight="1">
      <c r="A13" s="17" t="s">
        <v>1886</v>
      </c>
      <c r="B13" s="31" t="s">
        <v>1834</v>
      </c>
      <c r="C13" s="31" t="s">
        <v>1759</v>
      </c>
      <c r="D13" s="43">
        <v>500</v>
      </c>
      <c r="E13" s="13">
        <v>41565</v>
      </c>
      <c r="F13" s="325">
        <v>44506</v>
      </c>
      <c r="G13" s="27">
        <v>11920.6</v>
      </c>
      <c r="H13" s="333">
        <f t="shared" si="3"/>
        <v>44586.720833333333</v>
      </c>
      <c r="I13" s="23">
        <f t="shared" si="0"/>
        <v>65.300000000001091</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3">
        <f t="shared" ref="H14:H16" si="4">IF(I14&lt;=3000,$F$5+(I14/24),"error")</f>
        <v>44649.487500000003</v>
      </c>
      <c r="I14" s="23">
        <f t="shared" si="0"/>
        <v>1571.7000000000007</v>
      </c>
      <c r="J14" s="17" t="str">
        <f t="shared" si="2"/>
        <v>NOT DUE</v>
      </c>
      <c r="K14" s="31"/>
      <c r="L14" s="41"/>
    </row>
    <row r="15" spans="1:12" ht="15" customHeight="1">
      <c r="A15" s="17" t="s">
        <v>1888</v>
      </c>
      <c r="B15" s="31" t="s">
        <v>1762</v>
      </c>
      <c r="C15" s="31" t="s">
        <v>1763</v>
      </c>
      <c r="D15" s="43">
        <v>3000</v>
      </c>
      <c r="E15" s="13">
        <v>41565</v>
      </c>
      <c r="F15" s="325">
        <v>44302</v>
      </c>
      <c r="G15" s="27">
        <v>10927</v>
      </c>
      <c r="H15" s="333">
        <f t="shared" si="4"/>
        <v>44649.487500000003</v>
      </c>
      <c r="I15" s="23">
        <f t="shared" si="0"/>
        <v>1571.7000000000007</v>
      </c>
      <c r="J15" s="17" t="str">
        <f t="shared" si="2"/>
        <v>NOT DUE</v>
      </c>
      <c r="K15" s="31"/>
      <c r="L15" s="41"/>
    </row>
    <row r="16" spans="1:12" ht="15" customHeight="1">
      <c r="A16" s="17" t="s">
        <v>1889</v>
      </c>
      <c r="B16" s="31" t="s">
        <v>1764</v>
      </c>
      <c r="C16" s="31" t="s">
        <v>1763</v>
      </c>
      <c r="D16" s="43">
        <v>3000</v>
      </c>
      <c r="E16" s="13">
        <v>41565</v>
      </c>
      <c r="F16" s="325">
        <v>44302</v>
      </c>
      <c r="G16" s="27">
        <v>10927</v>
      </c>
      <c r="H16" s="333">
        <f t="shared" si="4"/>
        <v>44649.487500000003</v>
      </c>
      <c r="I16" s="23">
        <f t="shared" si="0"/>
        <v>1571.7000000000007</v>
      </c>
      <c r="J16" s="17" t="str">
        <f t="shared" si="2"/>
        <v>NOT DUE</v>
      </c>
      <c r="K16" s="31"/>
      <c r="L16" s="41"/>
    </row>
    <row r="17" spans="1:12" ht="26.45" customHeight="1">
      <c r="A17" s="17" t="s">
        <v>1890</v>
      </c>
      <c r="B17" s="31" t="s">
        <v>1765</v>
      </c>
      <c r="C17" s="31" t="s">
        <v>1766</v>
      </c>
      <c r="D17" s="43">
        <v>6000</v>
      </c>
      <c r="E17" s="13">
        <v>41565</v>
      </c>
      <c r="F17" s="13">
        <v>43228</v>
      </c>
      <c r="G17" s="27">
        <v>7900</v>
      </c>
      <c r="H17" s="333">
        <f>IF(I17&lt;=6000,$F$5+(I17/24),"error")</f>
        <v>44648.362500000003</v>
      </c>
      <c r="I17" s="23">
        <f t="shared" si="0"/>
        <v>1544.7000000000007</v>
      </c>
      <c r="J17" s="17" t="str">
        <f t="shared" si="2"/>
        <v>NOT DUE</v>
      </c>
      <c r="K17" s="31"/>
      <c r="L17" s="114"/>
    </row>
    <row r="18" spans="1:12">
      <c r="A18" s="17" t="s">
        <v>1891</v>
      </c>
      <c r="B18" s="31" t="s">
        <v>1767</v>
      </c>
      <c r="C18" s="31" t="s">
        <v>1768</v>
      </c>
      <c r="D18" s="43">
        <v>6000</v>
      </c>
      <c r="E18" s="13">
        <v>41565</v>
      </c>
      <c r="F18" s="13">
        <v>43228</v>
      </c>
      <c r="G18" s="27">
        <v>7900</v>
      </c>
      <c r="H18" s="333">
        <f>IF(I18&lt;=6000,$F$5+(I18/24),"error")</f>
        <v>44648.362500000003</v>
      </c>
      <c r="I18" s="23">
        <f t="shared" si="0"/>
        <v>1544.7000000000007</v>
      </c>
      <c r="J18" s="17" t="str">
        <f t="shared" si="2"/>
        <v>NOT DUE</v>
      </c>
      <c r="K18" s="31"/>
      <c r="L18" s="41"/>
    </row>
    <row r="19" spans="1:12" ht="26.45" customHeight="1">
      <c r="A19" s="17" t="s">
        <v>1892</v>
      </c>
      <c r="B19" s="31" t="s">
        <v>1769</v>
      </c>
      <c r="C19" s="31" t="s">
        <v>1770</v>
      </c>
      <c r="D19" s="43">
        <v>1000</v>
      </c>
      <c r="E19" s="13">
        <v>41565</v>
      </c>
      <c r="F19" s="13">
        <v>44513</v>
      </c>
      <c r="G19" s="27">
        <v>11951.7</v>
      </c>
      <c r="H19" s="333">
        <f>IF(I19&lt;=1000,$F$5+(I19/24),"error")</f>
        <v>44608.85</v>
      </c>
      <c r="I19" s="23">
        <f t="shared" si="0"/>
        <v>596.40000000000146</v>
      </c>
      <c r="J19" s="17" t="str">
        <f t="shared" si="2"/>
        <v>NOT DUE</v>
      </c>
      <c r="K19" s="31" t="s">
        <v>1817</v>
      </c>
      <c r="L19" s="41"/>
    </row>
    <row r="20" spans="1:12" ht="26.45" customHeight="1">
      <c r="A20" s="17" t="s">
        <v>1893</v>
      </c>
      <c r="B20" s="31" t="s">
        <v>1771</v>
      </c>
      <c r="C20" s="31" t="s">
        <v>554</v>
      </c>
      <c r="D20" s="43">
        <v>1000</v>
      </c>
      <c r="E20" s="13">
        <v>41565</v>
      </c>
      <c r="F20" s="325">
        <v>44513</v>
      </c>
      <c r="G20" s="27">
        <v>11951.7</v>
      </c>
      <c r="H20" s="333">
        <f>IF(I20&lt;=1000,$F$5+(I20/24),"error")</f>
        <v>44608.85</v>
      </c>
      <c r="I20" s="23">
        <f t="shared" si="0"/>
        <v>596.40000000000146</v>
      </c>
      <c r="J20" s="17" t="str">
        <f t="shared" si="2"/>
        <v>NOT DUE</v>
      </c>
      <c r="K20" s="31" t="s">
        <v>1817</v>
      </c>
      <c r="L20" s="41"/>
    </row>
    <row r="21" spans="1:12" ht="26.45" customHeight="1">
      <c r="A21" s="17" t="s">
        <v>1894</v>
      </c>
      <c r="B21" s="31" t="s">
        <v>382</v>
      </c>
      <c r="C21" s="31" t="s">
        <v>37</v>
      </c>
      <c r="D21" s="43">
        <v>2000</v>
      </c>
      <c r="E21" s="13">
        <v>41565</v>
      </c>
      <c r="F21" s="325">
        <v>44471</v>
      </c>
      <c r="G21" s="27">
        <v>11745.6</v>
      </c>
      <c r="H21" s="333">
        <f>IF(I21&lt;=2000,$F$5+(I21/24),"error")</f>
        <v>44641.929166666669</v>
      </c>
      <c r="I21" s="23">
        <f t="shared" si="0"/>
        <v>1390.3000000000011</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3">
        <f>IF(I22&lt;=8000,$F$5+(I22/24),"error")</f>
        <v>44731.695833333331</v>
      </c>
      <c r="I22" s="23">
        <f t="shared" si="0"/>
        <v>3544.7000000000007</v>
      </c>
      <c r="J22" s="17" t="str">
        <f t="shared" si="2"/>
        <v>NOT DUE</v>
      </c>
      <c r="K22" s="31" t="s">
        <v>1817</v>
      </c>
      <c r="L22" s="41"/>
    </row>
    <row r="23" spans="1:12" ht="15" customHeight="1">
      <c r="A23" s="17" t="s">
        <v>1896</v>
      </c>
      <c r="B23" s="31" t="s">
        <v>1773</v>
      </c>
      <c r="C23" s="31" t="s">
        <v>1774</v>
      </c>
      <c r="D23" s="43">
        <v>250</v>
      </c>
      <c r="E23" s="13">
        <v>41565</v>
      </c>
      <c r="F23" s="325">
        <f>F33</f>
        <v>44584</v>
      </c>
      <c r="G23" s="27">
        <v>12160.5</v>
      </c>
      <c r="H23" s="333">
        <f>IF(I23&lt;=250,$F$5+(I23/24),"error")</f>
        <v>44586.3</v>
      </c>
      <c r="I23" s="23">
        <f t="shared" si="0"/>
        <v>55.200000000000728</v>
      </c>
      <c r="J23" s="17" t="str">
        <f t="shared" si="2"/>
        <v>NOT DUE</v>
      </c>
      <c r="K23" s="31"/>
      <c r="L23" s="41"/>
    </row>
    <row r="24" spans="1:12" ht="15" customHeight="1">
      <c r="A24" s="17" t="s">
        <v>1897</v>
      </c>
      <c r="B24" s="31" t="s">
        <v>1775</v>
      </c>
      <c r="C24" s="31" t="s">
        <v>1776</v>
      </c>
      <c r="D24" s="43">
        <v>1000</v>
      </c>
      <c r="E24" s="13">
        <v>41565</v>
      </c>
      <c r="F24" s="325">
        <v>44506</v>
      </c>
      <c r="G24" s="27">
        <v>11920.6</v>
      </c>
      <c r="H24" s="333">
        <f t="shared" ref="H24:H25" si="5">IF(I24&lt;=1000,$F$5+(I24/24),"error")</f>
        <v>44607.554166666669</v>
      </c>
      <c r="I24" s="23">
        <f t="shared" si="0"/>
        <v>565.30000000000109</v>
      </c>
      <c r="J24" s="17" t="str">
        <f t="shared" si="2"/>
        <v>NOT DUE</v>
      </c>
      <c r="K24" s="31"/>
      <c r="L24" s="41"/>
    </row>
    <row r="25" spans="1:12" ht="15" customHeight="1">
      <c r="A25" s="17" t="s">
        <v>1898</v>
      </c>
      <c r="B25" s="31" t="s">
        <v>1777</v>
      </c>
      <c r="C25" s="31" t="s">
        <v>1776</v>
      </c>
      <c r="D25" s="43">
        <v>1000</v>
      </c>
      <c r="E25" s="13">
        <v>41565</v>
      </c>
      <c r="F25" s="325">
        <v>44506</v>
      </c>
      <c r="G25" s="27">
        <v>11920.6</v>
      </c>
      <c r="H25" s="333">
        <f t="shared" si="5"/>
        <v>44607.554166666669</v>
      </c>
      <c r="I25" s="23">
        <f t="shared" si="0"/>
        <v>565.30000000000109</v>
      </c>
      <c r="J25" s="17" t="str">
        <f t="shared" si="2"/>
        <v>NOT DUE</v>
      </c>
      <c r="K25" s="31"/>
      <c r="L25" s="41"/>
    </row>
    <row r="26" spans="1:12" ht="15" customHeight="1">
      <c r="A26" s="17" t="s">
        <v>1899</v>
      </c>
      <c r="B26" s="31" t="s">
        <v>1778</v>
      </c>
      <c r="C26" s="31" t="s">
        <v>37</v>
      </c>
      <c r="D26" s="43">
        <v>2000</v>
      </c>
      <c r="E26" s="13">
        <v>41565</v>
      </c>
      <c r="F26" s="13">
        <v>43970</v>
      </c>
      <c r="G26" s="27">
        <v>11056</v>
      </c>
      <c r="H26" s="333">
        <f>IF(I26&lt;=2000,$F$5+(I26/24),"error")</f>
        <v>44613.195833333331</v>
      </c>
      <c r="I26" s="23">
        <f t="shared" si="0"/>
        <v>700.70000000000073</v>
      </c>
      <c r="J26" s="17" t="str">
        <f t="shared" si="2"/>
        <v>NOT DUE</v>
      </c>
      <c r="K26" s="31"/>
      <c r="L26" s="41"/>
    </row>
    <row r="27" spans="1:12" ht="15" customHeight="1">
      <c r="A27" s="17" t="s">
        <v>1900</v>
      </c>
      <c r="B27" s="31" t="s">
        <v>1779</v>
      </c>
      <c r="C27" s="31" t="s">
        <v>1780</v>
      </c>
      <c r="D27" s="43" t="s">
        <v>375</v>
      </c>
      <c r="E27" s="13">
        <v>41565</v>
      </c>
      <c r="F27" s="13">
        <v>44240</v>
      </c>
      <c r="G27" s="334"/>
      <c r="H27" s="326">
        <f>DATE(YEAR(F27)+1,MONTH(F27),DAY(F27)-1)</f>
        <v>44604</v>
      </c>
      <c r="I27" s="16">
        <f t="shared" ref="I27:I28" ca="1" si="6">IF(ISBLANK(H27),"",H27-DATE(YEAR(NOW()),MONTH(NOW()),DAY(NOW())))</f>
        <v>20</v>
      </c>
      <c r="J27" s="17" t="str">
        <f t="shared" ca="1" si="2"/>
        <v>NOT DUE</v>
      </c>
      <c r="K27" s="31"/>
      <c r="L27" s="41"/>
    </row>
    <row r="28" spans="1:12" ht="15" customHeight="1">
      <c r="A28" s="17" t="s">
        <v>1901</v>
      </c>
      <c r="B28" s="31" t="s">
        <v>573</v>
      </c>
      <c r="C28" s="31" t="s">
        <v>1776</v>
      </c>
      <c r="D28" s="43" t="s">
        <v>375</v>
      </c>
      <c r="E28" s="13">
        <v>41565</v>
      </c>
      <c r="F28" s="13">
        <v>44240</v>
      </c>
      <c r="G28" s="334"/>
      <c r="H28" s="326">
        <f>DATE(YEAR(F28)+1,MONTH(F28),DAY(F28)-1)</f>
        <v>44604</v>
      </c>
      <c r="I28" s="16">
        <f t="shared" ca="1" si="6"/>
        <v>20</v>
      </c>
      <c r="J28" s="17" t="str">
        <f t="shared" ca="1" si="2"/>
        <v>NOT DUE</v>
      </c>
      <c r="K28" s="31"/>
      <c r="L28" s="145"/>
    </row>
    <row r="29" spans="1:12" ht="26.45" customHeight="1">
      <c r="A29" s="17" t="s">
        <v>1902</v>
      </c>
      <c r="B29" s="31" t="s">
        <v>1019</v>
      </c>
      <c r="C29" s="31" t="s">
        <v>1781</v>
      </c>
      <c r="D29" s="43">
        <v>3000</v>
      </c>
      <c r="E29" s="13">
        <v>41565</v>
      </c>
      <c r="F29" s="325">
        <v>44302</v>
      </c>
      <c r="G29" s="27">
        <v>10927</v>
      </c>
      <c r="H29" s="333">
        <f t="shared" ref="H29:H30" si="7">IF(I29&lt;=3000,$F$5+(I29/24),"error")</f>
        <v>44649.487500000003</v>
      </c>
      <c r="I29" s="23">
        <f t="shared" ref="I29:I32" si="8">D29-($F$4-G29)</f>
        <v>1571.7000000000007</v>
      </c>
      <c r="J29" s="17" t="str">
        <f t="shared" si="2"/>
        <v>NOT DUE</v>
      </c>
      <c r="K29" s="31"/>
      <c r="L29" s="145"/>
    </row>
    <row r="30" spans="1:12" ht="26.45" customHeight="1">
      <c r="A30" s="17" t="s">
        <v>1903</v>
      </c>
      <c r="B30" s="31" t="s">
        <v>1782</v>
      </c>
      <c r="C30" s="31" t="s">
        <v>1783</v>
      </c>
      <c r="D30" s="43">
        <v>3000</v>
      </c>
      <c r="E30" s="13">
        <v>41565</v>
      </c>
      <c r="F30" s="325">
        <v>44302</v>
      </c>
      <c r="G30" s="27">
        <v>10927</v>
      </c>
      <c r="H30" s="333">
        <f t="shared" si="7"/>
        <v>44649.487500000003</v>
      </c>
      <c r="I30" s="23">
        <f t="shared" si="8"/>
        <v>1571.7000000000007</v>
      </c>
      <c r="J30" s="17" t="str">
        <f t="shared" si="2"/>
        <v>NOT DUE</v>
      </c>
      <c r="K30" s="31"/>
      <c r="L30" s="145"/>
    </row>
    <row r="31" spans="1:12" ht="15" customHeight="1">
      <c r="A31" s="17" t="s">
        <v>1904</v>
      </c>
      <c r="B31" s="31" t="s">
        <v>1784</v>
      </c>
      <c r="C31" s="31" t="s">
        <v>1785</v>
      </c>
      <c r="D31" s="43">
        <v>9000</v>
      </c>
      <c r="E31" s="13">
        <v>41565</v>
      </c>
      <c r="F31" s="13">
        <v>43258</v>
      </c>
      <c r="G31" s="27">
        <v>7900</v>
      </c>
      <c r="H31" s="333">
        <f>IF(I31&lt;=9000,$F$5+(I31/24),"error")</f>
        <v>44773.362500000003</v>
      </c>
      <c r="I31" s="23">
        <f t="shared" si="8"/>
        <v>4544.7000000000007</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3">
        <f>IF(I32&lt;=9000,$F$5+(I32/24),"error")</f>
        <v>44773.362500000003</v>
      </c>
      <c r="I32" s="23">
        <f t="shared" si="8"/>
        <v>4544.7000000000007</v>
      </c>
      <c r="J32" s="17" t="str">
        <f t="shared" si="2"/>
        <v>NOT DUE</v>
      </c>
      <c r="K32" s="31"/>
      <c r="L32" s="145"/>
    </row>
    <row r="33" spans="1:13" ht="38.25" customHeight="1">
      <c r="A33" s="17" t="s">
        <v>1906</v>
      </c>
      <c r="B33" s="31" t="s">
        <v>1786</v>
      </c>
      <c r="C33" s="31" t="s">
        <v>1787</v>
      </c>
      <c r="D33" s="43" t="s">
        <v>1</v>
      </c>
      <c r="E33" s="13">
        <v>41565</v>
      </c>
      <c r="F33" s="325">
        <v>44584</v>
      </c>
      <c r="G33" s="334"/>
      <c r="H33" s="15">
        <f>DATE(YEAR(F33),MONTH(F33),DAY(F33)+1)</f>
        <v>44585</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5">
        <f t="shared" ref="F34:F40" si="10">F33</f>
        <v>44584</v>
      </c>
      <c r="G34" s="334"/>
      <c r="H34" s="15">
        <f>DATE(YEAR(F34),MONTH(F34),DAY(F34)+1)</f>
        <v>44585</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5">
        <f t="shared" si="10"/>
        <v>44584</v>
      </c>
      <c r="G35" s="334"/>
      <c r="H35" s="15">
        <f>DATE(YEAR(F35),MONTH(F35),DAY(F35)+1)</f>
        <v>44585</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5">
        <f t="shared" si="10"/>
        <v>44584</v>
      </c>
      <c r="G36" s="334"/>
      <c r="H36" s="15">
        <f>EDATE(F36-1,1)</f>
        <v>44614</v>
      </c>
      <c r="I36" s="16">
        <f t="shared" ca="1" si="9"/>
        <v>30</v>
      </c>
      <c r="J36" s="17" t="str">
        <f t="shared" ca="1" si="2"/>
        <v>NOT DUE</v>
      </c>
      <c r="K36" s="31" t="s">
        <v>1821</v>
      </c>
      <c r="L36" s="145"/>
    </row>
    <row r="37" spans="1:13" ht="24.95" customHeight="1">
      <c r="A37" s="17" t="s">
        <v>1910</v>
      </c>
      <c r="B37" s="31" t="s">
        <v>1794</v>
      </c>
      <c r="C37" s="31" t="s">
        <v>1795</v>
      </c>
      <c r="D37" s="43" t="s">
        <v>1</v>
      </c>
      <c r="E37" s="13">
        <v>41565</v>
      </c>
      <c r="F37" s="325">
        <f t="shared" si="10"/>
        <v>44584</v>
      </c>
      <c r="G37" s="334"/>
      <c r="H37" s="15">
        <f>DATE(YEAR(F37),MONTH(F37),DAY(F37)+1)</f>
        <v>44585</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5">
        <f t="shared" si="10"/>
        <v>44584</v>
      </c>
      <c r="G38" s="334"/>
      <c r="H38" s="15">
        <f>DATE(YEAR(F38),MONTH(F38),DAY(F38)+1)</f>
        <v>44585</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5">
        <f t="shared" si="10"/>
        <v>44584</v>
      </c>
      <c r="G39" s="334"/>
      <c r="H39" s="15">
        <f>DATE(YEAR(F39),MONTH(F39),DAY(F39)+1)</f>
        <v>44585</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5">
        <f t="shared" si="10"/>
        <v>44584</v>
      </c>
      <c r="G40" s="334"/>
      <c r="H40" s="15">
        <f>DATE(YEAR(F40),MONTH(F40),DAY(F40)+1)</f>
        <v>44585</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4"/>
      <c r="H41" s="15">
        <f>DATE(YEAR(F41),MONTH(F41)+6,DAY(F41)-1)</f>
        <v>44743</v>
      </c>
      <c r="I41" s="16">
        <f t="shared" ca="1" si="11"/>
        <v>159</v>
      </c>
      <c r="J41" s="17" t="str">
        <f t="shared" ca="1" si="2"/>
        <v>NOT DUE</v>
      </c>
      <c r="K41" s="31" t="s">
        <v>1823</v>
      </c>
      <c r="L41" s="145"/>
    </row>
    <row r="42" spans="1:13" ht="24.95" customHeight="1" thickBot="1">
      <c r="A42" s="17" t="s">
        <v>1915</v>
      </c>
      <c r="B42" s="31" t="s">
        <v>1803</v>
      </c>
      <c r="C42" s="31"/>
      <c r="D42" s="43" t="s">
        <v>4</v>
      </c>
      <c r="E42" s="13">
        <v>41565</v>
      </c>
      <c r="F42" s="325">
        <v>44903</v>
      </c>
      <c r="G42" s="334"/>
      <c r="H42" s="15">
        <f>EDATE(F42-1,1)</f>
        <v>44933</v>
      </c>
      <c r="I42" s="16">
        <f t="shared" ca="1" si="11"/>
        <v>349</v>
      </c>
      <c r="J42" s="17" t="str">
        <f t="shared" ca="1" si="2"/>
        <v>NOT DUE</v>
      </c>
      <c r="K42" s="31"/>
      <c r="L42" s="145"/>
    </row>
    <row r="43" spans="1:13" ht="24.95" customHeight="1">
      <c r="A43" s="17" t="s">
        <v>1916</v>
      </c>
      <c r="B43" s="31" t="s">
        <v>1804</v>
      </c>
      <c r="C43" s="31" t="s">
        <v>1805</v>
      </c>
      <c r="D43" s="43" t="s">
        <v>0</v>
      </c>
      <c r="E43" s="13">
        <v>41565</v>
      </c>
      <c r="F43" s="13">
        <v>44554</v>
      </c>
      <c r="G43" s="334"/>
      <c r="H43" s="15">
        <f>DATE(YEAR(F43),MONTH(F43)+3,DAY(F43)-1)</f>
        <v>44643</v>
      </c>
      <c r="I43" s="16">
        <f t="shared" ca="1" si="11"/>
        <v>59</v>
      </c>
      <c r="J43" s="17" t="str">
        <f t="shared" ca="1" si="2"/>
        <v>NOT DUE</v>
      </c>
      <c r="K43" s="31" t="s">
        <v>1824</v>
      </c>
      <c r="L43" s="41" t="s">
        <v>5208</v>
      </c>
      <c r="M43" s="315"/>
    </row>
    <row r="44" spans="1:13" ht="24.95" customHeight="1">
      <c r="A44" s="17" t="s">
        <v>1917</v>
      </c>
      <c r="B44" s="31" t="s">
        <v>1806</v>
      </c>
      <c r="C44" s="31" t="s">
        <v>1807</v>
      </c>
      <c r="D44" s="43" t="s">
        <v>375</v>
      </c>
      <c r="E44" s="13">
        <v>41565</v>
      </c>
      <c r="F44" s="325">
        <v>44285</v>
      </c>
      <c r="G44" s="334"/>
      <c r="H44" s="15">
        <f t="shared" ref="H44:H49" si="12">DATE(YEAR(F44)+1,MONTH(F44),DAY(F44)-1)</f>
        <v>44649</v>
      </c>
      <c r="I44" s="16">
        <f t="shared" ca="1" si="11"/>
        <v>65</v>
      </c>
      <c r="J44" s="17" t="str">
        <f t="shared" ca="1" si="2"/>
        <v>NOT DUE</v>
      </c>
      <c r="K44" s="31" t="s">
        <v>1824</v>
      </c>
      <c r="L44" s="300" t="s">
        <v>4531</v>
      </c>
      <c r="M44" s="301" t="s">
        <v>5162</v>
      </c>
    </row>
    <row r="45" spans="1:13" ht="26.45" customHeight="1">
      <c r="A45" s="17" t="s">
        <v>1918</v>
      </c>
      <c r="B45" s="31" t="s">
        <v>1808</v>
      </c>
      <c r="C45" s="31" t="s">
        <v>1809</v>
      </c>
      <c r="D45" s="43" t="s">
        <v>375</v>
      </c>
      <c r="E45" s="13">
        <v>41565</v>
      </c>
      <c r="F45" s="325">
        <v>44285</v>
      </c>
      <c r="G45" s="334"/>
      <c r="H45" s="15">
        <f t="shared" si="12"/>
        <v>44649</v>
      </c>
      <c r="I45" s="16">
        <f t="shared" ca="1" si="11"/>
        <v>65</v>
      </c>
      <c r="J45" s="17" t="str">
        <f t="shared" ca="1" si="2"/>
        <v>NOT DUE</v>
      </c>
      <c r="K45" s="31" t="s">
        <v>1825</v>
      </c>
      <c r="L45" s="300" t="s">
        <v>4531</v>
      </c>
      <c r="M45" s="301" t="s">
        <v>5164</v>
      </c>
    </row>
    <row r="46" spans="1:13" ht="26.45" customHeight="1">
      <c r="A46" s="17" t="s">
        <v>1919</v>
      </c>
      <c r="B46" s="31" t="s">
        <v>1810</v>
      </c>
      <c r="C46" s="31" t="s">
        <v>1811</v>
      </c>
      <c r="D46" s="43" t="s">
        <v>375</v>
      </c>
      <c r="E46" s="13">
        <v>41565</v>
      </c>
      <c r="F46" s="325">
        <v>44285</v>
      </c>
      <c r="G46" s="334"/>
      <c r="H46" s="15">
        <f t="shared" si="12"/>
        <v>44649</v>
      </c>
      <c r="I46" s="16">
        <f t="shared" ca="1" si="11"/>
        <v>65</v>
      </c>
      <c r="J46" s="17" t="str">
        <f t="shared" ca="1" si="2"/>
        <v>NOT DUE</v>
      </c>
      <c r="K46" s="31" t="s">
        <v>1825</v>
      </c>
      <c r="L46" s="300" t="s">
        <v>4531</v>
      </c>
      <c r="M46" s="302" t="s">
        <v>5163</v>
      </c>
    </row>
    <row r="47" spans="1:13" ht="26.45" customHeight="1">
      <c r="A47" s="17" t="s">
        <v>1920</v>
      </c>
      <c r="B47" s="31" t="s">
        <v>1812</v>
      </c>
      <c r="C47" s="31" t="s">
        <v>1813</v>
      </c>
      <c r="D47" s="43" t="s">
        <v>375</v>
      </c>
      <c r="E47" s="13">
        <v>41565</v>
      </c>
      <c r="F47" s="325">
        <v>44285</v>
      </c>
      <c r="G47" s="334"/>
      <c r="H47" s="15">
        <f t="shared" si="12"/>
        <v>44649</v>
      </c>
      <c r="I47" s="16">
        <f t="shared" ca="1" si="11"/>
        <v>65</v>
      </c>
      <c r="J47" s="17" t="str">
        <f t="shared" ca="1" si="2"/>
        <v>NOT DUE</v>
      </c>
      <c r="K47" s="31" t="s">
        <v>1825</v>
      </c>
      <c r="L47" s="300" t="s">
        <v>4531</v>
      </c>
      <c r="M47" s="302">
        <v>43976</v>
      </c>
    </row>
    <row r="48" spans="1:13" ht="26.45" customHeight="1">
      <c r="A48" s="17" t="s">
        <v>1921</v>
      </c>
      <c r="B48" s="31" t="s">
        <v>1814</v>
      </c>
      <c r="C48" s="31" t="s">
        <v>1815</v>
      </c>
      <c r="D48" s="43" t="s">
        <v>375</v>
      </c>
      <c r="E48" s="13">
        <v>41565</v>
      </c>
      <c r="F48" s="325">
        <v>44285</v>
      </c>
      <c r="G48" s="334"/>
      <c r="H48" s="15">
        <f t="shared" si="12"/>
        <v>44649</v>
      </c>
      <c r="I48" s="16">
        <f t="shared" ca="1" si="11"/>
        <v>65</v>
      </c>
      <c r="J48" s="17" t="str">
        <f t="shared" ca="1" si="2"/>
        <v>NOT DUE</v>
      </c>
      <c r="K48" s="31" t="s">
        <v>1826</v>
      </c>
      <c r="L48" s="300" t="s">
        <v>4531</v>
      </c>
      <c r="M48" s="301"/>
    </row>
    <row r="49" spans="1:13" ht="26.45" customHeight="1" thickBot="1">
      <c r="A49" s="17" t="s">
        <v>1922</v>
      </c>
      <c r="B49" s="31" t="s">
        <v>1827</v>
      </c>
      <c r="C49" s="31" t="s">
        <v>1828</v>
      </c>
      <c r="D49" s="43" t="s">
        <v>375</v>
      </c>
      <c r="E49" s="13">
        <v>41565</v>
      </c>
      <c r="F49" s="325">
        <v>44285</v>
      </c>
      <c r="G49" s="334"/>
      <c r="H49" s="15">
        <f t="shared" si="12"/>
        <v>44649</v>
      </c>
      <c r="I49" s="16">
        <f t="shared" ca="1" si="11"/>
        <v>65</v>
      </c>
      <c r="J49" s="17" t="str">
        <f t="shared" ca="1" si="2"/>
        <v>NOT DUE</v>
      </c>
      <c r="K49" s="31" t="s">
        <v>1826</v>
      </c>
      <c r="L49" s="300" t="s">
        <v>4531</v>
      </c>
      <c r="M49" s="303"/>
    </row>
    <row r="50" spans="1:13" ht="26.45" customHeight="1">
      <c r="A50" s="17" t="s">
        <v>5165</v>
      </c>
      <c r="B50" s="312" t="s">
        <v>4536</v>
      </c>
      <c r="C50" s="314" t="s">
        <v>4535</v>
      </c>
      <c r="D50" s="313" t="s">
        <v>26</v>
      </c>
      <c r="E50" s="13">
        <v>41565</v>
      </c>
      <c r="F50" s="325">
        <v>44903</v>
      </c>
      <c r="G50" s="334"/>
      <c r="H50" s="15">
        <f>DATE(YEAR(F50),MONTH(F50),DAY(F50)+7)</f>
        <v>44910</v>
      </c>
      <c r="I50" s="16">
        <f t="shared" ca="1" si="11"/>
        <v>326</v>
      </c>
      <c r="J50" s="17" t="str">
        <f t="shared" ca="1" si="2"/>
        <v>NOT DUE</v>
      </c>
      <c r="K50" s="31" t="s">
        <v>1826</v>
      </c>
      <c r="L50" s="145" t="s">
        <v>4531</v>
      </c>
    </row>
    <row r="51" spans="1:13">
      <c r="A51" s="392"/>
      <c r="B51" s="392"/>
      <c r="C51" s="392"/>
      <c r="D51" s="392"/>
      <c r="E51" s="392"/>
      <c r="F51" s="392"/>
    </row>
    <row r="53" spans="1:13">
      <c r="A53" s="152"/>
      <c r="B53" s="307"/>
      <c r="C53" s="153"/>
      <c r="D53" s="154"/>
      <c r="L53" s="316"/>
    </row>
    <row r="54" spans="1:13">
      <c r="B54" s="45"/>
      <c r="C54"/>
      <c r="D54" s="39"/>
      <c r="E54" s="49"/>
      <c r="G54"/>
      <c r="H54" s="164"/>
    </row>
    <row r="55" spans="1:13">
      <c r="B55" s="45"/>
      <c r="C55" t="s">
        <v>4628</v>
      </c>
      <c r="D55" s="39"/>
      <c r="E55" s="49"/>
      <c r="F55" t="s">
        <v>4629</v>
      </c>
      <c r="G55"/>
      <c r="H55" s="164"/>
    </row>
    <row r="56" spans="1:13">
      <c r="B56" s="45"/>
      <c r="C56" t="s">
        <v>5220</v>
      </c>
      <c r="D56" s="39"/>
      <c r="E56" s="49"/>
      <c r="F56" t="s">
        <v>5218</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39274.6</v>
      </c>
    </row>
    <row r="5" spans="1:12" ht="18" customHeight="1">
      <c r="A5" s="357" t="s">
        <v>78</v>
      </c>
      <c r="B5" s="357"/>
      <c r="C5" s="38" t="s">
        <v>1924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3">
        <f>IF(I8&lt;=2000,$F$5+(I8/24),"error")</f>
        <v>44626.341666666667</v>
      </c>
      <c r="I8" s="23">
        <f t="shared" ref="I8:I71" si="0">D8-($F$4-G8)</f>
        <v>1016.2000000000044</v>
      </c>
      <c r="J8" s="17" t="str">
        <f>IF(I8="","",IF(I8&lt;0,"OVERDUE","NOT DUE"))</f>
        <v>NOT DUE</v>
      </c>
      <c r="K8" s="31" t="s">
        <v>1986</v>
      </c>
      <c r="L8" s="41"/>
    </row>
    <row r="9" spans="1:12" ht="26.25" customHeight="1">
      <c r="A9" s="17" t="s">
        <v>2014</v>
      </c>
      <c r="B9" s="31" t="s">
        <v>1928</v>
      </c>
      <c r="C9" s="31" t="s">
        <v>1929</v>
      </c>
      <c r="D9" s="43">
        <v>2000</v>
      </c>
      <c r="E9" s="13">
        <v>41565</v>
      </c>
      <c r="F9" s="325">
        <v>44439</v>
      </c>
      <c r="G9" s="14">
        <v>38290.800000000003</v>
      </c>
      <c r="H9" s="333">
        <f t="shared" ref="H9:H36" si="1">IF(I9&lt;=2000,$F$5+(I9/24),"error")</f>
        <v>44626.341666666667</v>
      </c>
      <c r="I9" s="23">
        <f t="shared" si="0"/>
        <v>1016.2000000000044</v>
      </c>
      <c r="J9" s="17" t="str">
        <f t="shared" ref="J9:J51" si="2">IF(I9="","",IF(I9&lt;0,"OVERDUE","NOT DUE"))</f>
        <v>NOT DUE</v>
      </c>
      <c r="K9" s="31" t="s">
        <v>1987</v>
      </c>
      <c r="L9" s="41"/>
    </row>
    <row r="10" spans="1:12" ht="15" customHeight="1">
      <c r="A10" s="17" t="s">
        <v>2015</v>
      </c>
      <c r="B10" s="31" t="s">
        <v>1930</v>
      </c>
      <c r="C10" s="31" t="s">
        <v>1931</v>
      </c>
      <c r="D10" s="43">
        <v>2000</v>
      </c>
      <c r="E10" s="13">
        <v>41565</v>
      </c>
      <c r="F10" s="325">
        <v>44439</v>
      </c>
      <c r="G10" s="14">
        <v>38290.800000000003</v>
      </c>
      <c r="H10" s="333">
        <f t="shared" si="1"/>
        <v>44626.341666666667</v>
      </c>
      <c r="I10" s="23">
        <f t="shared" si="0"/>
        <v>1016.2000000000044</v>
      </c>
      <c r="J10" s="17" t="str">
        <f t="shared" si="2"/>
        <v>NOT DUE</v>
      </c>
      <c r="K10" s="31" t="s">
        <v>1987</v>
      </c>
      <c r="L10" s="41"/>
    </row>
    <row r="11" spans="1:12" ht="15" customHeight="1">
      <c r="A11" s="17" t="s">
        <v>2016</v>
      </c>
      <c r="B11" s="31" t="s">
        <v>1932</v>
      </c>
      <c r="C11" s="31" t="s">
        <v>1933</v>
      </c>
      <c r="D11" s="43">
        <v>2000</v>
      </c>
      <c r="E11" s="13">
        <v>41565</v>
      </c>
      <c r="F11" s="325">
        <v>44439</v>
      </c>
      <c r="G11" s="14">
        <v>38290.800000000003</v>
      </c>
      <c r="H11" s="333">
        <f t="shared" si="1"/>
        <v>44626.341666666667</v>
      </c>
      <c r="I11" s="23">
        <f t="shared" si="0"/>
        <v>1016.2000000000044</v>
      </c>
      <c r="J11" s="17" t="str">
        <f t="shared" si="2"/>
        <v>NOT DUE</v>
      </c>
      <c r="K11" s="31" t="s">
        <v>1987</v>
      </c>
      <c r="L11" s="41"/>
    </row>
    <row r="12" spans="1:12" ht="15" customHeight="1">
      <c r="A12" s="17" t="s">
        <v>2017</v>
      </c>
      <c r="B12" s="31" t="s">
        <v>1934</v>
      </c>
      <c r="C12" s="31" t="s">
        <v>1935</v>
      </c>
      <c r="D12" s="43">
        <v>2000</v>
      </c>
      <c r="E12" s="13">
        <v>41565</v>
      </c>
      <c r="F12" s="325">
        <v>44439</v>
      </c>
      <c r="G12" s="14">
        <v>38290.800000000003</v>
      </c>
      <c r="H12" s="333">
        <f t="shared" si="1"/>
        <v>44626.341666666667</v>
      </c>
      <c r="I12" s="23">
        <f t="shared" si="0"/>
        <v>1016.2000000000044</v>
      </c>
      <c r="J12" s="17" t="str">
        <f t="shared" si="2"/>
        <v>NOT DUE</v>
      </c>
      <c r="K12" s="31"/>
      <c r="L12" s="41"/>
    </row>
    <row r="13" spans="1:12" ht="26.45" customHeight="1">
      <c r="A13" s="17" t="s">
        <v>2018</v>
      </c>
      <c r="B13" s="31" t="s">
        <v>2007</v>
      </c>
      <c r="C13" s="31" t="s">
        <v>1936</v>
      </c>
      <c r="D13" s="43">
        <v>2000</v>
      </c>
      <c r="E13" s="13">
        <v>41565</v>
      </c>
      <c r="F13" s="325">
        <v>44439</v>
      </c>
      <c r="G13" s="14">
        <v>38290.800000000003</v>
      </c>
      <c r="H13" s="333">
        <f t="shared" si="1"/>
        <v>44626.341666666667</v>
      </c>
      <c r="I13" s="23">
        <f t="shared" si="0"/>
        <v>1016.2000000000044</v>
      </c>
      <c r="J13" s="17" t="str">
        <f t="shared" si="2"/>
        <v>NOT DUE</v>
      </c>
      <c r="K13" s="31" t="s">
        <v>1988</v>
      </c>
      <c r="L13" s="41"/>
    </row>
    <row r="14" spans="1:12" ht="26.45" customHeight="1">
      <c r="A14" s="17" t="s">
        <v>2019</v>
      </c>
      <c r="B14" s="31" t="s">
        <v>2008</v>
      </c>
      <c r="C14" s="31" t="s">
        <v>1937</v>
      </c>
      <c r="D14" s="43">
        <v>2000</v>
      </c>
      <c r="E14" s="13">
        <v>41565</v>
      </c>
      <c r="F14" s="325">
        <v>44439</v>
      </c>
      <c r="G14" s="14">
        <v>38290.800000000003</v>
      </c>
      <c r="H14" s="333">
        <f t="shared" si="1"/>
        <v>44626.341666666667</v>
      </c>
      <c r="I14" s="23">
        <f t="shared" si="0"/>
        <v>1016.2000000000044</v>
      </c>
      <c r="J14" s="17" t="str">
        <f t="shared" si="2"/>
        <v>NOT DUE</v>
      </c>
      <c r="K14" s="31" t="s">
        <v>1988</v>
      </c>
      <c r="L14" s="41"/>
    </row>
    <row r="15" spans="1:12" ht="15" customHeight="1">
      <c r="A15" s="17" t="s">
        <v>2020</v>
      </c>
      <c r="B15" s="31" t="s">
        <v>1938</v>
      </c>
      <c r="C15" s="31" t="s">
        <v>1939</v>
      </c>
      <c r="D15" s="43">
        <v>2000</v>
      </c>
      <c r="E15" s="13">
        <v>41565</v>
      </c>
      <c r="F15" s="325">
        <v>44439</v>
      </c>
      <c r="G15" s="14">
        <v>38290.800000000003</v>
      </c>
      <c r="H15" s="333">
        <f t="shared" si="1"/>
        <v>44626.341666666667</v>
      </c>
      <c r="I15" s="23">
        <f t="shared" si="0"/>
        <v>1016.2000000000044</v>
      </c>
      <c r="J15" s="17" t="str">
        <f t="shared" si="2"/>
        <v>NOT DUE</v>
      </c>
      <c r="K15" s="31"/>
      <c r="L15" s="41"/>
    </row>
    <row r="16" spans="1:12" ht="15" customHeight="1">
      <c r="A16" s="17" t="s">
        <v>2021</v>
      </c>
      <c r="B16" s="31" t="s">
        <v>1940</v>
      </c>
      <c r="C16" s="31" t="s">
        <v>1941</v>
      </c>
      <c r="D16" s="43">
        <v>2000</v>
      </c>
      <c r="E16" s="13">
        <v>41565</v>
      </c>
      <c r="F16" s="325">
        <v>44439</v>
      </c>
      <c r="G16" s="14">
        <v>38290.800000000003</v>
      </c>
      <c r="H16" s="333">
        <f t="shared" si="1"/>
        <v>44626.341666666667</v>
      </c>
      <c r="I16" s="23">
        <f t="shared" si="0"/>
        <v>1016.2000000000044</v>
      </c>
      <c r="J16" s="17" t="str">
        <f t="shared" si="2"/>
        <v>NOT DUE</v>
      </c>
      <c r="K16" s="31"/>
      <c r="L16" s="41"/>
    </row>
    <row r="17" spans="1:12" ht="15" customHeight="1">
      <c r="A17" s="17" t="s">
        <v>2022</v>
      </c>
      <c r="B17" s="31" t="s">
        <v>1942</v>
      </c>
      <c r="C17" s="31" t="s">
        <v>1941</v>
      </c>
      <c r="D17" s="43">
        <v>2000</v>
      </c>
      <c r="E17" s="13">
        <v>41565</v>
      </c>
      <c r="F17" s="325">
        <v>44439</v>
      </c>
      <c r="G17" s="14">
        <v>38290.800000000003</v>
      </c>
      <c r="H17" s="333">
        <f t="shared" si="1"/>
        <v>44626.341666666667</v>
      </c>
      <c r="I17" s="23">
        <f t="shared" si="0"/>
        <v>1016.2000000000044</v>
      </c>
      <c r="J17" s="17" t="str">
        <f t="shared" si="2"/>
        <v>NOT DUE</v>
      </c>
      <c r="K17" s="31" t="s">
        <v>1988</v>
      </c>
      <c r="L17" s="41"/>
    </row>
    <row r="18" spans="1:12" ht="15" customHeight="1">
      <c r="A18" s="17" t="s">
        <v>2023</v>
      </c>
      <c r="B18" s="31" t="s">
        <v>1943</v>
      </c>
      <c r="C18" s="31" t="s">
        <v>1944</v>
      </c>
      <c r="D18" s="43">
        <v>2000</v>
      </c>
      <c r="E18" s="13">
        <v>41565</v>
      </c>
      <c r="F18" s="325">
        <v>44439</v>
      </c>
      <c r="G18" s="14">
        <v>38290.800000000003</v>
      </c>
      <c r="H18" s="333">
        <f t="shared" si="1"/>
        <v>44626.341666666667</v>
      </c>
      <c r="I18" s="23">
        <f t="shared" si="0"/>
        <v>1016.2000000000044</v>
      </c>
      <c r="J18" s="17" t="str">
        <f t="shared" si="2"/>
        <v>NOT DUE</v>
      </c>
      <c r="K18" s="31" t="s">
        <v>1988</v>
      </c>
      <c r="L18" s="41"/>
    </row>
    <row r="19" spans="1:12" ht="26.45" customHeight="1">
      <c r="A19" s="17" t="s">
        <v>2024</v>
      </c>
      <c r="B19" s="31" t="s">
        <v>1945</v>
      </c>
      <c r="C19" s="31" t="s">
        <v>1946</v>
      </c>
      <c r="D19" s="43">
        <v>2000</v>
      </c>
      <c r="E19" s="13">
        <v>41565</v>
      </c>
      <c r="F19" s="325">
        <v>44439</v>
      </c>
      <c r="G19" s="14">
        <v>38290.800000000003</v>
      </c>
      <c r="H19" s="333">
        <f t="shared" si="1"/>
        <v>44626.341666666667</v>
      </c>
      <c r="I19" s="23">
        <f t="shared" si="0"/>
        <v>1016.2000000000044</v>
      </c>
      <c r="J19" s="17" t="str">
        <f t="shared" si="2"/>
        <v>NOT DUE</v>
      </c>
      <c r="K19" s="31" t="s">
        <v>1988</v>
      </c>
      <c r="L19" s="41"/>
    </row>
    <row r="20" spans="1:12" ht="15" customHeight="1">
      <c r="A20" s="17" t="s">
        <v>2025</v>
      </c>
      <c r="B20" s="31" t="s">
        <v>1947</v>
      </c>
      <c r="C20" s="31" t="s">
        <v>1946</v>
      </c>
      <c r="D20" s="43">
        <v>2000</v>
      </c>
      <c r="E20" s="13">
        <v>41565</v>
      </c>
      <c r="F20" s="325">
        <v>44439</v>
      </c>
      <c r="G20" s="14">
        <v>38290.800000000003</v>
      </c>
      <c r="H20" s="333">
        <f t="shared" si="1"/>
        <v>44626.341666666667</v>
      </c>
      <c r="I20" s="23">
        <f t="shared" si="0"/>
        <v>1016.2000000000044</v>
      </c>
      <c r="J20" s="17" t="str">
        <f t="shared" si="2"/>
        <v>NOT DUE</v>
      </c>
      <c r="K20" s="31" t="s">
        <v>1988</v>
      </c>
      <c r="L20" s="41"/>
    </row>
    <row r="21" spans="1:12" ht="26.45" customHeight="1">
      <c r="A21" s="17" t="s">
        <v>2026</v>
      </c>
      <c r="B21" s="31" t="s">
        <v>1948</v>
      </c>
      <c r="C21" s="31" t="s">
        <v>1949</v>
      </c>
      <c r="D21" s="43">
        <v>2000</v>
      </c>
      <c r="E21" s="13">
        <v>41565</v>
      </c>
      <c r="F21" s="325">
        <v>44439</v>
      </c>
      <c r="G21" s="14">
        <v>38290.800000000003</v>
      </c>
      <c r="H21" s="333">
        <f t="shared" si="1"/>
        <v>44626.341666666667</v>
      </c>
      <c r="I21" s="23">
        <f t="shared" si="0"/>
        <v>1016.2000000000044</v>
      </c>
      <c r="J21" s="17" t="str">
        <f t="shared" si="2"/>
        <v>NOT DUE</v>
      </c>
      <c r="K21" s="31" t="s">
        <v>1988</v>
      </c>
      <c r="L21" s="41"/>
    </row>
    <row r="22" spans="1:12" ht="26.45" customHeight="1">
      <c r="A22" s="17" t="s">
        <v>2027</v>
      </c>
      <c r="B22" s="31" t="s">
        <v>2009</v>
      </c>
      <c r="C22" s="31" t="s">
        <v>1946</v>
      </c>
      <c r="D22" s="43">
        <v>2000</v>
      </c>
      <c r="E22" s="13">
        <v>41565</v>
      </c>
      <c r="F22" s="325">
        <v>44439</v>
      </c>
      <c r="G22" s="14">
        <v>38290.800000000003</v>
      </c>
      <c r="H22" s="333">
        <f t="shared" si="1"/>
        <v>44626.341666666667</v>
      </c>
      <c r="I22" s="23">
        <f t="shared" si="0"/>
        <v>1016.2000000000044</v>
      </c>
      <c r="J22" s="17" t="str">
        <f t="shared" si="2"/>
        <v>NOT DUE</v>
      </c>
      <c r="K22" s="31" t="s">
        <v>1988</v>
      </c>
      <c r="L22" s="41"/>
    </row>
    <row r="23" spans="1:12" ht="15" customHeight="1">
      <c r="A23" s="17" t="s">
        <v>2028</v>
      </c>
      <c r="B23" s="31" t="s">
        <v>1950</v>
      </c>
      <c r="C23" s="31" t="s">
        <v>1951</v>
      </c>
      <c r="D23" s="43">
        <v>2000</v>
      </c>
      <c r="E23" s="13">
        <v>41565</v>
      </c>
      <c r="F23" s="325">
        <v>44439</v>
      </c>
      <c r="G23" s="14">
        <v>38290.800000000003</v>
      </c>
      <c r="H23" s="333">
        <f t="shared" si="1"/>
        <v>44626.341666666667</v>
      </c>
      <c r="I23" s="23">
        <f t="shared" si="0"/>
        <v>1016.2000000000044</v>
      </c>
      <c r="J23" s="17" t="str">
        <f t="shared" si="2"/>
        <v>NOT DUE</v>
      </c>
      <c r="K23" s="31" t="s">
        <v>1988</v>
      </c>
      <c r="L23" s="41"/>
    </row>
    <row r="24" spans="1:12" ht="26.45" customHeight="1">
      <c r="A24" s="17" t="s">
        <v>2029</v>
      </c>
      <c r="B24" s="31" t="s">
        <v>1952</v>
      </c>
      <c r="C24" s="31" t="s">
        <v>24</v>
      </c>
      <c r="D24" s="43">
        <v>2000</v>
      </c>
      <c r="E24" s="13">
        <v>41565</v>
      </c>
      <c r="F24" s="325">
        <v>44439</v>
      </c>
      <c r="G24" s="14">
        <v>38290.800000000003</v>
      </c>
      <c r="H24" s="333">
        <f t="shared" si="1"/>
        <v>44626.341666666667</v>
      </c>
      <c r="I24" s="23">
        <f t="shared" si="0"/>
        <v>1016.2000000000044</v>
      </c>
      <c r="J24" s="17" t="str">
        <f t="shared" si="2"/>
        <v>NOT DUE</v>
      </c>
      <c r="K24" s="31" t="s">
        <v>1989</v>
      </c>
      <c r="L24" s="41"/>
    </row>
    <row r="25" spans="1:12" ht="15" customHeight="1">
      <c r="A25" s="17" t="s">
        <v>2030</v>
      </c>
      <c r="B25" s="31" t="s">
        <v>1953</v>
      </c>
      <c r="C25" s="31" t="s">
        <v>1954</v>
      </c>
      <c r="D25" s="43">
        <v>2000</v>
      </c>
      <c r="E25" s="13">
        <v>41565</v>
      </c>
      <c r="F25" s="325">
        <v>44439</v>
      </c>
      <c r="G25" s="14">
        <v>38290.800000000003</v>
      </c>
      <c r="H25" s="333">
        <f t="shared" si="1"/>
        <v>44626.341666666667</v>
      </c>
      <c r="I25" s="23">
        <f t="shared" si="0"/>
        <v>1016.2000000000044</v>
      </c>
      <c r="J25" s="17" t="str">
        <f t="shared" si="2"/>
        <v>NOT DUE</v>
      </c>
      <c r="K25" s="31" t="s">
        <v>1989</v>
      </c>
      <c r="L25" s="41"/>
    </row>
    <row r="26" spans="1:12" ht="26.45" customHeight="1">
      <c r="A26" s="17" t="s">
        <v>2031</v>
      </c>
      <c r="B26" s="31" t="s">
        <v>1955</v>
      </c>
      <c r="C26" s="31" t="s">
        <v>1956</v>
      </c>
      <c r="D26" s="43">
        <v>2000</v>
      </c>
      <c r="E26" s="13">
        <v>41565</v>
      </c>
      <c r="F26" s="325">
        <v>44439</v>
      </c>
      <c r="G26" s="14">
        <v>38290.800000000003</v>
      </c>
      <c r="H26" s="333">
        <f t="shared" si="1"/>
        <v>44626.341666666667</v>
      </c>
      <c r="I26" s="23">
        <f t="shared" si="0"/>
        <v>1016.2000000000044</v>
      </c>
      <c r="J26" s="17" t="str">
        <f t="shared" si="2"/>
        <v>NOT DUE</v>
      </c>
      <c r="K26" s="31" t="s">
        <v>1989</v>
      </c>
      <c r="L26" s="41"/>
    </row>
    <row r="27" spans="1:12" ht="26.45" customHeight="1">
      <c r="A27" s="17" t="s">
        <v>2032</v>
      </c>
      <c r="B27" s="31" t="s">
        <v>1957</v>
      </c>
      <c r="C27" s="31" t="s">
        <v>1946</v>
      </c>
      <c r="D27" s="43">
        <v>2000</v>
      </c>
      <c r="E27" s="13">
        <v>41565</v>
      </c>
      <c r="F27" s="325">
        <v>44439</v>
      </c>
      <c r="G27" s="14">
        <v>38290.800000000003</v>
      </c>
      <c r="H27" s="333">
        <f t="shared" si="1"/>
        <v>44626.341666666667</v>
      </c>
      <c r="I27" s="23">
        <f t="shared" si="0"/>
        <v>1016.2000000000044</v>
      </c>
      <c r="J27" s="17" t="str">
        <f t="shared" si="2"/>
        <v>NOT DUE</v>
      </c>
      <c r="K27" s="31" t="s">
        <v>1990</v>
      </c>
      <c r="L27" s="41"/>
    </row>
    <row r="28" spans="1:12" ht="26.45" customHeight="1">
      <c r="A28" s="17" t="s">
        <v>2033</v>
      </c>
      <c r="B28" s="31" t="s">
        <v>1958</v>
      </c>
      <c r="C28" s="31" t="s">
        <v>1959</v>
      </c>
      <c r="D28" s="43">
        <v>2000</v>
      </c>
      <c r="E28" s="13">
        <v>41565</v>
      </c>
      <c r="F28" s="325">
        <v>44439</v>
      </c>
      <c r="G28" s="14">
        <v>38290.800000000003</v>
      </c>
      <c r="H28" s="333">
        <f t="shared" si="1"/>
        <v>44626.341666666667</v>
      </c>
      <c r="I28" s="23">
        <f t="shared" si="0"/>
        <v>1016.2000000000044</v>
      </c>
      <c r="J28" s="17" t="str">
        <f t="shared" si="2"/>
        <v>NOT DUE</v>
      </c>
      <c r="K28" s="31" t="s">
        <v>1990</v>
      </c>
      <c r="L28" s="41"/>
    </row>
    <row r="29" spans="1:12" ht="26.45" customHeight="1">
      <c r="A29" s="17" t="s">
        <v>2034</v>
      </c>
      <c r="B29" s="31" t="s">
        <v>1960</v>
      </c>
      <c r="C29" s="31" t="s">
        <v>1961</v>
      </c>
      <c r="D29" s="43">
        <v>2000</v>
      </c>
      <c r="E29" s="13">
        <v>41565</v>
      </c>
      <c r="F29" s="325">
        <v>44439</v>
      </c>
      <c r="G29" s="14">
        <v>38290.800000000003</v>
      </c>
      <c r="H29" s="333">
        <f t="shared" si="1"/>
        <v>44626.341666666667</v>
      </c>
      <c r="I29" s="23">
        <f t="shared" si="0"/>
        <v>1016.2000000000044</v>
      </c>
      <c r="J29" s="17" t="str">
        <f t="shared" si="2"/>
        <v>NOT DUE</v>
      </c>
      <c r="K29" s="31" t="s">
        <v>1989</v>
      </c>
      <c r="L29" s="41"/>
    </row>
    <row r="30" spans="1:12" ht="26.45" customHeight="1">
      <c r="A30" s="17" t="s">
        <v>2035</v>
      </c>
      <c r="B30" s="31" t="s">
        <v>1962</v>
      </c>
      <c r="C30" s="31" t="s">
        <v>1935</v>
      </c>
      <c r="D30" s="43">
        <v>2000</v>
      </c>
      <c r="E30" s="13">
        <v>41565</v>
      </c>
      <c r="F30" s="325">
        <v>44439</v>
      </c>
      <c r="G30" s="14">
        <v>38290.800000000003</v>
      </c>
      <c r="H30" s="333">
        <f t="shared" si="1"/>
        <v>44626.341666666667</v>
      </c>
      <c r="I30" s="23">
        <f t="shared" si="0"/>
        <v>1016.2000000000044</v>
      </c>
      <c r="J30" s="17" t="str">
        <f t="shared" si="2"/>
        <v>NOT DUE</v>
      </c>
      <c r="K30" s="31"/>
      <c r="L30" s="41"/>
    </row>
    <row r="31" spans="1:12" ht="26.45" customHeight="1">
      <c r="A31" s="17" t="s">
        <v>2036</v>
      </c>
      <c r="B31" s="31" t="s">
        <v>2010</v>
      </c>
      <c r="C31" s="31" t="s">
        <v>1963</v>
      </c>
      <c r="D31" s="43">
        <v>2000</v>
      </c>
      <c r="E31" s="13">
        <v>41565</v>
      </c>
      <c r="F31" s="325">
        <v>44439</v>
      </c>
      <c r="G31" s="14">
        <v>38290.800000000003</v>
      </c>
      <c r="H31" s="333">
        <f t="shared" si="1"/>
        <v>44626.341666666667</v>
      </c>
      <c r="I31" s="23">
        <f t="shared" si="0"/>
        <v>1016.2000000000044</v>
      </c>
      <c r="J31" s="17" t="str">
        <f t="shared" si="2"/>
        <v>NOT DUE</v>
      </c>
      <c r="K31" s="31" t="s">
        <v>1989</v>
      </c>
      <c r="L31" s="41"/>
    </row>
    <row r="32" spans="1:12" ht="26.45" customHeight="1">
      <c r="A32" s="17" t="s">
        <v>2037</v>
      </c>
      <c r="B32" s="31" t="s">
        <v>1964</v>
      </c>
      <c r="C32" s="31" t="s">
        <v>1965</v>
      </c>
      <c r="D32" s="43">
        <v>2000</v>
      </c>
      <c r="E32" s="13">
        <v>41565</v>
      </c>
      <c r="F32" s="325">
        <v>44439</v>
      </c>
      <c r="G32" s="14">
        <v>38290.800000000003</v>
      </c>
      <c r="H32" s="333">
        <f t="shared" si="1"/>
        <v>44626.341666666667</v>
      </c>
      <c r="I32" s="23">
        <f t="shared" si="0"/>
        <v>1016.2000000000044</v>
      </c>
      <c r="J32" s="17" t="str">
        <f t="shared" si="2"/>
        <v>NOT DUE</v>
      </c>
      <c r="K32" s="31" t="s">
        <v>1991</v>
      </c>
      <c r="L32" s="41"/>
    </row>
    <row r="33" spans="1:12" ht="26.45" customHeight="1">
      <c r="A33" s="17" t="s">
        <v>2038</v>
      </c>
      <c r="B33" s="31" t="s">
        <v>1966</v>
      </c>
      <c r="C33" s="31" t="s">
        <v>1967</v>
      </c>
      <c r="D33" s="43">
        <v>2000</v>
      </c>
      <c r="E33" s="13">
        <v>41565</v>
      </c>
      <c r="F33" s="325">
        <v>44439</v>
      </c>
      <c r="G33" s="14">
        <v>38290.800000000003</v>
      </c>
      <c r="H33" s="333">
        <f t="shared" si="1"/>
        <v>44626.341666666667</v>
      </c>
      <c r="I33" s="23">
        <f t="shared" si="0"/>
        <v>1016.2000000000044</v>
      </c>
      <c r="J33" s="17" t="str">
        <f t="shared" si="2"/>
        <v>NOT DUE</v>
      </c>
      <c r="K33" s="31" t="s">
        <v>1991</v>
      </c>
      <c r="L33" s="41"/>
    </row>
    <row r="34" spans="1:12" ht="26.45" customHeight="1">
      <c r="A34" s="17" t="s">
        <v>2039</v>
      </c>
      <c r="B34" s="31" t="s">
        <v>1968</v>
      </c>
      <c r="C34" s="31" t="s">
        <v>1969</v>
      </c>
      <c r="D34" s="43">
        <v>2000</v>
      </c>
      <c r="E34" s="13">
        <v>41565</v>
      </c>
      <c r="F34" s="325">
        <v>44439</v>
      </c>
      <c r="G34" s="14">
        <v>38290.800000000003</v>
      </c>
      <c r="H34" s="333">
        <f t="shared" si="1"/>
        <v>44626.341666666667</v>
      </c>
      <c r="I34" s="23">
        <f t="shared" si="0"/>
        <v>1016.2000000000044</v>
      </c>
      <c r="J34" s="17" t="str">
        <f t="shared" si="2"/>
        <v>NOT DUE</v>
      </c>
      <c r="K34" s="31" t="s">
        <v>1991</v>
      </c>
      <c r="L34" s="41"/>
    </row>
    <row r="35" spans="1:12" ht="26.45" customHeight="1">
      <c r="A35" s="17" t="s">
        <v>2040</v>
      </c>
      <c r="B35" s="31" t="s">
        <v>1970</v>
      </c>
      <c r="C35" s="31" t="s">
        <v>1971</v>
      </c>
      <c r="D35" s="43">
        <v>2000</v>
      </c>
      <c r="E35" s="13">
        <v>41565</v>
      </c>
      <c r="F35" s="325">
        <v>44439</v>
      </c>
      <c r="G35" s="14">
        <v>38290.800000000003</v>
      </c>
      <c r="H35" s="333">
        <f t="shared" si="1"/>
        <v>44626.341666666667</v>
      </c>
      <c r="I35" s="23">
        <f t="shared" si="0"/>
        <v>1016.2000000000044</v>
      </c>
      <c r="J35" s="17" t="str">
        <f t="shared" si="2"/>
        <v>NOT DUE</v>
      </c>
      <c r="K35" s="31" t="s">
        <v>1992</v>
      </c>
      <c r="L35" s="41"/>
    </row>
    <row r="36" spans="1:12" ht="26.45" customHeight="1">
      <c r="A36" s="17" t="s">
        <v>2041</v>
      </c>
      <c r="B36" s="31" t="s">
        <v>1972</v>
      </c>
      <c r="C36" s="31" t="s">
        <v>1354</v>
      </c>
      <c r="D36" s="43">
        <v>2000</v>
      </c>
      <c r="E36" s="13">
        <v>41565</v>
      </c>
      <c r="F36" s="325">
        <v>44439</v>
      </c>
      <c r="G36" s="14">
        <v>38290.800000000003</v>
      </c>
      <c r="H36" s="333">
        <f t="shared" si="1"/>
        <v>44626.341666666667</v>
      </c>
      <c r="I36" s="23">
        <f t="shared" si="0"/>
        <v>1016.2000000000044</v>
      </c>
      <c r="J36" s="17" t="str">
        <f t="shared" si="2"/>
        <v>NOT DUE</v>
      </c>
      <c r="K36" s="31" t="s">
        <v>1992</v>
      </c>
      <c r="L36" s="41"/>
    </row>
    <row r="37" spans="1:12" ht="15" customHeight="1">
      <c r="A37" s="17" t="s">
        <v>2042</v>
      </c>
      <c r="B37" s="31" t="s">
        <v>1973</v>
      </c>
      <c r="C37" s="31" t="s">
        <v>37</v>
      </c>
      <c r="D37" s="43">
        <v>4000</v>
      </c>
      <c r="E37" s="13">
        <v>41565</v>
      </c>
      <c r="F37" s="325">
        <v>44439</v>
      </c>
      <c r="G37" s="14">
        <v>38290.800000000003</v>
      </c>
      <c r="H37" s="333">
        <f>IF(I37&lt;=4000,$F$5+(I37/24),"error")</f>
        <v>44709.675000000003</v>
      </c>
      <c r="I37" s="23">
        <f t="shared" si="0"/>
        <v>3016.2000000000044</v>
      </c>
      <c r="J37" s="17" t="str">
        <f t="shared" si="2"/>
        <v>NOT DUE</v>
      </c>
      <c r="K37" s="31" t="s">
        <v>1989</v>
      </c>
      <c r="L37" s="145"/>
    </row>
    <row r="38" spans="1:12" ht="26.45" customHeight="1">
      <c r="A38" s="17" t="s">
        <v>2043</v>
      </c>
      <c r="B38" s="31" t="s">
        <v>2011</v>
      </c>
      <c r="C38" s="31" t="s">
        <v>1974</v>
      </c>
      <c r="D38" s="43">
        <v>2000</v>
      </c>
      <c r="E38" s="13">
        <v>41565</v>
      </c>
      <c r="F38" s="325">
        <v>44439</v>
      </c>
      <c r="G38" s="14">
        <v>38290.800000000003</v>
      </c>
      <c r="H38" s="333">
        <f>IF(I38&lt;=2000,$F$5+(I38/24),"error")</f>
        <v>44626.341666666667</v>
      </c>
      <c r="I38" s="23">
        <f t="shared" si="0"/>
        <v>1016.2000000000044</v>
      </c>
      <c r="J38" s="17" t="str">
        <f t="shared" si="2"/>
        <v>NOT DUE</v>
      </c>
      <c r="K38" s="31" t="s">
        <v>1989</v>
      </c>
      <c r="L38" s="41"/>
    </row>
    <row r="39" spans="1:12" ht="15" customHeight="1">
      <c r="A39" s="17" t="s">
        <v>2044</v>
      </c>
      <c r="B39" s="31" t="s">
        <v>1975</v>
      </c>
      <c r="C39" s="31" t="s">
        <v>37</v>
      </c>
      <c r="D39" s="43">
        <v>4000</v>
      </c>
      <c r="E39" s="13">
        <v>41565</v>
      </c>
      <c r="F39" s="325">
        <v>44439</v>
      </c>
      <c r="G39" s="14">
        <v>38290.800000000003</v>
      </c>
      <c r="H39" s="333">
        <f t="shared" ref="H39:H41" si="3">IF(I39&lt;=4000,$F$5+(I39/24),"error")</f>
        <v>44709.675000000003</v>
      </c>
      <c r="I39" s="23">
        <f t="shared" si="0"/>
        <v>3016.2000000000044</v>
      </c>
      <c r="J39" s="17" t="str">
        <f t="shared" si="2"/>
        <v>NOT DUE</v>
      </c>
      <c r="K39" s="31" t="s">
        <v>1989</v>
      </c>
      <c r="L39" s="145"/>
    </row>
    <row r="40" spans="1:12" ht="15" customHeight="1">
      <c r="A40" s="17" t="s">
        <v>2045</v>
      </c>
      <c r="B40" s="31" t="s">
        <v>1976</v>
      </c>
      <c r="C40" s="31" t="s">
        <v>37</v>
      </c>
      <c r="D40" s="43">
        <v>4000</v>
      </c>
      <c r="E40" s="13">
        <v>41565</v>
      </c>
      <c r="F40" s="325">
        <v>44439</v>
      </c>
      <c r="G40" s="14">
        <v>38290.800000000003</v>
      </c>
      <c r="H40" s="333">
        <f t="shared" si="3"/>
        <v>44709.675000000003</v>
      </c>
      <c r="I40" s="23">
        <f t="shared" si="0"/>
        <v>3016.2000000000044</v>
      </c>
      <c r="J40" s="17" t="str">
        <f t="shared" si="2"/>
        <v>NOT DUE</v>
      </c>
      <c r="K40" s="31" t="s">
        <v>1989</v>
      </c>
      <c r="L40" s="145"/>
    </row>
    <row r="41" spans="1:12" ht="38.25" customHeight="1">
      <c r="A41" s="17" t="s">
        <v>2046</v>
      </c>
      <c r="B41" s="31" t="s">
        <v>1977</v>
      </c>
      <c r="C41" s="31" t="s">
        <v>1978</v>
      </c>
      <c r="D41" s="43">
        <v>4000</v>
      </c>
      <c r="E41" s="13">
        <v>41565</v>
      </c>
      <c r="F41" s="325">
        <v>44439</v>
      </c>
      <c r="G41" s="14">
        <v>38290.800000000003</v>
      </c>
      <c r="H41" s="333">
        <f t="shared" si="3"/>
        <v>44709.675000000003</v>
      </c>
      <c r="I41" s="23">
        <f t="shared" si="0"/>
        <v>3016.2000000000044</v>
      </c>
      <c r="J41" s="17" t="str">
        <f t="shared" si="2"/>
        <v>NOT DUE</v>
      </c>
      <c r="K41" s="31"/>
      <c r="L41" s="145"/>
    </row>
    <row r="42" spans="1:12" ht="26.45" customHeight="1">
      <c r="A42" s="17" t="s">
        <v>2047</v>
      </c>
      <c r="B42" s="31" t="s">
        <v>1979</v>
      </c>
      <c r="C42" s="31" t="s">
        <v>1978</v>
      </c>
      <c r="D42" s="43">
        <v>2000</v>
      </c>
      <c r="E42" s="13">
        <v>41565</v>
      </c>
      <c r="F42" s="325">
        <v>44439</v>
      </c>
      <c r="G42" s="14">
        <v>38290.800000000003</v>
      </c>
      <c r="H42" s="333">
        <f t="shared" ref="H42:H43" si="4">IF(I42&lt;=2000,$F$5+(I42/24),"error")</f>
        <v>44626.341666666667</v>
      </c>
      <c r="I42" s="23">
        <f t="shared" si="0"/>
        <v>1016.2000000000044</v>
      </c>
      <c r="J42" s="17" t="str">
        <f t="shared" si="2"/>
        <v>NOT DUE</v>
      </c>
      <c r="K42" s="31"/>
      <c r="L42" s="41"/>
    </row>
    <row r="43" spans="1:12" ht="26.45" customHeight="1">
      <c r="A43" s="17" t="s">
        <v>2048</v>
      </c>
      <c r="B43" s="31" t="s">
        <v>1984</v>
      </c>
      <c r="C43" s="31" t="s">
        <v>1985</v>
      </c>
      <c r="D43" s="43">
        <v>2000</v>
      </c>
      <c r="E43" s="13">
        <v>41565</v>
      </c>
      <c r="F43" s="325">
        <v>44439</v>
      </c>
      <c r="G43" s="14">
        <v>38290.800000000003</v>
      </c>
      <c r="H43" s="333">
        <f t="shared" si="4"/>
        <v>44626.341666666667</v>
      </c>
      <c r="I43" s="23">
        <f t="shared" si="0"/>
        <v>1016.2000000000044</v>
      </c>
      <c r="J43" s="17" t="str">
        <f t="shared" ref="J43" si="5">IF(I43="","",IF(I43&lt;0,"OVERDUE","NOT DUE"))</f>
        <v>NOT DUE</v>
      </c>
      <c r="K43" s="31"/>
      <c r="L43" s="41"/>
    </row>
    <row r="44" spans="1:12" ht="15" customHeight="1">
      <c r="A44" s="17" t="s">
        <v>2049</v>
      </c>
      <c r="B44" s="31" t="s">
        <v>1980</v>
      </c>
      <c r="C44" s="31" t="s">
        <v>1981</v>
      </c>
      <c r="D44" s="43">
        <v>4000</v>
      </c>
      <c r="E44" s="13">
        <v>41565</v>
      </c>
      <c r="F44" s="325">
        <v>44439</v>
      </c>
      <c r="G44" s="14">
        <v>38290.800000000003</v>
      </c>
      <c r="H44" s="333">
        <f t="shared" ref="H44:H45" si="6">IF(I44&lt;=4000,$F$5+(I44/24),"error")</f>
        <v>44709.675000000003</v>
      </c>
      <c r="I44" s="23">
        <f t="shared" si="0"/>
        <v>3016.2000000000044</v>
      </c>
      <c r="J44" s="17" t="str">
        <f t="shared" si="2"/>
        <v>NOT DUE</v>
      </c>
      <c r="K44" s="31"/>
      <c r="L44" s="145"/>
    </row>
    <row r="45" spans="1:12" ht="15" customHeight="1">
      <c r="A45" s="17" t="s">
        <v>2050</v>
      </c>
      <c r="B45" s="31" t="s">
        <v>1982</v>
      </c>
      <c r="C45" s="31" t="s">
        <v>1983</v>
      </c>
      <c r="D45" s="43">
        <v>4000</v>
      </c>
      <c r="E45" s="13">
        <v>41565</v>
      </c>
      <c r="F45" s="325">
        <v>44439</v>
      </c>
      <c r="G45" s="14">
        <v>38290.800000000003</v>
      </c>
      <c r="H45" s="333">
        <f t="shared" si="6"/>
        <v>44709.675000000003</v>
      </c>
      <c r="I45" s="23">
        <f t="shared" si="0"/>
        <v>3016.2000000000044</v>
      </c>
      <c r="J45" s="17" t="str">
        <f t="shared" si="2"/>
        <v>NOT DUE</v>
      </c>
      <c r="K45" s="31"/>
      <c r="L45" s="145"/>
    </row>
    <row r="46" spans="1:12" ht="15" customHeight="1">
      <c r="A46" s="17" t="s">
        <v>2051</v>
      </c>
      <c r="B46" s="31" t="s">
        <v>1993</v>
      </c>
      <c r="C46" s="31" t="s">
        <v>1994</v>
      </c>
      <c r="D46" s="43">
        <v>2000</v>
      </c>
      <c r="E46" s="13">
        <v>41565</v>
      </c>
      <c r="F46" s="325">
        <v>44439</v>
      </c>
      <c r="G46" s="14">
        <v>38290.800000000003</v>
      </c>
      <c r="H46" s="333">
        <f>IF(I46&lt;=2000,$F$5+(I46/24),"error")</f>
        <v>44626.341666666667</v>
      </c>
      <c r="I46" s="23">
        <f t="shared" si="0"/>
        <v>1016.2000000000044</v>
      </c>
      <c r="J46" s="17" t="str">
        <f t="shared" si="2"/>
        <v>NOT DUE</v>
      </c>
      <c r="K46" s="31"/>
      <c r="L46" s="41"/>
    </row>
    <row r="47" spans="1:12" ht="15" customHeight="1">
      <c r="A47" s="17" t="s">
        <v>2052</v>
      </c>
      <c r="B47" s="31" t="s">
        <v>1995</v>
      </c>
      <c r="C47" s="31" t="s">
        <v>1996</v>
      </c>
      <c r="D47" s="43">
        <v>8000</v>
      </c>
      <c r="E47" s="13">
        <v>41565</v>
      </c>
      <c r="F47" s="325">
        <v>44439</v>
      </c>
      <c r="G47" s="14">
        <v>38290.800000000003</v>
      </c>
      <c r="H47" s="333">
        <f>IF(I47&lt;=8000,$F$5+(I47/24),"error")</f>
        <v>44876.341666666667</v>
      </c>
      <c r="I47" s="23">
        <f t="shared" si="0"/>
        <v>7016.2000000000044</v>
      </c>
      <c r="J47" s="17" t="str">
        <f t="shared" si="2"/>
        <v>NOT DUE</v>
      </c>
      <c r="K47" s="31"/>
      <c r="L47" s="145"/>
    </row>
    <row r="48" spans="1:12" ht="26.45" customHeight="1">
      <c r="A48" s="17" t="s">
        <v>2053</v>
      </c>
      <c r="B48" s="31" t="s">
        <v>1997</v>
      </c>
      <c r="C48" s="31" t="s">
        <v>1998</v>
      </c>
      <c r="D48" s="43">
        <v>4000</v>
      </c>
      <c r="E48" s="13">
        <v>41565</v>
      </c>
      <c r="F48" s="325">
        <v>44439</v>
      </c>
      <c r="G48" s="14">
        <v>38290.800000000003</v>
      </c>
      <c r="H48" s="333">
        <f>IF(I48&lt;=4000,$F$5+(I48/24),"error")</f>
        <v>44709.675000000003</v>
      </c>
      <c r="I48" s="23">
        <f t="shared" si="0"/>
        <v>3016.2000000000044</v>
      </c>
      <c r="J48" s="17" t="str">
        <f t="shared" si="2"/>
        <v>NOT DUE</v>
      </c>
      <c r="K48" s="31"/>
      <c r="L48" s="145"/>
    </row>
    <row r="49" spans="1:12" ht="15" customHeight="1">
      <c r="A49" s="17" t="s">
        <v>2054</v>
      </c>
      <c r="B49" s="31" t="s">
        <v>1999</v>
      </c>
      <c r="C49" s="31" t="s">
        <v>2000</v>
      </c>
      <c r="D49" s="43">
        <v>8000</v>
      </c>
      <c r="E49" s="13">
        <v>41565</v>
      </c>
      <c r="F49" s="325">
        <v>44439</v>
      </c>
      <c r="G49" s="14">
        <v>38290.800000000003</v>
      </c>
      <c r="H49" s="333">
        <f t="shared" ref="H49:H52" si="7">IF(I49&lt;=8000,$F$5+(I49/24),"error")</f>
        <v>44876.341666666667</v>
      </c>
      <c r="I49" s="23">
        <f t="shared" si="0"/>
        <v>7016.2000000000044</v>
      </c>
      <c r="J49" s="17" t="str">
        <f t="shared" si="2"/>
        <v>NOT DUE</v>
      </c>
      <c r="K49" s="31"/>
      <c r="L49" s="145"/>
    </row>
    <row r="50" spans="1:12" ht="15" customHeight="1">
      <c r="A50" s="17" t="s">
        <v>2055</v>
      </c>
      <c r="B50" s="31" t="s">
        <v>2001</v>
      </c>
      <c r="C50" s="31" t="s">
        <v>2002</v>
      </c>
      <c r="D50" s="43">
        <v>8000</v>
      </c>
      <c r="E50" s="13">
        <v>41565</v>
      </c>
      <c r="F50" s="325">
        <v>44439</v>
      </c>
      <c r="G50" s="14">
        <v>38290.800000000003</v>
      </c>
      <c r="H50" s="333">
        <f t="shared" si="7"/>
        <v>44876.341666666667</v>
      </c>
      <c r="I50" s="23">
        <f t="shared" si="0"/>
        <v>7016.2000000000044</v>
      </c>
      <c r="J50" s="17" t="str">
        <f t="shared" si="2"/>
        <v>NOT DUE</v>
      </c>
      <c r="K50" s="31"/>
      <c r="L50" s="145"/>
    </row>
    <row r="51" spans="1:12" ht="24.95" customHeight="1">
      <c r="A51" s="17" t="s">
        <v>2056</v>
      </c>
      <c r="B51" s="31" t="s">
        <v>2003</v>
      </c>
      <c r="C51" s="31" t="s">
        <v>37</v>
      </c>
      <c r="D51" s="43">
        <v>8000</v>
      </c>
      <c r="E51" s="13">
        <v>41565</v>
      </c>
      <c r="F51" s="13">
        <v>44035</v>
      </c>
      <c r="G51" s="27">
        <v>33876.6</v>
      </c>
      <c r="H51" s="333">
        <f t="shared" si="7"/>
        <v>44692.416666666664</v>
      </c>
      <c r="I51" s="23">
        <f t="shared" si="0"/>
        <v>2602</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3">
        <f t="shared" si="7"/>
        <v>44692.416666666664</v>
      </c>
      <c r="I52" s="23">
        <f t="shared" si="0"/>
        <v>2602</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3">
        <f>IF(I53&lt;=16000,$F$5+(I53/24),"error")</f>
        <v>45025.75</v>
      </c>
      <c r="I53" s="23">
        <f t="shared" si="0"/>
        <v>10602</v>
      </c>
      <c r="J53" s="17" t="str">
        <f t="shared" si="8"/>
        <v>NOT DUE</v>
      </c>
      <c r="K53" s="31"/>
      <c r="L53" s="145"/>
    </row>
    <row r="54" spans="1:12" ht="25.5">
      <c r="A54" s="17" t="s">
        <v>2059</v>
      </c>
      <c r="B54" s="31" t="s">
        <v>2006</v>
      </c>
      <c r="C54" s="31" t="s">
        <v>37</v>
      </c>
      <c r="D54" s="43">
        <v>16000</v>
      </c>
      <c r="E54" s="13">
        <v>41565</v>
      </c>
      <c r="F54" s="13">
        <v>44035</v>
      </c>
      <c r="G54" s="27">
        <v>33876.6</v>
      </c>
      <c r="H54" s="333">
        <f>IF(I54&lt;=16000,$F$5+(I54/24),"error")</f>
        <v>45025.75</v>
      </c>
      <c r="I54" s="23">
        <f t="shared" si="0"/>
        <v>10602</v>
      </c>
      <c r="J54" s="17" t="str">
        <f t="shared" si="8"/>
        <v>NOT DUE</v>
      </c>
      <c r="K54" s="31"/>
      <c r="L54" s="145"/>
    </row>
    <row r="55" spans="1:12">
      <c r="A55" s="17" t="s">
        <v>2077</v>
      </c>
      <c r="B55" s="31" t="s">
        <v>2061</v>
      </c>
      <c r="C55" s="31" t="s">
        <v>2062</v>
      </c>
      <c r="D55" s="43">
        <v>8000</v>
      </c>
      <c r="E55" s="13">
        <v>41565</v>
      </c>
      <c r="F55" s="13">
        <v>44008</v>
      </c>
      <c r="G55" s="27">
        <v>33649</v>
      </c>
      <c r="H55" s="333">
        <f t="shared" ref="H55:H62" si="9">IF(I55&lt;=8000,$F$5+(I55/24),"error")</f>
        <v>44682.933333333334</v>
      </c>
      <c r="I55" s="23">
        <f t="shared" si="0"/>
        <v>2374.4000000000015</v>
      </c>
      <c r="J55" s="17" t="str">
        <f t="shared" si="8"/>
        <v>NOT DUE</v>
      </c>
      <c r="K55" s="31"/>
      <c r="L55" s="145"/>
    </row>
    <row r="56" spans="1:12" ht="25.5">
      <c r="A56" s="17" t="s">
        <v>2078</v>
      </c>
      <c r="B56" s="31" t="s">
        <v>2063</v>
      </c>
      <c r="C56" s="31" t="s">
        <v>2064</v>
      </c>
      <c r="D56" s="43">
        <v>8000</v>
      </c>
      <c r="E56" s="13">
        <v>41565</v>
      </c>
      <c r="F56" s="13">
        <v>44008</v>
      </c>
      <c r="G56" s="27">
        <v>33649</v>
      </c>
      <c r="H56" s="333">
        <f t="shared" si="9"/>
        <v>44682.933333333334</v>
      </c>
      <c r="I56" s="23">
        <f t="shared" si="0"/>
        <v>2374.4000000000015</v>
      </c>
      <c r="J56" s="17" t="str">
        <f t="shared" si="8"/>
        <v>NOT DUE</v>
      </c>
      <c r="K56" s="31"/>
      <c r="L56" s="145"/>
    </row>
    <row r="57" spans="1:12">
      <c r="A57" s="17" t="s">
        <v>2079</v>
      </c>
      <c r="B57" s="31" t="s">
        <v>2065</v>
      </c>
      <c r="C57" s="31" t="s">
        <v>2066</v>
      </c>
      <c r="D57" s="43">
        <v>8000</v>
      </c>
      <c r="E57" s="13">
        <v>41565</v>
      </c>
      <c r="F57" s="13">
        <v>44008</v>
      </c>
      <c r="G57" s="27">
        <v>33649</v>
      </c>
      <c r="H57" s="333">
        <f t="shared" si="9"/>
        <v>44682.933333333334</v>
      </c>
      <c r="I57" s="23">
        <f t="shared" si="0"/>
        <v>2374.4000000000015</v>
      </c>
      <c r="J57" s="17" t="str">
        <f t="shared" si="8"/>
        <v>NOT DUE</v>
      </c>
      <c r="K57" s="31" t="s">
        <v>2085</v>
      </c>
      <c r="L57" s="145"/>
    </row>
    <row r="58" spans="1:12">
      <c r="A58" s="17" t="s">
        <v>2080</v>
      </c>
      <c r="B58" s="31" t="s">
        <v>2067</v>
      </c>
      <c r="C58" s="31" t="s">
        <v>2068</v>
      </c>
      <c r="D58" s="43">
        <v>8000</v>
      </c>
      <c r="E58" s="13">
        <v>41565</v>
      </c>
      <c r="F58" s="13">
        <v>44008</v>
      </c>
      <c r="G58" s="27">
        <v>33649</v>
      </c>
      <c r="H58" s="333">
        <f t="shared" si="9"/>
        <v>44682.933333333334</v>
      </c>
      <c r="I58" s="23">
        <f t="shared" si="0"/>
        <v>2374.4000000000015</v>
      </c>
      <c r="J58" s="17" t="str">
        <f t="shared" si="8"/>
        <v>NOT DUE</v>
      </c>
      <c r="K58" s="31"/>
      <c r="L58" s="145"/>
    </row>
    <row r="59" spans="1:12" ht="25.5">
      <c r="A59" s="17" t="s">
        <v>2081</v>
      </c>
      <c r="B59" s="31" t="s">
        <v>2069</v>
      </c>
      <c r="C59" s="31" t="s">
        <v>2070</v>
      </c>
      <c r="D59" s="43">
        <v>8000</v>
      </c>
      <c r="E59" s="13">
        <v>41565</v>
      </c>
      <c r="F59" s="13">
        <v>44008</v>
      </c>
      <c r="G59" s="27">
        <v>33649</v>
      </c>
      <c r="H59" s="333">
        <f t="shared" si="9"/>
        <v>44682.933333333334</v>
      </c>
      <c r="I59" s="23">
        <f t="shared" si="0"/>
        <v>2374.4000000000015</v>
      </c>
      <c r="J59" s="17" t="str">
        <f t="shared" si="8"/>
        <v>NOT DUE</v>
      </c>
      <c r="K59" s="31" t="s">
        <v>2086</v>
      </c>
      <c r="L59" s="145" t="s">
        <v>5277</v>
      </c>
    </row>
    <row r="60" spans="1:12">
      <c r="A60" s="17" t="s">
        <v>2082</v>
      </c>
      <c r="B60" s="31" t="s">
        <v>2071</v>
      </c>
      <c r="C60" s="31" t="s">
        <v>2072</v>
      </c>
      <c r="D60" s="43">
        <v>8000</v>
      </c>
      <c r="E60" s="13">
        <v>41565</v>
      </c>
      <c r="F60" s="13">
        <v>44008</v>
      </c>
      <c r="G60" s="27">
        <v>33649</v>
      </c>
      <c r="H60" s="333">
        <f t="shared" si="9"/>
        <v>44682.933333333334</v>
      </c>
      <c r="I60" s="23">
        <f t="shared" si="0"/>
        <v>2374.4000000000015</v>
      </c>
      <c r="J60" s="17" t="str">
        <f t="shared" si="8"/>
        <v>NOT DUE</v>
      </c>
      <c r="K60" s="31" t="s">
        <v>2086</v>
      </c>
      <c r="L60" s="145"/>
    </row>
    <row r="61" spans="1:12" ht="25.5">
      <c r="A61" s="17" t="s">
        <v>2083</v>
      </c>
      <c r="B61" s="31" t="s">
        <v>2073</v>
      </c>
      <c r="C61" s="31" t="s">
        <v>2074</v>
      </c>
      <c r="D61" s="43">
        <v>8000</v>
      </c>
      <c r="E61" s="13">
        <v>41565</v>
      </c>
      <c r="F61" s="13">
        <v>44008</v>
      </c>
      <c r="G61" s="27">
        <v>33649</v>
      </c>
      <c r="H61" s="333">
        <f t="shared" si="9"/>
        <v>44682.933333333334</v>
      </c>
      <c r="I61" s="23">
        <f t="shared" si="0"/>
        <v>2374.4000000000015</v>
      </c>
      <c r="J61" s="17" t="str">
        <f t="shared" si="8"/>
        <v>NOT DUE</v>
      </c>
      <c r="K61" s="31" t="s">
        <v>2087</v>
      </c>
      <c r="L61" s="145"/>
    </row>
    <row r="62" spans="1:12">
      <c r="A62" s="17" t="s">
        <v>2084</v>
      </c>
      <c r="B62" s="31" t="s">
        <v>2075</v>
      </c>
      <c r="C62" s="31" t="s">
        <v>2076</v>
      </c>
      <c r="D62" s="43">
        <v>8000</v>
      </c>
      <c r="E62" s="13">
        <v>41565</v>
      </c>
      <c r="F62" s="13">
        <v>44008</v>
      </c>
      <c r="G62" s="27">
        <v>33649</v>
      </c>
      <c r="H62" s="333">
        <f t="shared" si="9"/>
        <v>44682.933333333334</v>
      </c>
      <c r="I62" s="23">
        <f t="shared" si="0"/>
        <v>2374.4000000000015</v>
      </c>
      <c r="J62" s="17" t="str">
        <f t="shared" si="8"/>
        <v>NOT DUE</v>
      </c>
      <c r="K62" s="31"/>
      <c r="L62" s="145"/>
    </row>
    <row r="63" spans="1:12">
      <c r="A63" s="17" t="s">
        <v>2093</v>
      </c>
      <c r="B63" s="31" t="s">
        <v>2088</v>
      </c>
      <c r="C63" s="31" t="s">
        <v>1354</v>
      </c>
      <c r="D63" s="43">
        <v>2000</v>
      </c>
      <c r="E63" s="13">
        <v>41565</v>
      </c>
      <c r="F63" s="325">
        <v>44439</v>
      </c>
      <c r="G63" s="14">
        <v>38290.800000000003</v>
      </c>
      <c r="H63" s="333">
        <f t="shared" ref="H63:H65" si="10">IF(I63&lt;=2000,$F$5+(I63/24),"error")</f>
        <v>44626.341666666667</v>
      </c>
      <c r="I63" s="23">
        <f t="shared" si="0"/>
        <v>1016.2000000000044</v>
      </c>
      <c r="J63" s="17" t="str">
        <f t="shared" si="8"/>
        <v>NOT DUE</v>
      </c>
      <c r="K63" s="31"/>
      <c r="L63" s="41"/>
    </row>
    <row r="64" spans="1:12" ht="25.5">
      <c r="A64" s="17" t="s">
        <v>2094</v>
      </c>
      <c r="B64" s="31" t="s">
        <v>2089</v>
      </c>
      <c r="C64" s="31" t="s">
        <v>1946</v>
      </c>
      <c r="D64" s="43">
        <v>2000</v>
      </c>
      <c r="E64" s="13">
        <v>41565</v>
      </c>
      <c r="F64" s="325">
        <v>44439</v>
      </c>
      <c r="G64" s="14">
        <v>38290.800000000003</v>
      </c>
      <c r="H64" s="333">
        <f t="shared" si="10"/>
        <v>44626.341666666667</v>
      </c>
      <c r="I64" s="23">
        <f t="shared" si="0"/>
        <v>1016.2000000000044</v>
      </c>
      <c r="J64" s="17" t="str">
        <f t="shared" si="8"/>
        <v>NOT DUE</v>
      </c>
      <c r="K64" s="31"/>
      <c r="L64" s="41"/>
    </row>
    <row r="65" spans="1:12">
      <c r="A65" s="17" t="s">
        <v>2095</v>
      </c>
      <c r="B65" s="31" t="s">
        <v>2090</v>
      </c>
      <c r="C65" s="31" t="s">
        <v>1354</v>
      </c>
      <c r="D65" s="43">
        <v>2000</v>
      </c>
      <c r="E65" s="13">
        <v>41565</v>
      </c>
      <c r="F65" s="325">
        <v>44439</v>
      </c>
      <c r="G65" s="14">
        <v>38290.800000000003</v>
      </c>
      <c r="H65" s="333">
        <f t="shared" si="10"/>
        <v>44626.341666666667</v>
      </c>
      <c r="I65" s="23">
        <f t="shared" si="0"/>
        <v>1016.2000000000044</v>
      </c>
      <c r="J65" s="17" t="str">
        <f t="shared" si="8"/>
        <v>NOT DUE</v>
      </c>
      <c r="K65" s="31"/>
      <c r="L65" s="41"/>
    </row>
    <row r="66" spans="1:12" ht="25.5">
      <c r="A66" s="17" t="s">
        <v>2096</v>
      </c>
      <c r="B66" s="31" t="s">
        <v>2091</v>
      </c>
      <c r="C66" s="31" t="s">
        <v>2092</v>
      </c>
      <c r="D66" s="43">
        <v>4000</v>
      </c>
      <c r="E66" s="13">
        <v>41565</v>
      </c>
      <c r="F66" s="325">
        <v>44439</v>
      </c>
      <c r="G66" s="14">
        <v>38290.800000000003</v>
      </c>
      <c r="H66" s="333">
        <f>IF(I66&lt;=4000,$F$5+(I66/24),"error")</f>
        <v>44709.675000000003</v>
      </c>
      <c r="I66" s="23">
        <f t="shared" si="0"/>
        <v>3016.2000000000044</v>
      </c>
      <c r="J66" s="17" t="str">
        <f t="shared" si="8"/>
        <v>NOT DUE</v>
      </c>
      <c r="K66" s="31"/>
      <c r="L66" s="145"/>
    </row>
    <row r="67" spans="1:12" ht="38.25">
      <c r="A67" s="17" t="s">
        <v>2104</v>
      </c>
      <c r="B67" s="31" t="s">
        <v>2097</v>
      </c>
      <c r="C67" s="31" t="s">
        <v>37</v>
      </c>
      <c r="D67" s="43">
        <v>8000</v>
      </c>
      <c r="E67" s="13">
        <v>41565</v>
      </c>
      <c r="F67" s="13">
        <v>44008</v>
      </c>
      <c r="G67" s="27">
        <v>33649</v>
      </c>
      <c r="H67" s="333">
        <f t="shared" ref="H67:H69" si="11">IF(I67&lt;=8000,$F$5+(I67/24),"error")</f>
        <v>44682.933333333334</v>
      </c>
      <c r="I67" s="23">
        <f t="shared" si="0"/>
        <v>2374.4000000000015</v>
      </c>
      <c r="J67" s="17" t="str">
        <f t="shared" si="8"/>
        <v>NOT DUE</v>
      </c>
      <c r="K67" s="31" t="s">
        <v>2109</v>
      </c>
      <c r="L67" s="145"/>
    </row>
    <row r="68" spans="1:12">
      <c r="A68" s="17" t="s">
        <v>2105</v>
      </c>
      <c r="B68" s="31" t="s">
        <v>2098</v>
      </c>
      <c r="C68" s="31" t="s">
        <v>2099</v>
      </c>
      <c r="D68" s="43">
        <v>8000</v>
      </c>
      <c r="E68" s="13">
        <v>41565</v>
      </c>
      <c r="F68" s="13">
        <v>44008</v>
      </c>
      <c r="G68" s="27">
        <v>33649</v>
      </c>
      <c r="H68" s="333">
        <f t="shared" si="11"/>
        <v>44682.933333333334</v>
      </c>
      <c r="I68" s="23">
        <f t="shared" si="0"/>
        <v>2374.4000000000015</v>
      </c>
      <c r="J68" s="17" t="str">
        <f t="shared" si="8"/>
        <v>NOT DUE</v>
      </c>
      <c r="K68" s="31" t="s">
        <v>2110</v>
      </c>
      <c r="L68" s="145"/>
    </row>
    <row r="69" spans="1:12">
      <c r="A69" s="17" t="s">
        <v>2106</v>
      </c>
      <c r="B69" s="31" t="s">
        <v>2100</v>
      </c>
      <c r="C69" s="31" t="s">
        <v>2101</v>
      </c>
      <c r="D69" s="43">
        <v>8000</v>
      </c>
      <c r="E69" s="13">
        <v>41565</v>
      </c>
      <c r="F69" s="13">
        <v>44008</v>
      </c>
      <c r="G69" s="27">
        <v>33649</v>
      </c>
      <c r="H69" s="333">
        <f t="shared" si="11"/>
        <v>44682.933333333334</v>
      </c>
      <c r="I69" s="23">
        <f t="shared" si="0"/>
        <v>2374.4000000000015</v>
      </c>
      <c r="J69" s="17" t="str">
        <f t="shared" si="8"/>
        <v>NOT DUE</v>
      </c>
      <c r="K69" s="31" t="s">
        <v>2110</v>
      </c>
      <c r="L69" s="145"/>
    </row>
    <row r="70" spans="1:12" ht="38.25">
      <c r="A70" s="17" t="s">
        <v>2107</v>
      </c>
      <c r="B70" s="31" t="s">
        <v>2102</v>
      </c>
      <c r="C70" s="31" t="s">
        <v>37</v>
      </c>
      <c r="D70" s="43">
        <v>16000</v>
      </c>
      <c r="E70" s="13">
        <v>41565</v>
      </c>
      <c r="F70" s="13">
        <v>43186</v>
      </c>
      <c r="G70" s="27">
        <v>24723</v>
      </c>
      <c r="H70" s="333">
        <f t="shared" ref="H70:H71" si="12">IF(I70&lt;=16000,$F$5+(I70/24),"error")</f>
        <v>44644.35</v>
      </c>
      <c r="I70" s="23">
        <f t="shared" si="0"/>
        <v>1448.4000000000015</v>
      </c>
      <c r="J70" s="17" t="str">
        <f t="shared" si="8"/>
        <v>NOT DUE</v>
      </c>
      <c r="K70" s="31"/>
      <c r="L70" s="145"/>
    </row>
    <row r="71" spans="1:12" ht="38.25">
      <c r="A71" s="17" t="s">
        <v>2108</v>
      </c>
      <c r="B71" s="31" t="s">
        <v>2103</v>
      </c>
      <c r="C71" s="31" t="s">
        <v>37</v>
      </c>
      <c r="D71" s="43">
        <v>16000</v>
      </c>
      <c r="E71" s="13">
        <v>41565</v>
      </c>
      <c r="F71" s="13">
        <v>43186</v>
      </c>
      <c r="G71" s="27">
        <v>24723</v>
      </c>
      <c r="H71" s="333">
        <f t="shared" si="12"/>
        <v>44644.35</v>
      </c>
      <c r="I71" s="23">
        <f t="shared" si="0"/>
        <v>1448.4000000000015</v>
      </c>
      <c r="J71" s="17" t="str">
        <f t="shared" si="8"/>
        <v>NOT DUE</v>
      </c>
      <c r="K71" s="31"/>
      <c r="L71" s="145"/>
    </row>
    <row r="72" spans="1:12" ht="25.5">
      <c r="A72" s="17" t="s">
        <v>2118</v>
      </c>
      <c r="B72" s="31" t="s">
        <v>2111</v>
      </c>
      <c r="C72" s="31" t="s">
        <v>2112</v>
      </c>
      <c r="D72" s="43">
        <v>4000</v>
      </c>
      <c r="E72" s="13">
        <v>41565</v>
      </c>
      <c r="F72" s="325">
        <v>44439</v>
      </c>
      <c r="G72" s="14">
        <v>38290.800000000003</v>
      </c>
      <c r="H72" s="333">
        <f t="shared" ref="H72:H73" si="13">IF(I72&lt;=4000,$F$5+(I72/24),"error")</f>
        <v>44709.675000000003</v>
      </c>
      <c r="I72" s="23">
        <f t="shared" ref="I72:I120" si="14">D72-($F$4-G72)</f>
        <v>3016.2000000000044</v>
      </c>
      <c r="J72" s="17" t="str">
        <f t="shared" si="8"/>
        <v>NOT DUE</v>
      </c>
      <c r="K72" s="31" t="s">
        <v>2123</v>
      </c>
      <c r="L72" s="145"/>
    </row>
    <row r="73" spans="1:12" ht="25.5">
      <c r="A73" s="17" t="s">
        <v>2119</v>
      </c>
      <c r="B73" s="31" t="s">
        <v>2113</v>
      </c>
      <c r="C73" s="31" t="s">
        <v>2114</v>
      </c>
      <c r="D73" s="43">
        <v>4000</v>
      </c>
      <c r="E73" s="13">
        <v>41565</v>
      </c>
      <c r="F73" s="325">
        <v>44439</v>
      </c>
      <c r="G73" s="14">
        <v>38290.800000000003</v>
      </c>
      <c r="H73" s="333">
        <f t="shared" si="13"/>
        <v>44709.675000000003</v>
      </c>
      <c r="I73" s="23">
        <f t="shared" si="14"/>
        <v>3016.2000000000044</v>
      </c>
      <c r="J73" s="17" t="str">
        <f t="shared" si="8"/>
        <v>NOT DUE</v>
      </c>
      <c r="K73" s="31" t="s">
        <v>2124</v>
      </c>
      <c r="L73" s="145"/>
    </row>
    <row r="74" spans="1:12">
      <c r="A74" s="17" t="s">
        <v>2120</v>
      </c>
      <c r="B74" s="31" t="s">
        <v>2115</v>
      </c>
      <c r="C74" s="31" t="s">
        <v>2099</v>
      </c>
      <c r="D74" s="43">
        <v>8000</v>
      </c>
      <c r="E74" s="13">
        <v>41565</v>
      </c>
      <c r="F74" s="13">
        <v>44008</v>
      </c>
      <c r="G74" s="27">
        <v>33649</v>
      </c>
      <c r="H74" s="333">
        <f t="shared" ref="H74:H76" si="15">IF(I74&lt;=8000,$F$5+(I74/24),"error")</f>
        <v>44682.933333333334</v>
      </c>
      <c r="I74" s="23">
        <f t="shared" si="14"/>
        <v>2374.4000000000015</v>
      </c>
      <c r="J74" s="17" t="str">
        <f t="shared" si="8"/>
        <v>NOT DUE</v>
      </c>
      <c r="K74" s="31" t="s">
        <v>2125</v>
      </c>
      <c r="L74" s="145"/>
    </row>
    <row r="75" spans="1:12">
      <c r="A75" s="17" t="s">
        <v>2121</v>
      </c>
      <c r="B75" s="31" t="s">
        <v>2115</v>
      </c>
      <c r="C75" s="31" t="s">
        <v>2116</v>
      </c>
      <c r="D75" s="43">
        <v>8000</v>
      </c>
      <c r="E75" s="13">
        <v>41565</v>
      </c>
      <c r="F75" s="13">
        <v>44008</v>
      </c>
      <c r="G75" s="27">
        <v>33649</v>
      </c>
      <c r="H75" s="333">
        <f t="shared" si="15"/>
        <v>44682.933333333334</v>
      </c>
      <c r="I75" s="23">
        <f t="shared" si="14"/>
        <v>2374.4000000000015</v>
      </c>
      <c r="J75" s="17" t="str">
        <f t="shared" si="8"/>
        <v>NOT DUE</v>
      </c>
      <c r="K75" s="31" t="s">
        <v>2125</v>
      </c>
      <c r="L75" s="145"/>
    </row>
    <row r="76" spans="1:12">
      <c r="A76" s="17" t="s">
        <v>2122</v>
      </c>
      <c r="B76" s="31" t="s">
        <v>2117</v>
      </c>
      <c r="C76" s="31" t="s">
        <v>2002</v>
      </c>
      <c r="D76" s="43">
        <v>8000</v>
      </c>
      <c r="E76" s="13">
        <v>41565</v>
      </c>
      <c r="F76" s="13">
        <v>44008</v>
      </c>
      <c r="G76" s="27">
        <v>33649</v>
      </c>
      <c r="H76" s="333">
        <f t="shared" si="15"/>
        <v>44682.933333333334</v>
      </c>
      <c r="I76" s="23">
        <f t="shared" si="14"/>
        <v>2374.4000000000015</v>
      </c>
      <c r="J76" s="17" t="str">
        <f t="shared" si="8"/>
        <v>NOT DUE</v>
      </c>
      <c r="K76" s="31"/>
      <c r="L76" s="145"/>
    </row>
    <row r="77" spans="1:12" ht="38.25">
      <c r="A77" s="17" t="s">
        <v>2132</v>
      </c>
      <c r="B77" s="31" t="s">
        <v>2126</v>
      </c>
      <c r="C77" s="31" t="s">
        <v>37</v>
      </c>
      <c r="D77" s="43">
        <v>16000</v>
      </c>
      <c r="E77" s="13">
        <v>41565</v>
      </c>
      <c r="F77" s="13">
        <v>43336</v>
      </c>
      <c r="G77" s="27">
        <v>24723</v>
      </c>
      <c r="H77" s="333">
        <f t="shared" ref="H77:H82" si="16">IF(I77&lt;=16000,$F$5+(I77/24),"error")</f>
        <v>44644.35</v>
      </c>
      <c r="I77" s="23">
        <f t="shared" si="14"/>
        <v>1448.4000000000015</v>
      </c>
      <c r="J77" s="17" t="str">
        <f t="shared" si="8"/>
        <v>NOT DUE</v>
      </c>
      <c r="K77" s="31"/>
      <c r="L77" s="145"/>
    </row>
    <row r="78" spans="1:12" ht="38.25">
      <c r="A78" s="17" t="s">
        <v>2133</v>
      </c>
      <c r="B78" s="31" t="s">
        <v>2127</v>
      </c>
      <c r="C78" s="31" t="s">
        <v>37</v>
      </c>
      <c r="D78" s="43">
        <v>16000</v>
      </c>
      <c r="E78" s="13">
        <v>41565</v>
      </c>
      <c r="F78" s="13">
        <v>43336</v>
      </c>
      <c r="G78" s="27">
        <v>24723</v>
      </c>
      <c r="H78" s="333">
        <f t="shared" si="16"/>
        <v>44644.35</v>
      </c>
      <c r="I78" s="23">
        <f t="shared" si="14"/>
        <v>1448.4000000000015</v>
      </c>
      <c r="J78" s="17" t="str">
        <f t="shared" si="8"/>
        <v>NOT DUE</v>
      </c>
      <c r="K78" s="31"/>
      <c r="L78" s="145"/>
    </row>
    <row r="79" spans="1:12" ht="25.5">
      <c r="A79" s="17" t="s">
        <v>2134</v>
      </c>
      <c r="B79" s="31" t="s">
        <v>2128</v>
      </c>
      <c r="C79" s="31" t="s">
        <v>37</v>
      </c>
      <c r="D79" s="43">
        <v>16000</v>
      </c>
      <c r="E79" s="13">
        <v>41565</v>
      </c>
      <c r="F79" s="13">
        <v>43336</v>
      </c>
      <c r="G79" s="27">
        <v>24723</v>
      </c>
      <c r="H79" s="333">
        <f t="shared" si="16"/>
        <v>44644.35</v>
      </c>
      <c r="I79" s="23">
        <f t="shared" si="14"/>
        <v>1448.4000000000015</v>
      </c>
      <c r="J79" s="17" t="str">
        <f t="shared" si="8"/>
        <v>NOT DUE</v>
      </c>
      <c r="K79" s="31"/>
      <c r="L79" s="145"/>
    </row>
    <row r="80" spans="1:12" ht="25.5">
      <c r="A80" s="17" t="s">
        <v>2135</v>
      </c>
      <c r="B80" s="31" t="s">
        <v>2129</v>
      </c>
      <c r="C80" s="31" t="s">
        <v>37</v>
      </c>
      <c r="D80" s="43">
        <v>16000</v>
      </c>
      <c r="E80" s="13">
        <v>41565</v>
      </c>
      <c r="F80" s="13">
        <v>43336</v>
      </c>
      <c r="G80" s="27">
        <v>24723</v>
      </c>
      <c r="H80" s="333">
        <f t="shared" si="16"/>
        <v>44644.35</v>
      </c>
      <c r="I80" s="23">
        <f t="shared" si="14"/>
        <v>1448.4000000000015</v>
      </c>
      <c r="J80" s="17" t="str">
        <f t="shared" si="8"/>
        <v>NOT DUE</v>
      </c>
      <c r="K80" s="31"/>
      <c r="L80" s="145"/>
    </row>
    <row r="81" spans="1:12" ht="38.25">
      <c r="A81" s="17" t="s">
        <v>2136</v>
      </c>
      <c r="B81" s="31" t="s">
        <v>2130</v>
      </c>
      <c r="C81" s="31" t="s">
        <v>37</v>
      </c>
      <c r="D81" s="43">
        <v>16000</v>
      </c>
      <c r="E81" s="13">
        <v>41565</v>
      </c>
      <c r="F81" s="13">
        <v>43336</v>
      </c>
      <c r="G81" s="27">
        <v>24723</v>
      </c>
      <c r="H81" s="333">
        <f t="shared" si="16"/>
        <v>44644.35</v>
      </c>
      <c r="I81" s="23">
        <f t="shared" si="14"/>
        <v>1448.4000000000015</v>
      </c>
      <c r="J81" s="17" t="str">
        <f t="shared" si="8"/>
        <v>NOT DUE</v>
      </c>
      <c r="K81" s="31"/>
      <c r="L81" s="145"/>
    </row>
    <row r="82" spans="1:12" ht="25.5">
      <c r="A82" s="17" t="s">
        <v>2137</v>
      </c>
      <c r="B82" s="31" t="s">
        <v>2131</v>
      </c>
      <c r="C82" s="31" t="s">
        <v>37</v>
      </c>
      <c r="D82" s="43">
        <v>16000</v>
      </c>
      <c r="E82" s="13">
        <v>41565</v>
      </c>
      <c r="F82" s="13">
        <v>43397</v>
      </c>
      <c r="G82" s="27">
        <v>26163</v>
      </c>
      <c r="H82" s="333">
        <f t="shared" si="16"/>
        <v>44704.35</v>
      </c>
      <c r="I82" s="23">
        <f t="shared" si="14"/>
        <v>2888.4000000000015</v>
      </c>
      <c r="J82" s="17" t="str">
        <f t="shared" si="8"/>
        <v>NOT DUE</v>
      </c>
      <c r="K82" s="31"/>
      <c r="L82" s="145"/>
    </row>
    <row r="83" spans="1:12">
      <c r="A83" s="17" t="s">
        <v>2158</v>
      </c>
      <c r="B83" s="31" t="s">
        <v>2138</v>
      </c>
      <c r="C83" s="31" t="s">
        <v>2139</v>
      </c>
      <c r="D83" s="43">
        <v>8000</v>
      </c>
      <c r="E83" s="13">
        <v>41565</v>
      </c>
      <c r="F83" s="13">
        <v>44008</v>
      </c>
      <c r="G83" s="27">
        <v>33649</v>
      </c>
      <c r="H83" s="333">
        <f t="shared" ref="H83:H96" si="17">IF(I83&lt;=8000,$F$5+(I83/24),"error")</f>
        <v>44682.933333333334</v>
      </c>
      <c r="I83" s="23">
        <f t="shared" si="14"/>
        <v>2374.4000000000015</v>
      </c>
      <c r="J83" s="17" t="str">
        <f t="shared" si="8"/>
        <v>NOT DUE</v>
      </c>
      <c r="K83" s="31" t="s">
        <v>2172</v>
      </c>
      <c r="L83" s="145"/>
    </row>
    <row r="84" spans="1:12" ht="25.5">
      <c r="A84" s="17" t="s">
        <v>2159</v>
      </c>
      <c r="B84" s="31" t="s">
        <v>2140</v>
      </c>
      <c r="C84" s="31" t="s">
        <v>1954</v>
      </c>
      <c r="D84" s="43">
        <v>8000</v>
      </c>
      <c r="E84" s="13">
        <v>41565</v>
      </c>
      <c r="F84" s="13">
        <v>44008</v>
      </c>
      <c r="G84" s="27">
        <v>33649</v>
      </c>
      <c r="H84" s="333">
        <f t="shared" si="17"/>
        <v>44682.933333333334</v>
      </c>
      <c r="I84" s="23">
        <f t="shared" si="14"/>
        <v>2374.4000000000015</v>
      </c>
      <c r="J84" s="17" t="str">
        <f t="shared" si="8"/>
        <v>NOT DUE</v>
      </c>
      <c r="K84" s="31" t="s">
        <v>2173</v>
      </c>
      <c r="L84" s="145"/>
    </row>
    <row r="85" spans="1:12" ht="25.5">
      <c r="A85" s="17" t="s">
        <v>2160</v>
      </c>
      <c r="B85" s="31" t="s">
        <v>2141</v>
      </c>
      <c r="C85" s="31" t="s">
        <v>2002</v>
      </c>
      <c r="D85" s="43">
        <v>8000</v>
      </c>
      <c r="E85" s="13">
        <v>41565</v>
      </c>
      <c r="F85" s="13">
        <v>44008</v>
      </c>
      <c r="G85" s="27">
        <v>33649</v>
      </c>
      <c r="H85" s="333">
        <f t="shared" si="17"/>
        <v>44682.933333333334</v>
      </c>
      <c r="I85" s="23">
        <f t="shared" si="14"/>
        <v>2374.4000000000015</v>
      </c>
      <c r="J85" s="17" t="str">
        <f t="shared" si="8"/>
        <v>NOT DUE</v>
      </c>
      <c r="K85" s="31" t="s">
        <v>2173</v>
      </c>
      <c r="L85" s="145"/>
    </row>
    <row r="86" spans="1:12">
      <c r="A86" s="17" t="s">
        <v>2161</v>
      </c>
      <c r="B86" s="31" t="s">
        <v>2142</v>
      </c>
      <c r="C86" s="31" t="s">
        <v>2002</v>
      </c>
      <c r="D86" s="43">
        <v>8000</v>
      </c>
      <c r="E86" s="13">
        <v>41565</v>
      </c>
      <c r="F86" s="13">
        <v>44008</v>
      </c>
      <c r="G86" s="27">
        <v>33649</v>
      </c>
      <c r="H86" s="333">
        <f t="shared" si="17"/>
        <v>44682.933333333334</v>
      </c>
      <c r="I86" s="23">
        <f t="shared" si="14"/>
        <v>2374.4000000000015</v>
      </c>
      <c r="J86" s="17" t="str">
        <f t="shared" si="8"/>
        <v>NOT DUE</v>
      </c>
      <c r="K86" s="31" t="s">
        <v>2173</v>
      </c>
      <c r="L86" s="145"/>
    </row>
    <row r="87" spans="1:12" ht="25.5">
      <c r="A87" s="17" t="s">
        <v>2162</v>
      </c>
      <c r="B87" s="31" t="s">
        <v>2143</v>
      </c>
      <c r="C87" s="31" t="s">
        <v>2144</v>
      </c>
      <c r="D87" s="43">
        <v>8000</v>
      </c>
      <c r="E87" s="13">
        <v>41565</v>
      </c>
      <c r="F87" s="13">
        <v>44008</v>
      </c>
      <c r="G87" s="27">
        <v>33649</v>
      </c>
      <c r="H87" s="333">
        <f t="shared" si="17"/>
        <v>44682.933333333334</v>
      </c>
      <c r="I87" s="23">
        <f t="shared" si="14"/>
        <v>2374.4000000000015</v>
      </c>
      <c r="J87" s="17" t="str">
        <f t="shared" si="8"/>
        <v>NOT DUE</v>
      </c>
      <c r="K87" s="31" t="s">
        <v>2173</v>
      </c>
      <c r="L87" s="145"/>
    </row>
    <row r="88" spans="1:12" ht="25.5">
      <c r="A88" s="17" t="s">
        <v>2163</v>
      </c>
      <c r="B88" s="31" t="s">
        <v>2145</v>
      </c>
      <c r="C88" s="31" t="s">
        <v>2146</v>
      </c>
      <c r="D88" s="43">
        <v>8000</v>
      </c>
      <c r="E88" s="13">
        <v>41565</v>
      </c>
      <c r="F88" s="13">
        <v>44008</v>
      </c>
      <c r="G88" s="27">
        <v>33649</v>
      </c>
      <c r="H88" s="333">
        <f t="shared" si="17"/>
        <v>44682.933333333334</v>
      </c>
      <c r="I88" s="23">
        <f t="shared" si="14"/>
        <v>2374.4000000000015</v>
      </c>
      <c r="J88" s="17" t="str">
        <f t="shared" si="8"/>
        <v>NOT DUE</v>
      </c>
      <c r="K88" s="31" t="s">
        <v>2174</v>
      </c>
      <c r="L88" s="145"/>
    </row>
    <row r="89" spans="1:12">
      <c r="A89" s="17" t="s">
        <v>2164</v>
      </c>
      <c r="B89" s="31" t="s">
        <v>2147</v>
      </c>
      <c r="C89" s="31" t="s">
        <v>2002</v>
      </c>
      <c r="D89" s="43">
        <v>8000</v>
      </c>
      <c r="E89" s="13">
        <v>41565</v>
      </c>
      <c r="F89" s="13">
        <v>44008</v>
      </c>
      <c r="G89" s="27">
        <v>33649</v>
      </c>
      <c r="H89" s="333">
        <f t="shared" si="17"/>
        <v>44682.933333333334</v>
      </c>
      <c r="I89" s="23">
        <f t="shared" si="14"/>
        <v>2374.4000000000015</v>
      </c>
      <c r="J89" s="17" t="str">
        <f t="shared" si="8"/>
        <v>NOT DUE</v>
      </c>
      <c r="K89" s="31" t="s">
        <v>2175</v>
      </c>
      <c r="L89" s="145"/>
    </row>
    <row r="90" spans="1:12" ht="25.5">
      <c r="A90" s="17" t="s">
        <v>2165</v>
      </c>
      <c r="B90" s="31" t="s">
        <v>2148</v>
      </c>
      <c r="C90" s="31" t="s">
        <v>2002</v>
      </c>
      <c r="D90" s="43">
        <v>8000</v>
      </c>
      <c r="E90" s="13">
        <v>41565</v>
      </c>
      <c r="F90" s="13">
        <v>44008</v>
      </c>
      <c r="G90" s="27">
        <v>33649</v>
      </c>
      <c r="H90" s="333">
        <f t="shared" si="17"/>
        <v>44682.933333333334</v>
      </c>
      <c r="I90" s="23">
        <f t="shared" si="14"/>
        <v>2374.4000000000015</v>
      </c>
      <c r="J90" s="17" t="str">
        <f t="shared" si="8"/>
        <v>NOT DUE</v>
      </c>
      <c r="K90" s="31" t="s">
        <v>2176</v>
      </c>
      <c r="L90" s="145"/>
    </row>
    <row r="91" spans="1:12" ht="25.5">
      <c r="A91" s="17" t="s">
        <v>2166</v>
      </c>
      <c r="B91" s="31" t="s">
        <v>2149</v>
      </c>
      <c r="C91" s="31" t="s">
        <v>2150</v>
      </c>
      <c r="D91" s="43">
        <v>8000</v>
      </c>
      <c r="E91" s="13">
        <v>41565</v>
      </c>
      <c r="F91" s="13">
        <v>44008</v>
      </c>
      <c r="G91" s="27">
        <v>33649</v>
      </c>
      <c r="H91" s="333">
        <f t="shared" si="17"/>
        <v>44682.933333333334</v>
      </c>
      <c r="I91" s="23">
        <f t="shared" si="14"/>
        <v>2374.4000000000015</v>
      </c>
      <c r="J91" s="17" t="str">
        <f t="shared" si="8"/>
        <v>NOT DUE</v>
      </c>
      <c r="K91" s="31" t="s">
        <v>2177</v>
      </c>
      <c r="L91" s="145"/>
    </row>
    <row r="92" spans="1:12">
      <c r="A92" s="17" t="s">
        <v>2167</v>
      </c>
      <c r="B92" s="31" t="s">
        <v>2151</v>
      </c>
      <c r="C92" s="31" t="s">
        <v>2152</v>
      </c>
      <c r="D92" s="43">
        <v>8000</v>
      </c>
      <c r="E92" s="13">
        <v>41565</v>
      </c>
      <c r="F92" s="13">
        <v>44008</v>
      </c>
      <c r="G92" s="27">
        <v>33649</v>
      </c>
      <c r="H92" s="333">
        <f t="shared" si="17"/>
        <v>44682.933333333334</v>
      </c>
      <c r="I92" s="23">
        <f t="shared" si="14"/>
        <v>2374.4000000000015</v>
      </c>
      <c r="J92" s="17" t="str">
        <f t="shared" si="8"/>
        <v>NOT DUE</v>
      </c>
      <c r="K92" s="31"/>
      <c r="L92" s="145"/>
    </row>
    <row r="93" spans="1:12" ht="38.25">
      <c r="A93" s="17" t="s">
        <v>2168</v>
      </c>
      <c r="B93" s="31" t="s">
        <v>2153</v>
      </c>
      <c r="C93" s="31" t="s">
        <v>2002</v>
      </c>
      <c r="D93" s="43">
        <v>8000</v>
      </c>
      <c r="E93" s="13">
        <v>41565</v>
      </c>
      <c r="F93" s="13">
        <v>44008</v>
      </c>
      <c r="G93" s="27">
        <v>33649</v>
      </c>
      <c r="H93" s="333">
        <f t="shared" si="17"/>
        <v>44682.933333333334</v>
      </c>
      <c r="I93" s="23">
        <f t="shared" si="14"/>
        <v>2374.4000000000015</v>
      </c>
      <c r="J93" s="17" t="str">
        <f t="shared" si="8"/>
        <v>NOT DUE</v>
      </c>
      <c r="K93" s="31"/>
      <c r="L93" s="145"/>
    </row>
    <row r="94" spans="1:12" ht="38.25">
      <c r="A94" s="17" t="s">
        <v>2169</v>
      </c>
      <c r="B94" s="31" t="s">
        <v>2154</v>
      </c>
      <c r="C94" s="31" t="s">
        <v>2002</v>
      </c>
      <c r="D94" s="43">
        <v>8000</v>
      </c>
      <c r="E94" s="13">
        <v>41565</v>
      </c>
      <c r="F94" s="13">
        <v>44008</v>
      </c>
      <c r="G94" s="27">
        <v>33649</v>
      </c>
      <c r="H94" s="333">
        <f t="shared" si="17"/>
        <v>44682.933333333334</v>
      </c>
      <c r="I94" s="23">
        <f t="shared" si="14"/>
        <v>2374.4000000000015</v>
      </c>
      <c r="J94" s="17" t="str">
        <f t="shared" si="8"/>
        <v>NOT DUE</v>
      </c>
      <c r="K94" s="31"/>
      <c r="L94" s="145"/>
    </row>
    <row r="95" spans="1:12">
      <c r="A95" s="17" t="s">
        <v>2170</v>
      </c>
      <c r="B95" s="31" t="s">
        <v>2155</v>
      </c>
      <c r="C95" s="31" t="s">
        <v>2156</v>
      </c>
      <c r="D95" s="43">
        <v>8000</v>
      </c>
      <c r="E95" s="13">
        <v>41565</v>
      </c>
      <c r="F95" s="13">
        <v>44008</v>
      </c>
      <c r="G95" s="27">
        <v>33649</v>
      </c>
      <c r="H95" s="333">
        <f t="shared" si="17"/>
        <v>44682.933333333334</v>
      </c>
      <c r="I95" s="23">
        <f t="shared" si="14"/>
        <v>2374.4000000000015</v>
      </c>
      <c r="J95" s="17" t="str">
        <f t="shared" si="8"/>
        <v>NOT DUE</v>
      </c>
      <c r="K95" s="31"/>
      <c r="L95" s="145"/>
    </row>
    <row r="96" spans="1:12" ht="25.5">
      <c r="A96" s="17" t="s">
        <v>2171</v>
      </c>
      <c r="B96" s="31" t="s">
        <v>2157</v>
      </c>
      <c r="C96" s="31" t="s">
        <v>37</v>
      </c>
      <c r="D96" s="43">
        <v>8000</v>
      </c>
      <c r="E96" s="13">
        <v>41565</v>
      </c>
      <c r="F96" s="13">
        <v>44008</v>
      </c>
      <c r="G96" s="27">
        <v>33649</v>
      </c>
      <c r="H96" s="333">
        <f t="shared" si="17"/>
        <v>44682.933333333334</v>
      </c>
      <c r="I96" s="23">
        <f t="shared" si="14"/>
        <v>2374.4000000000015</v>
      </c>
      <c r="J96" s="17" t="str">
        <f t="shared" si="8"/>
        <v>NOT DUE</v>
      </c>
      <c r="K96" s="31"/>
      <c r="L96" s="145"/>
    </row>
    <row r="97" spans="1:12" ht="25.5">
      <c r="A97" s="17" t="s">
        <v>2182</v>
      </c>
      <c r="B97" s="31" t="s">
        <v>2178</v>
      </c>
      <c r="C97" s="31" t="s">
        <v>37</v>
      </c>
      <c r="D97" s="43">
        <v>16000</v>
      </c>
      <c r="E97" s="13">
        <v>41565</v>
      </c>
      <c r="F97" s="13">
        <v>43336</v>
      </c>
      <c r="G97" s="27">
        <v>24723</v>
      </c>
      <c r="H97" s="333">
        <f t="shared" ref="H97:H98" si="18">IF(I97&lt;=16000,$F$5+(I97/24),"error")</f>
        <v>44644.35</v>
      </c>
      <c r="I97" s="23">
        <f t="shared" si="14"/>
        <v>1448.4000000000015</v>
      </c>
      <c r="J97" s="17" t="str">
        <f t="shared" si="8"/>
        <v>NOT DUE</v>
      </c>
      <c r="K97" s="31"/>
      <c r="L97" s="145"/>
    </row>
    <row r="98" spans="1:12" ht="25.5">
      <c r="A98" s="17" t="s">
        <v>2183</v>
      </c>
      <c r="B98" s="31" t="s">
        <v>2179</v>
      </c>
      <c r="C98" s="31" t="s">
        <v>37</v>
      </c>
      <c r="D98" s="43">
        <v>16000</v>
      </c>
      <c r="E98" s="13">
        <v>41565</v>
      </c>
      <c r="F98" s="13">
        <v>43336</v>
      </c>
      <c r="G98" s="27">
        <v>24723</v>
      </c>
      <c r="H98" s="333">
        <f t="shared" si="18"/>
        <v>44644.35</v>
      </c>
      <c r="I98" s="23">
        <f t="shared" si="14"/>
        <v>1448.4000000000015</v>
      </c>
      <c r="J98" s="17" t="str">
        <f t="shared" si="8"/>
        <v>NOT DUE</v>
      </c>
      <c r="K98" s="31"/>
      <c r="L98" s="145"/>
    </row>
    <row r="99" spans="1:12" ht="25.5">
      <c r="A99" s="17" t="s">
        <v>2184</v>
      </c>
      <c r="B99" s="31" t="s">
        <v>2180</v>
      </c>
      <c r="C99" s="31" t="s">
        <v>37</v>
      </c>
      <c r="D99" s="43">
        <v>8000</v>
      </c>
      <c r="E99" s="13">
        <v>41565</v>
      </c>
      <c r="F99" s="13">
        <v>44378</v>
      </c>
      <c r="G99" s="27">
        <v>37945</v>
      </c>
      <c r="H99" s="333">
        <f>IF(I99&lt;=8000,$F$5+(I99/24),"error")</f>
        <v>44861.933333333334</v>
      </c>
      <c r="I99" s="23">
        <f t="shared" si="14"/>
        <v>6670.4000000000015</v>
      </c>
      <c r="J99" s="17" t="str">
        <f t="shared" si="8"/>
        <v>NOT DUE</v>
      </c>
      <c r="K99" s="31"/>
      <c r="L99" s="145"/>
    </row>
    <row r="100" spans="1:12" ht="25.5">
      <c r="A100" s="17" t="s">
        <v>2185</v>
      </c>
      <c r="B100" s="31" t="s">
        <v>2181</v>
      </c>
      <c r="C100" s="31" t="s">
        <v>37</v>
      </c>
      <c r="D100" s="43">
        <v>16000</v>
      </c>
      <c r="E100" s="13">
        <v>41565</v>
      </c>
      <c r="F100" s="13">
        <v>43336</v>
      </c>
      <c r="G100" s="27">
        <v>24723</v>
      </c>
      <c r="H100" s="333">
        <f>IF(I100&lt;=16000,$F$5+(I100/24),"error")</f>
        <v>44644.35</v>
      </c>
      <c r="I100" s="23">
        <f t="shared" si="14"/>
        <v>1448.4000000000015</v>
      </c>
      <c r="J100" s="17" t="str">
        <f t="shared" si="8"/>
        <v>NOT DUE</v>
      </c>
      <c r="K100" s="31"/>
      <c r="L100" s="145"/>
    </row>
    <row r="101" spans="1:12">
      <c r="A101" s="17" t="s">
        <v>2194</v>
      </c>
      <c r="B101" s="31" t="s">
        <v>2186</v>
      </c>
      <c r="C101" s="31" t="s">
        <v>37</v>
      </c>
      <c r="D101" s="43">
        <v>8000</v>
      </c>
      <c r="E101" s="13">
        <v>41565</v>
      </c>
      <c r="F101" s="13">
        <v>44008</v>
      </c>
      <c r="G101" s="27">
        <v>33649</v>
      </c>
      <c r="H101" s="333">
        <f>IF(I101&lt;=8000,$F$5+(I101/24),"error")</f>
        <v>44682.933333333334</v>
      </c>
      <c r="I101" s="23">
        <f t="shared" si="14"/>
        <v>2374.4000000000015</v>
      </c>
      <c r="J101" s="17" t="str">
        <f t="shared" si="8"/>
        <v>NOT DUE</v>
      </c>
      <c r="K101" s="31"/>
      <c r="L101" s="145"/>
    </row>
    <row r="102" spans="1:12">
      <c r="A102" s="17" t="s">
        <v>2195</v>
      </c>
      <c r="B102" s="31" t="s">
        <v>2187</v>
      </c>
      <c r="C102" s="31" t="s">
        <v>2188</v>
      </c>
      <c r="D102" s="43">
        <v>4000</v>
      </c>
      <c r="E102" s="13">
        <v>41565</v>
      </c>
      <c r="F102" s="13">
        <v>44190</v>
      </c>
      <c r="G102" s="27">
        <v>35901</v>
      </c>
      <c r="H102" s="333">
        <f>IF(I102&lt;=4000,$F$5+(I102/24),"error")</f>
        <v>44610.1</v>
      </c>
      <c r="I102" s="23">
        <f t="shared" si="14"/>
        <v>626.40000000000146</v>
      </c>
      <c r="J102" s="17" t="str">
        <f t="shared" si="8"/>
        <v>NOT DUE</v>
      </c>
      <c r="K102" s="31" t="s">
        <v>2202</v>
      </c>
      <c r="L102" s="145"/>
    </row>
    <row r="103" spans="1:12">
      <c r="A103" s="17" t="s">
        <v>2196</v>
      </c>
      <c r="B103" s="31" t="s">
        <v>2187</v>
      </c>
      <c r="C103" s="31" t="s">
        <v>37</v>
      </c>
      <c r="D103" s="43">
        <v>8000</v>
      </c>
      <c r="E103" s="13">
        <v>41565</v>
      </c>
      <c r="F103" s="13">
        <v>44008</v>
      </c>
      <c r="G103" s="27">
        <v>33649</v>
      </c>
      <c r="H103" s="333">
        <f t="shared" ref="H103:H107" si="19">IF(I103&lt;=8000,$F$5+(I103/24),"error")</f>
        <v>44682.933333333334</v>
      </c>
      <c r="I103" s="23">
        <f t="shared" si="14"/>
        <v>2374.4000000000015</v>
      </c>
      <c r="J103" s="17" t="str">
        <f t="shared" si="8"/>
        <v>NOT DUE</v>
      </c>
      <c r="K103" s="31"/>
      <c r="L103" s="145"/>
    </row>
    <row r="104" spans="1:12" ht="25.5">
      <c r="A104" s="17" t="s">
        <v>2197</v>
      </c>
      <c r="B104" s="31" t="s">
        <v>2189</v>
      </c>
      <c r="C104" s="31" t="s">
        <v>2002</v>
      </c>
      <c r="D104" s="43">
        <v>8000</v>
      </c>
      <c r="E104" s="13">
        <v>41565</v>
      </c>
      <c r="F104" s="13">
        <v>44008</v>
      </c>
      <c r="G104" s="27">
        <v>33649</v>
      </c>
      <c r="H104" s="333">
        <f t="shared" si="19"/>
        <v>44682.933333333334</v>
      </c>
      <c r="I104" s="23">
        <f t="shared" si="14"/>
        <v>2374.4000000000015</v>
      </c>
      <c r="J104" s="17" t="str">
        <f t="shared" si="8"/>
        <v>NOT DUE</v>
      </c>
      <c r="K104" s="31" t="s">
        <v>2203</v>
      </c>
      <c r="L104" s="145"/>
    </row>
    <row r="105" spans="1:12">
      <c r="A105" s="17" t="s">
        <v>2198</v>
      </c>
      <c r="B105" s="31" t="s">
        <v>2190</v>
      </c>
      <c r="C105" s="31" t="s">
        <v>2191</v>
      </c>
      <c r="D105" s="43">
        <v>8000</v>
      </c>
      <c r="E105" s="13">
        <v>41565</v>
      </c>
      <c r="F105" s="13">
        <v>44008</v>
      </c>
      <c r="G105" s="27">
        <v>33649</v>
      </c>
      <c r="H105" s="333">
        <f t="shared" si="19"/>
        <v>44682.933333333334</v>
      </c>
      <c r="I105" s="23">
        <f t="shared" si="14"/>
        <v>2374.4000000000015</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3">
        <f t="shared" si="19"/>
        <v>44682.933333333334</v>
      </c>
      <c r="I106" s="23">
        <f t="shared" si="14"/>
        <v>2374.4000000000015</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3">
        <f t="shared" si="19"/>
        <v>44682.933333333334</v>
      </c>
      <c r="I107" s="23">
        <f t="shared" si="14"/>
        <v>2374.4000000000015</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3">
        <f>IF(I108&lt;=16000,$F$5+(I108/24),"error")</f>
        <v>44644.35</v>
      </c>
      <c r="I108" s="23">
        <f t="shared" si="14"/>
        <v>1448.4000000000015</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3">
        <f t="shared" ref="H109:H117" si="20">IF(I109&lt;=8000,$F$5+(I109/24),"error")</f>
        <v>44682.933333333334</v>
      </c>
      <c r="I109" s="23">
        <f t="shared" si="14"/>
        <v>2374.4000000000015</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3">
        <f t="shared" si="20"/>
        <v>44682.933333333334</v>
      </c>
      <c r="I110" s="23">
        <f t="shared" si="14"/>
        <v>2374.4000000000015</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3">
        <f t="shared" si="20"/>
        <v>44682.933333333334</v>
      </c>
      <c r="I111" s="23">
        <f t="shared" si="14"/>
        <v>2374.4000000000015</v>
      </c>
      <c r="J111" s="17" t="str">
        <f t="shared" si="8"/>
        <v>NOT DUE</v>
      </c>
      <c r="K111" s="31"/>
      <c r="L111" s="145"/>
    </row>
    <row r="112" spans="1:12">
      <c r="A112" s="17" t="s">
        <v>2227</v>
      </c>
      <c r="B112" s="31" t="s">
        <v>2211</v>
      </c>
      <c r="C112" s="31" t="s">
        <v>2152</v>
      </c>
      <c r="D112" s="43">
        <v>8000</v>
      </c>
      <c r="E112" s="13">
        <v>41565</v>
      </c>
      <c r="F112" s="13">
        <v>44008</v>
      </c>
      <c r="G112" s="27">
        <v>33649</v>
      </c>
      <c r="H112" s="333">
        <f t="shared" si="20"/>
        <v>44682.933333333334</v>
      </c>
      <c r="I112" s="23">
        <f t="shared" si="14"/>
        <v>2374.4000000000015</v>
      </c>
      <c r="J112" s="17" t="str">
        <f t="shared" si="8"/>
        <v>NOT DUE</v>
      </c>
      <c r="K112" s="31"/>
      <c r="L112" s="145"/>
    </row>
    <row r="113" spans="1:12" ht="25.5">
      <c r="A113" s="17" t="s">
        <v>2228</v>
      </c>
      <c r="B113" s="31" t="s">
        <v>2212</v>
      </c>
      <c r="C113" s="31" t="s">
        <v>2213</v>
      </c>
      <c r="D113" s="43">
        <v>8000</v>
      </c>
      <c r="E113" s="13">
        <v>41565</v>
      </c>
      <c r="F113" s="13">
        <v>44008</v>
      </c>
      <c r="G113" s="27">
        <v>33649</v>
      </c>
      <c r="H113" s="333">
        <f t="shared" si="20"/>
        <v>44682.933333333334</v>
      </c>
      <c r="I113" s="23">
        <f t="shared" si="14"/>
        <v>2374.4000000000015</v>
      </c>
      <c r="J113" s="17" t="str">
        <f t="shared" si="8"/>
        <v>NOT DUE</v>
      </c>
      <c r="K113" s="31"/>
      <c r="L113" s="145"/>
    </row>
    <row r="114" spans="1:12" ht="25.5">
      <c r="A114" s="17" t="s">
        <v>2229</v>
      </c>
      <c r="B114" s="31" t="s">
        <v>2214</v>
      </c>
      <c r="C114" s="31" t="s">
        <v>2215</v>
      </c>
      <c r="D114" s="43">
        <v>8000</v>
      </c>
      <c r="E114" s="13">
        <v>41565</v>
      </c>
      <c r="F114" s="13">
        <v>44008</v>
      </c>
      <c r="G114" s="27">
        <v>33649</v>
      </c>
      <c r="H114" s="333">
        <f t="shared" si="20"/>
        <v>44682.933333333334</v>
      </c>
      <c r="I114" s="23">
        <f t="shared" si="14"/>
        <v>2374.4000000000015</v>
      </c>
      <c r="J114" s="17" t="str">
        <f t="shared" si="8"/>
        <v>NOT DUE</v>
      </c>
      <c r="K114" s="31"/>
      <c r="L114" s="145"/>
    </row>
    <row r="115" spans="1:12">
      <c r="A115" s="17" t="s">
        <v>2230</v>
      </c>
      <c r="B115" s="31" t="s">
        <v>2216</v>
      </c>
      <c r="C115" s="31" t="s">
        <v>2152</v>
      </c>
      <c r="D115" s="43">
        <v>8000</v>
      </c>
      <c r="E115" s="13">
        <v>41565</v>
      </c>
      <c r="F115" s="13">
        <v>44008</v>
      </c>
      <c r="G115" s="27">
        <v>33649</v>
      </c>
      <c r="H115" s="333">
        <f t="shared" si="20"/>
        <v>44682.933333333334</v>
      </c>
      <c r="I115" s="23">
        <f t="shared" si="14"/>
        <v>2374.4000000000015</v>
      </c>
      <c r="J115" s="17" t="str">
        <f t="shared" si="8"/>
        <v>NOT DUE</v>
      </c>
      <c r="K115" s="31"/>
      <c r="L115" s="145"/>
    </row>
    <row r="116" spans="1:12" ht="25.5">
      <c r="A116" s="17" t="s">
        <v>2231</v>
      </c>
      <c r="B116" s="31" t="s">
        <v>2217</v>
      </c>
      <c r="C116" s="31" t="s">
        <v>2218</v>
      </c>
      <c r="D116" s="43">
        <v>8000</v>
      </c>
      <c r="E116" s="13">
        <v>41565</v>
      </c>
      <c r="F116" s="13">
        <v>44008</v>
      </c>
      <c r="G116" s="27">
        <v>33649</v>
      </c>
      <c r="H116" s="333">
        <f t="shared" si="20"/>
        <v>44682.933333333334</v>
      </c>
      <c r="I116" s="23">
        <f t="shared" si="14"/>
        <v>2374.4000000000015</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3">
        <f t="shared" si="20"/>
        <v>44682.933333333334</v>
      </c>
      <c r="I117" s="23">
        <f t="shared" si="14"/>
        <v>2374.4000000000015</v>
      </c>
      <c r="J117" s="17" t="str">
        <f t="shared" si="21"/>
        <v>NOT DUE</v>
      </c>
      <c r="K117" s="31"/>
      <c r="L117" s="145"/>
    </row>
    <row r="118" spans="1:12" ht="24">
      <c r="A118" s="17" t="s">
        <v>2233</v>
      </c>
      <c r="B118" s="31" t="s">
        <v>2220</v>
      </c>
      <c r="C118" s="31" t="s">
        <v>2221</v>
      </c>
      <c r="D118" s="43">
        <v>4000</v>
      </c>
      <c r="E118" s="13">
        <v>41565</v>
      </c>
      <c r="F118" s="13">
        <v>44366</v>
      </c>
      <c r="G118" s="27">
        <v>37697</v>
      </c>
      <c r="H118" s="333">
        <f>IF(I118&lt;=4000,$F$5+(I118/24),"error")</f>
        <v>44684.933333333334</v>
      </c>
      <c r="I118" s="23">
        <f t="shared" si="14"/>
        <v>2422.4000000000015</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3">
        <f>IF(I119&lt;=24000,$F$5+(I119/24),"error")</f>
        <v>44977.683333333334</v>
      </c>
      <c r="I119" s="23">
        <f t="shared" si="14"/>
        <v>9448.4000000000015</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3">
        <f>IF(I120&lt;=4000,$F$5+(I120/24),"error")</f>
        <v>44695.26666666667</v>
      </c>
      <c r="I120" s="23">
        <f t="shared" si="14"/>
        <v>2670.4000000000015</v>
      </c>
      <c r="J120" s="17" t="str">
        <f t="shared" si="21"/>
        <v>NOT DUE</v>
      </c>
      <c r="K120" s="31" t="s">
        <v>2236</v>
      </c>
      <c r="L120" s="145"/>
    </row>
    <row r="125" spans="1:12">
      <c r="G125" s="164"/>
    </row>
    <row r="126" spans="1:12">
      <c r="B126" t="s">
        <v>4628</v>
      </c>
      <c r="E126" t="s">
        <v>4629</v>
      </c>
      <c r="G126" s="164"/>
    </row>
    <row r="127" spans="1:12">
      <c r="B127" t="s">
        <v>5220</v>
      </c>
      <c r="E127" t="s">
        <v>5218</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3">
        <f>IF(I8&lt;=2000,$F$5+(I8/24),"error")</f>
        <v>44667.333333333336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5">
        <v>44544</v>
      </c>
      <c r="G9" s="27">
        <v>29977.599999999999</v>
      </c>
      <c r="H9" s="333">
        <f t="shared" ref="H9:H36" si="1">IF(I9&lt;=2000,$F$5+(I9/24),"error")</f>
        <v>44667.333333333336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5">
        <v>44544</v>
      </c>
      <c r="G10" s="27">
        <v>29977.599999999999</v>
      </c>
      <c r="H10" s="333">
        <f t="shared" si="1"/>
        <v>44667.333333333336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5">
        <v>44544</v>
      </c>
      <c r="G11" s="27">
        <v>29977.599999999999</v>
      </c>
      <c r="H11" s="333">
        <f t="shared" si="1"/>
        <v>44667.333333333336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5">
        <v>44544</v>
      </c>
      <c r="G12" s="27">
        <v>29977.599999999999</v>
      </c>
      <c r="H12" s="333">
        <f t="shared" si="1"/>
        <v>44667.333333333336</v>
      </c>
      <c r="I12" s="23">
        <f t="shared" si="0"/>
        <v>2000</v>
      </c>
      <c r="J12" s="17" t="str">
        <f t="shared" si="2"/>
        <v>NOT DUE</v>
      </c>
      <c r="K12" s="31"/>
      <c r="L12" s="145"/>
    </row>
    <row r="13" spans="1:12" ht="26.45" customHeight="1">
      <c r="A13" s="17" t="s">
        <v>2245</v>
      </c>
      <c r="B13" s="31" t="s">
        <v>2007</v>
      </c>
      <c r="C13" s="31" t="s">
        <v>1936</v>
      </c>
      <c r="D13" s="43">
        <v>2000</v>
      </c>
      <c r="E13" s="13">
        <v>41565</v>
      </c>
      <c r="F13" s="325">
        <v>44544</v>
      </c>
      <c r="G13" s="27">
        <v>29977.599999999999</v>
      </c>
      <c r="H13" s="333">
        <f t="shared" si="1"/>
        <v>44667.333333333336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5">
        <v>44544</v>
      </c>
      <c r="G14" s="27">
        <v>29977.599999999999</v>
      </c>
      <c r="H14" s="333">
        <f t="shared" si="1"/>
        <v>44667.333333333336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5">
        <v>44544</v>
      </c>
      <c r="G15" s="27">
        <v>29977.599999999999</v>
      </c>
      <c r="H15" s="333">
        <f t="shared" si="1"/>
        <v>44667.333333333336</v>
      </c>
      <c r="I15" s="23">
        <f t="shared" si="0"/>
        <v>2000</v>
      </c>
      <c r="J15" s="17" t="str">
        <f t="shared" si="2"/>
        <v>NOT DUE</v>
      </c>
      <c r="K15" s="31"/>
      <c r="L15" s="145"/>
    </row>
    <row r="16" spans="1:12" ht="15" customHeight="1">
      <c r="A16" s="17" t="s">
        <v>2248</v>
      </c>
      <c r="B16" s="31" t="s">
        <v>1940</v>
      </c>
      <c r="C16" s="31" t="s">
        <v>1941</v>
      </c>
      <c r="D16" s="43">
        <v>2000</v>
      </c>
      <c r="E16" s="13">
        <v>41565</v>
      </c>
      <c r="F16" s="325">
        <v>44544</v>
      </c>
      <c r="G16" s="27">
        <v>29977.599999999999</v>
      </c>
      <c r="H16" s="333">
        <f t="shared" si="1"/>
        <v>44667.333333333336</v>
      </c>
      <c r="I16" s="23">
        <f t="shared" si="0"/>
        <v>2000</v>
      </c>
      <c r="J16" s="17" t="str">
        <f t="shared" si="2"/>
        <v>NOT DUE</v>
      </c>
      <c r="K16" s="31"/>
      <c r="L16" s="145"/>
    </row>
    <row r="17" spans="1:12" ht="15" customHeight="1">
      <c r="A17" s="17" t="s">
        <v>2249</v>
      </c>
      <c r="B17" s="31" t="s">
        <v>1942</v>
      </c>
      <c r="C17" s="31" t="s">
        <v>1941</v>
      </c>
      <c r="D17" s="43">
        <v>2000</v>
      </c>
      <c r="E17" s="13">
        <v>41565</v>
      </c>
      <c r="F17" s="325">
        <v>44544</v>
      </c>
      <c r="G17" s="27">
        <v>29977.599999999999</v>
      </c>
      <c r="H17" s="333">
        <f t="shared" si="1"/>
        <v>44667.333333333336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5">
        <v>44544</v>
      </c>
      <c r="G18" s="27">
        <v>29977.599999999999</v>
      </c>
      <c r="H18" s="333">
        <f t="shared" si="1"/>
        <v>44667.333333333336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5">
        <v>44544</v>
      </c>
      <c r="G19" s="27">
        <v>29977.599999999999</v>
      </c>
      <c r="H19" s="333">
        <f t="shared" si="1"/>
        <v>44667.333333333336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5">
        <v>44544</v>
      </c>
      <c r="G20" s="27">
        <v>29977.599999999999</v>
      </c>
      <c r="H20" s="333">
        <f t="shared" si="1"/>
        <v>44667.333333333336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5">
        <v>44544</v>
      </c>
      <c r="G21" s="27">
        <v>29977.599999999999</v>
      </c>
      <c r="H21" s="333">
        <f t="shared" si="1"/>
        <v>44667.333333333336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5">
        <v>44544</v>
      </c>
      <c r="G22" s="27">
        <v>29977.599999999999</v>
      </c>
      <c r="H22" s="333">
        <f t="shared" si="1"/>
        <v>44667.333333333336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5">
        <v>44544</v>
      </c>
      <c r="G23" s="27">
        <v>29977.599999999999</v>
      </c>
      <c r="H23" s="333">
        <f t="shared" si="1"/>
        <v>44667.333333333336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5">
        <v>44544</v>
      </c>
      <c r="G24" s="27">
        <v>29977.599999999999</v>
      </c>
      <c r="H24" s="333">
        <f t="shared" si="1"/>
        <v>44667.333333333336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5">
        <v>44544</v>
      </c>
      <c r="G25" s="27">
        <v>29977.599999999999</v>
      </c>
      <c r="H25" s="333">
        <f t="shared" si="1"/>
        <v>44667.333333333336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5">
        <v>44544</v>
      </c>
      <c r="G26" s="27">
        <v>29977.599999999999</v>
      </c>
      <c r="H26" s="333">
        <f t="shared" si="1"/>
        <v>44667.333333333336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5">
        <v>44544</v>
      </c>
      <c r="G27" s="27">
        <v>29977.599999999999</v>
      </c>
      <c r="H27" s="333">
        <f t="shared" si="1"/>
        <v>44667.333333333336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5">
        <v>44544</v>
      </c>
      <c r="G28" s="27">
        <v>29977.599999999999</v>
      </c>
      <c r="H28" s="333">
        <f t="shared" si="1"/>
        <v>44667.333333333336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5">
        <v>44544</v>
      </c>
      <c r="G29" s="27">
        <v>29977.599999999999</v>
      </c>
      <c r="H29" s="333">
        <f t="shared" si="1"/>
        <v>44667.333333333336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5">
        <v>44544</v>
      </c>
      <c r="G30" s="27">
        <v>29977.599999999999</v>
      </c>
      <c r="H30" s="333">
        <f t="shared" si="1"/>
        <v>44667.333333333336</v>
      </c>
      <c r="I30" s="23">
        <f t="shared" si="0"/>
        <v>2000</v>
      </c>
      <c r="J30" s="17" t="str">
        <f t="shared" si="2"/>
        <v>NOT DUE</v>
      </c>
      <c r="K30" s="31"/>
      <c r="L30" s="145"/>
    </row>
    <row r="31" spans="1:12" ht="26.45" customHeight="1">
      <c r="A31" s="17" t="s">
        <v>2263</v>
      </c>
      <c r="B31" s="31" t="s">
        <v>2010</v>
      </c>
      <c r="C31" s="31" t="s">
        <v>1963</v>
      </c>
      <c r="D31" s="43">
        <v>2000</v>
      </c>
      <c r="E31" s="13">
        <v>41565</v>
      </c>
      <c r="F31" s="325">
        <v>44544</v>
      </c>
      <c r="G31" s="27">
        <v>29977.599999999999</v>
      </c>
      <c r="H31" s="333">
        <f t="shared" si="1"/>
        <v>44667.333333333336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5">
        <v>44544</v>
      </c>
      <c r="G32" s="27">
        <v>29977.599999999999</v>
      </c>
      <c r="H32" s="333">
        <f t="shared" si="1"/>
        <v>44667.333333333336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5">
        <v>44544</v>
      </c>
      <c r="G33" s="27">
        <v>29977.599999999999</v>
      </c>
      <c r="H33" s="333">
        <f t="shared" si="1"/>
        <v>44667.333333333336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5">
        <v>44544</v>
      </c>
      <c r="G34" s="27">
        <v>29977.599999999999</v>
      </c>
      <c r="H34" s="333">
        <f t="shared" si="1"/>
        <v>44667.333333333336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5">
        <v>44544</v>
      </c>
      <c r="G35" s="27">
        <v>29977.599999999999</v>
      </c>
      <c r="H35" s="333">
        <f t="shared" si="1"/>
        <v>44667.333333333336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5">
        <v>44544</v>
      </c>
      <c r="G36" s="27">
        <v>29977.599999999999</v>
      </c>
      <c r="H36" s="333">
        <f t="shared" si="1"/>
        <v>44667.333333333336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5">
        <v>44544</v>
      </c>
      <c r="G37" s="27">
        <v>29977.599999999999</v>
      </c>
      <c r="H37" s="333">
        <f>IF(I37&lt;=4000,$F$5+(I37/24),"error")</f>
        <v>44750.666666666664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5">
        <v>44544</v>
      </c>
      <c r="G38" s="27">
        <v>29977.599999999999</v>
      </c>
      <c r="H38" s="333">
        <f>IF(I38&lt;=2000,$F$5+(I38/24),"error")</f>
        <v>44667.333333333336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5">
        <v>44544</v>
      </c>
      <c r="G39" s="27">
        <v>29977.599999999999</v>
      </c>
      <c r="H39" s="333">
        <f t="shared" ref="H39:H41" si="3">IF(I39&lt;=4000,$F$5+(I39/24),"error")</f>
        <v>44750.666666666664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5">
        <v>44544</v>
      </c>
      <c r="G40" s="27">
        <v>29977.599999999999</v>
      </c>
      <c r="H40" s="333">
        <f t="shared" si="3"/>
        <v>44750.666666666664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5">
        <v>44544</v>
      </c>
      <c r="G41" s="27">
        <v>29977.599999999999</v>
      </c>
      <c r="H41" s="333">
        <f t="shared" si="3"/>
        <v>44750.666666666664</v>
      </c>
      <c r="I41" s="23">
        <f t="shared" si="0"/>
        <v>4000</v>
      </c>
      <c r="J41" s="17" t="str">
        <f t="shared" si="2"/>
        <v>NOT DUE</v>
      </c>
      <c r="K41" s="31"/>
      <c r="L41" s="145"/>
    </row>
    <row r="42" spans="1:12" ht="26.45" customHeight="1">
      <c r="A42" s="17" t="s">
        <v>2274</v>
      </c>
      <c r="B42" s="31" t="s">
        <v>1979</v>
      </c>
      <c r="C42" s="31" t="s">
        <v>1978</v>
      </c>
      <c r="D42" s="43">
        <v>2000</v>
      </c>
      <c r="E42" s="13">
        <v>41565</v>
      </c>
      <c r="F42" s="325">
        <v>44544</v>
      </c>
      <c r="G42" s="27">
        <v>29977.599999999999</v>
      </c>
      <c r="H42" s="333">
        <f t="shared" ref="H42:H43" si="4">IF(I42&lt;=2000,$F$5+(I42/24),"error")</f>
        <v>44667.333333333336</v>
      </c>
      <c r="I42" s="23">
        <f t="shared" si="0"/>
        <v>2000</v>
      </c>
      <c r="J42" s="17" t="str">
        <f t="shared" si="2"/>
        <v>NOT DUE</v>
      </c>
      <c r="K42" s="31"/>
      <c r="L42" s="145"/>
    </row>
    <row r="43" spans="1:12" ht="26.45" customHeight="1">
      <c r="A43" s="17" t="s">
        <v>2275</v>
      </c>
      <c r="B43" s="31" t="s">
        <v>1984</v>
      </c>
      <c r="C43" s="31" t="s">
        <v>1985</v>
      </c>
      <c r="D43" s="43">
        <v>2000</v>
      </c>
      <c r="E43" s="13">
        <v>41565</v>
      </c>
      <c r="F43" s="325">
        <v>44544</v>
      </c>
      <c r="G43" s="27">
        <v>29977.599999999999</v>
      </c>
      <c r="H43" s="333">
        <f t="shared" si="4"/>
        <v>44667.333333333336</v>
      </c>
      <c r="I43" s="23">
        <f t="shared" si="0"/>
        <v>2000</v>
      </c>
      <c r="J43" s="17" t="str">
        <f t="shared" si="2"/>
        <v>NOT DUE</v>
      </c>
      <c r="K43" s="31"/>
      <c r="L43" s="145"/>
    </row>
    <row r="44" spans="1:12" ht="15" customHeight="1">
      <c r="A44" s="17" t="s">
        <v>2276</v>
      </c>
      <c r="B44" s="31" t="s">
        <v>1980</v>
      </c>
      <c r="C44" s="31" t="s">
        <v>1981</v>
      </c>
      <c r="D44" s="43">
        <v>4000</v>
      </c>
      <c r="E44" s="13">
        <v>41565</v>
      </c>
      <c r="F44" s="325">
        <v>44544</v>
      </c>
      <c r="G44" s="27">
        <v>29977.599999999999</v>
      </c>
      <c r="H44" s="333">
        <f t="shared" ref="H44:H45" si="5">IF(I44&lt;=4000,$F$5+(I44/24),"error")</f>
        <v>44750.666666666664</v>
      </c>
      <c r="I44" s="23">
        <f t="shared" si="0"/>
        <v>4000</v>
      </c>
      <c r="J44" s="17" t="str">
        <f t="shared" si="2"/>
        <v>NOT DUE</v>
      </c>
      <c r="K44" s="31"/>
      <c r="L44" s="145"/>
    </row>
    <row r="45" spans="1:12" ht="15" customHeight="1">
      <c r="A45" s="17" t="s">
        <v>2277</v>
      </c>
      <c r="B45" s="31" t="s">
        <v>1982</v>
      </c>
      <c r="C45" s="31" t="s">
        <v>1983</v>
      </c>
      <c r="D45" s="43">
        <v>4000</v>
      </c>
      <c r="E45" s="13">
        <v>41565</v>
      </c>
      <c r="F45" s="325">
        <v>44544</v>
      </c>
      <c r="G45" s="27">
        <v>29977.599999999999</v>
      </c>
      <c r="H45" s="333">
        <f t="shared" si="5"/>
        <v>44750.666666666664</v>
      </c>
      <c r="I45" s="23">
        <f t="shared" si="0"/>
        <v>4000</v>
      </c>
      <c r="J45" s="17" t="str">
        <f t="shared" si="2"/>
        <v>NOT DUE</v>
      </c>
      <c r="K45" s="31"/>
      <c r="L45" s="145"/>
    </row>
    <row r="46" spans="1:12" ht="15" customHeight="1">
      <c r="A46" s="17" t="s">
        <v>2278</v>
      </c>
      <c r="B46" s="31" t="s">
        <v>1993</v>
      </c>
      <c r="C46" s="31" t="s">
        <v>1994</v>
      </c>
      <c r="D46" s="43">
        <v>2000</v>
      </c>
      <c r="E46" s="13">
        <v>41565</v>
      </c>
      <c r="F46" s="325">
        <v>44544</v>
      </c>
      <c r="G46" s="27">
        <v>29977.599999999999</v>
      </c>
      <c r="H46" s="333">
        <f>IF(I46&lt;=2000,$F$5+(I46/24),"error")</f>
        <v>44667.333333333336</v>
      </c>
      <c r="I46" s="23">
        <f t="shared" si="0"/>
        <v>2000</v>
      </c>
      <c r="J46" s="17" t="str">
        <f t="shared" si="2"/>
        <v>NOT DUE</v>
      </c>
      <c r="K46" s="31"/>
      <c r="L46" s="145"/>
    </row>
    <row r="47" spans="1:12" ht="15" customHeight="1">
      <c r="A47" s="17" t="s">
        <v>2279</v>
      </c>
      <c r="B47" s="31" t="s">
        <v>1995</v>
      </c>
      <c r="C47" s="31" t="s">
        <v>1996</v>
      </c>
      <c r="D47" s="43">
        <v>8000</v>
      </c>
      <c r="E47" s="13">
        <v>41565</v>
      </c>
      <c r="F47" s="325">
        <v>44544</v>
      </c>
      <c r="G47" s="27">
        <v>29977.599999999999</v>
      </c>
      <c r="H47" s="333">
        <f>IF(I47&lt;=8000,$F$5+(I47/24),"error")</f>
        <v>44917.333333333336</v>
      </c>
      <c r="I47" s="23">
        <f t="shared" si="0"/>
        <v>8000</v>
      </c>
      <c r="J47" s="17" t="str">
        <f t="shared" si="2"/>
        <v>NOT DUE</v>
      </c>
      <c r="K47" s="31"/>
      <c r="L47" s="145"/>
    </row>
    <row r="48" spans="1:12" ht="26.45" customHeight="1">
      <c r="A48" s="17" t="s">
        <v>2280</v>
      </c>
      <c r="B48" s="31" t="s">
        <v>1997</v>
      </c>
      <c r="C48" s="31" t="s">
        <v>1998</v>
      </c>
      <c r="D48" s="43">
        <v>4000</v>
      </c>
      <c r="E48" s="13">
        <v>41565</v>
      </c>
      <c r="F48" s="325">
        <v>44544</v>
      </c>
      <c r="G48" s="27">
        <v>29977.599999999999</v>
      </c>
      <c r="H48" s="333">
        <f>IF(I48&lt;=4000,$F$5+(I48/24),"error")</f>
        <v>44750.666666666664</v>
      </c>
      <c r="I48" s="23">
        <f t="shared" si="0"/>
        <v>4000</v>
      </c>
      <c r="J48" s="17" t="str">
        <f t="shared" si="2"/>
        <v>NOT DUE</v>
      </c>
      <c r="K48" s="31"/>
      <c r="L48" s="145"/>
    </row>
    <row r="49" spans="1:12" ht="15" customHeight="1">
      <c r="A49" s="17" t="s">
        <v>2281</v>
      </c>
      <c r="B49" s="31" t="s">
        <v>1999</v>
      </c>
      <c r="C49" s="31" t="s">
        <v>2000</v>
      </c>
      <c r="D49" s="43">
        <v>8000</v>
      </c>
      <c r="E49" s="13">
        <v>41565</v>
      </c>
      <c r="F49" s="325">
        <v>44544</v>
      </c>
      <c r="G49" s="27">
        <v>29977.599999999999</v>
      </c>
      <c r="H49" s="333">
        <f t="shared" ref="H49:H52" si="6">IF(I49&lt;=8000,$F$5+(I49/24),"error")</f>
        <v>44917.333333333336</v>
      </c>
      <c r="I49" s="23">
        <f t="shared" si="0"/>
        <v>8000</v>
      </c>
      <c r="J49" s="17" t="str">
        <f t="shared" si="2"/>
        <v>NOT DUE</v>
      </c>
      <c r="K49" s="31"/>
      <c r="L49" s="145"/>
    </row>
    <row r="50" spans="1:12" ht="15" customHeight="1">
      <c r="A50" s="17" t="s">
        <v>2282</v>
      </c>
      <c r="B50" s="31" t="s">
        <v>2001</v>
      </c>
      <c r="C50" s="31" t="s">
        <v>2002</v>
      </c>
      <c r="D50" s="43">
        <v>8000</v>
      </c>
      <c r="E50" s="13">
        <v>41565</v>
      </c>
      <c r="F50" s="325">
        <v>44424</v>
      </c>
      <c r="G50" s="27">
        <v>29977.599999999999</v>
      </c>
      <c r="H50" s="333">
        <f t="shared" si="6"/>
        <v>44917.333333333336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3">
        <f t="shared" si="6"/>
        <v>44917.333333333336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3">
        <f t="shared" si="6"/>
        <v>44917.333333333336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3">
        <f>IF(I53&lt;=16000,$F$5+(I53/24),"error")</f>
        <v>45250.666666666664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3">
        <f>IF(I54&lt;=16000,$F$5+(I54/24),"error")</f>
        <v>45250.666666666664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3">
        <f t="shared" ref="H55:H62" si="7">IF(I55&lt;=8000,$F$5+(I55/24),"error")</f>
        <v>44917.333333333336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3">
        <f t="shared" si="7"/>
        <v>44917.333333333336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3">
        <f t="shared" si="7"/>
        <v>44917.333333333336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3">
        <f t="shared" si="7"/>
        <v>44917.333333333336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3">
        <f t="shared" si="7"/>
        <v>44917.333333333336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3">
        <f t="shared" si="7"/>
        <v>44917.333333333336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3">
        <f t="shared" si="7"/>
        <v>44917.333333333336</v>
      </c>
      <c r="I61" s="23">
        <f t="shared" si="0"/>
        <v>8000</v>
      </c>
      <c r="J61" s="17" t="str">
        <f t="shared" si="2"/>
        <v>NOT DUE</v>
      </c>
      <c r="K61" s="31" t="s">
        <v>2087</v>
      </c>
      <c r="L61" s="145"/>
    </row>
    <row r="62" spans="1:12">
      <c r="A62" s="17" t="s">
        <v>2294</v>
      </c>
      <c r="B62" s="31" t="s">
        <v>2075</v>
      </c>
      <c r="C62" s="31" t="s">
        <v>2076</v>
      </c>
      <c r="D62" s="43">
        <v>8000</v>
      </c>
      <c r="E62" s="13">
        <v>41565</v>
      </c>
      <c r="F62" s="325">
        <v>44424</v>
      </c>
      <c r="G62" s="27">
        <v>29977.599999999999</v>
      </c>
      <c r="H62" s="333">
        <f t="shared" si="7"/>
        <v>44917.333333333336</v>
      </c>
      <c r="I62" s="23">
        <f t="shared" si="0"/>
        <v>8000</v>
      </c>
      <c r="J62" s="17" t="str">
        <f t="shared" si="2"/>
        <v>NOT DUE</v>
      </c>
      <c r="K62" s="31"/>
      <c r="L62" s="145"/>
    </row>
    <row r="63" spans="1:12">
      <c r="A63" s="17" t="s">
        <v>2295</v>
      </c>
      <c r="B63" s="31" t="s">
        <v>2088</v>
      </c>
      <c r="C63" s="31" t="s">
        <v>1354</v>
      </c>
      <c r="D63" s="43">
        <v>2000</v>
      </c>
      <c r="E63" s="13">
        <v>41565</v>
      </c>
      <c r="F63" s="325">
        <v>44424</v>
      </c>
      <c r="G63" s="27">
        <v>29977.599999999999</v>
      </c>
      <c r="H63" s="333">
        <f t="shared" ref="H63:H65" si="8">IF(I63&lt;=2000,$F$5+(I63/24),"error")</f>
        <v>44667.333333333336</v>
      </c>
      <c r="I63" s="23">
        <f t="shared" si="0"/>
        <v>2000</v>
      </c>
      <c r="J63" s="17" t="str">
        <f t="shared" si="2"/>
        <v>NOT DUE</v>
      </c>
      <c r="K63" s="31"/>
      <c r="L63" s="145"/>
    </row>
    <row r="64" spans="1:12" ht="25.5">
      <c r="A64" s="17" t="s">
        <v>2296</v>
      </c>
      <c r="B64" s="31" t="s">
        <v>2089</v>
      </c>
      <c r="C64" s="31" t="s">
        <v>1946</v>
      </c>
      <c r="D64" s="43">
        <v>2000</v>
      </c>
      <c r="E64" s="13">
        <v>41565</v>
      </c>
      <c r="F64" s="325">
        <v>44424</v>
      </c>
      <c r="G64" s="27">
        <v>29977.599999999999</v>
      </c>
      <c r="H64" s="333">
        <f t="shared" si="8"/>
        <v>44667.333333333336</v>
      </c>
      <c r="I64" s="23">
        <f t="shared" si="0"/>
        <v>2000</v>
      </c>
      <c r="J64" s="17" t="str">
        <f t="shared" si="2"/>
        <v>NOT DUE</v>
      </c>
      <c r="K64" s="31"/>
      <c r="L64" s="145"/>
    </row>
    <row r="65" spans="1:12">
      <c r="A65" s="17" t="s">
        <v>2297</v>
      </c>
      <c r="B65" s="31" t="s">
        <v>2090</v>
      </c>
      <c r="C65" s="31" t="s">
        <v>1354</v>
      </c>
      <c r="D65" s="43">
        <v>2000</v>
      </c>
      <c r="E65" s="13">
        <v>41565</v>
      </c>
      <c r="F65" s="325">
        <v>44424</v>
      </c>
      <c r="G65" s="27">
        <v>29977.599999999999</v>
      </c>
      <c r="H65" s="333">
        <f t="shared" si="8"/>
        <v>44667.333333333336</v>
      </c>
      <c r="I65" s="23">
        <f t="shared" si="0"/>
        <v>2000</v>
      </c>
      <c r="J65" s="17" t="str">
        <f t="shared" si="2"/>
        <v>NOT DUE</v>
      </c>
      <c r="K65" s="31"/>
      <c r="L65" s="145"/>
    </row>
    <row r="66" spans="1:12" ht="25.5">
      <c r="A66" s="17" t="s">
        <v>2298</v>
      </c>
      <c r="B66" s="31" t="s">
        <v>2091</v>
      </c>
      <c r="C66" s="31" t="s">
        <v>2092</v>
      </c>
      <c r="D66" s="43">
        <v>4000</v>
      </c>
      <c r="E66" s="13">
        <v>41565</v>
      </c>
      <c r="F66" s="325">
        <v>44424</v>
      </c>
      <c r="G66" s="27">
        <v>29977.599999999999</v>
      </c>
      <c r="H66" s="333">
        <f>IF(I66&lt;=4000,$F$5+(I66/24),"error")</f>
        <v>44750.666666666664</v>
      </c>
      <c r="I66" s="23">
        <f t="shared" si="0"/>
        <v>4000</v>
      </c>
      <c r="J66" s="17" t="str">
        <f t="shared" si="2"/>
        <v>NOT DUE</v>
      </c>
      <c r="K66" s="31"/>
      <c r="L66" s="145"/>
    </row>
    <row r="67" spans="1:12" ht="38.25">
      <c r="A67" s="17" t="s">
        <v>2299</v>
      </c>
      <c r="B67" s="31" t="s">
        <v>2097</v>
      </c>
      <c r="C67" s="31" t="s">
        <v>37</v>
      </c>
      <c r="D67" s="43">
        <v>8000</v>
      </c>
      <c r="E67" s="13">
        <v>41565</v>
      </c>
      <c r="F67" s="325">
        <v>44424</v>
      </c>
      <c r="G67" s="27">
        <v>29977.599999999999</v>
      </c>
      <c r="H67" s="333">
        <f t="shared" ref="H67:H69" si="9">IF(I67&lt;=8000,$F$5+(I67/24),"error")</f>
        <v>44917.333333333336</v>
      </c>
      <c r="I67" s="23">
        <f t="shared" si="0"/>
        <v>8000</v>
      </c>
      <c r="J67" s="17" t="str">
        <f t="shared" si="2"/>
        <v>NOT DUE</v>
      </c>
      <c r="K67" s="31" t="s">
        <v>2109</v>
      </c>
      <c r="L67" s="145"/>
    </row>
    <row r="68" spans="1:12">
      <c r="A68" s="17" t="s">
        <v>2300</v>
      </c>
      <c r="B68" s="31" t="s">
        <v>2098</v>
      </c>
      <c r="C68" s="31" t="s">
        <v>2099</v>
      </c>
      <c r="D68" s="43">
        <v>8000</v>
      </c>
      <c r="E68" s="13">
        <v>41565</v>
      </c>
      <c r="F68" s="325">
        <v>44424</v>
      </c>
      <c r="G68" s="27">
        <v>29977.599999999999</v>
      </c>
      <c r="H68" s="333">
        <f t="shared" si="9"/>
        <v>44917.333333333336</v>
      </c>
      <c r="I68" s="23">
        <f t="shared" si="0"/>
        <v>8000</v>
      </c>
      <c r="J68" s="17" t="str">
        <f t="shared" si="2"/>
        <v>NOT DUE</v>
      </c>
      <c r="K68" s="31" t="s">
        <v>2110</v>
      </c>
      <c r="L68" s="145"/>
    </row>
    <row r="69" spans="1:12">
      <c r="A69" s="17" t="s">
        <v>2301</v>
      </c>
      <c r="B69" s="31" t="s">
        <v>2100</v>
      </c>
      <c r="C69" s="31" t="s">
        <v>2101</v>
      </c>
      <c r="D69" s="43">
        <v>8000</v>
      </c>
      <c r="E69" s="13">
        <v>41565</v>
      </c>
      <c r="F69" s="325">
        <v>44424</v>
      </c>
      <c r="G69" s="27">
        <v>29977.599999999999</v>
      </c>
      <c r="H69" s="333">
        <f t="shared" si="9"/>
        <v>44917.333333333336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3">
        <f t="shared" ref="H70:H71" si="10">IF(I70&lt;=16000,$F$5+(I70/24),"error")</f>
        <v>45250.666666666664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3">
        <f t="shared" si="10"/>
        <v>45250.666666666664</v>
      </c>
      <c r="I71" s="23">
        <f t="shared" si="0"/>
        <v>16000</v>
      </c>
      <c r="J71" s="17" t="str">
        <f t="shared" si="2"/>
        <v>NOT DUE</v>
      </c>
      <c r="K71" s="31"/>
      <c r="L71" s="145"/>
    </row>
    <row r="72" spans="1:12" ht="25.5">
      <c r="A72" s="17" t="s">
        <v>2304</v>
      </c>
      <c r="B72" s="31" t="s">
        <v>2111</v>
      </c>
      <c r="C72" s="31" t="s">
        <v>2112</v>
      </c>
      <c r="D72" s="43">
        <v>4000</v>
      </c>
      <c r="E72" s="13">
        <v>41565</v>
      </c>
      <c r="F72" s="325">
        <v>44424</v>
      </c>
      <c r="G72" s="27">
        <v>29977.599999999999</v>
      </c>
      <c r="H72" s="333">
        <f t="shared" ref="H72:H73" si="11">IF(I72&lt;=4000,$F$5+(I72/24),"error")</f>
        <v>44750.666666666664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5">
        <v>44424</v>
      </c>
      <c r="G73" s="27">
        <v>29977.599999999999</v>
      </c>
      <c r="H73" s="333">
        <f t="shared" si="11"/>
        <v>44750.666666666664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3">
        <f t="shared" ref="H74:H76" si="14">IF(I74&lt;=8000,$F$5+(I74/24),"error")</f>
        <v>44917.333333333336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3">
        <f t="shared" si="14"/>
        <v>44917.333333333336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3">
        <f t="shared" si="14"/>
        <v>44917.333333333336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3">
        <f t="shared" ref="H77:H82" si="15">IF(I77&lt;=16000,$F$5+(I77/24),"error")</f>
        <v>45250.666666666664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3">
        <f t="shared" si="15"/>
        <v>45250.666666666664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3">
        <f t="shared" si="15"/>
        <v>45250.666666666664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3">
        <f t="shared" si="15"/>
        <v>45250.666666666664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3">
        <f t="shared" si="15"/>
        <v>45250.666666666664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3">
        <f t="shared" si="15"/>
        <v>45250.666666666664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3">
        <f t="shared" ref="H83:H96" si="16">IF(I83&lt;=8000,$F$5+(I83/24),"error")</f>
        <v>44917.333333333336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3">
        <f t="shared" si="16"/>
        <v>44917.333333333336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3">
        <f t="shared" si="16"/>
        <v>44917.333333333336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3">
        <f t="shared" si="16"/>
        <v>44917.333333333336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3">
        <f t="shared" si="16"/>
        <v>44917.333333333336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3">
        <f t="shared" si="16"/>
        <v>44917.333333333336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3">
        <f t="shared" si="16"/>
        <v>44917.333333333336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3">
        <f t="shared" si="16"/>
        <v>44917.333333333336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3">
        <f t="shared" si="16"/>
        <v>44917.333333333336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3">
        <f t="shared" si="16"/>
        <v>44917.333333333336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3">
        <f t="shared" si="16"/>
        <v>44917.333333333336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3">
        <f t="shared" si="16"/>
        <v>44917.333333333336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3">
        <f t="shared" si="16"/>
        <v>44917.333333333336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3">
        <f t="shared" si="16"/>
        <v>44917.333333333336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3">
        <f t="shared" ref="H97:H98" si="17">IF(I97&lt;=16000,$F$5+(I97/24),"error")</f>
        <v>45250.666666666664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3">
        <f t="shared" si="17"/>
        <v>45250.666666666664</v>
      </c>
      <c r="I98" s="23">
        <f t="shared" si="12"/>
        <v>16000</v>
      </c>
      <c r="J98" s="17" t="str">
        <f t="shared" si="13"/>
        <v>NOT DUE</v>
      </c>
      <c r="K98" s="31"/>
      <c r="L98" s="145"/>
    </row>
    <row r="99" spans="1:12" ht="25.5">
      <c r="A99" s="17" t="s">
        <v>2331</v>
      </c>
      <c r="B99" s="31" t="s">
        <v>2180</v>
      </c>
      <c r="C99" s="31" t="s">
        <v>37</v>
      </c>
      <c r="D99" s="43">
        <v>8000</v>
      </c>
      <c r="E99" s="13">
        <v>41565</v>
      </c>
      <c r="F99" s="325">
        <v>44424</v>
      </c>
      <c r="G99" s="27">
        <v>29977.599999999999</v>
      </c>
      <c r="H99" s="333">
        <f>IF(I99&lt;=8000,$F$5+(I99/24),"error")</f>
        <v>44917.333333333336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3">
        <f>IF(I100&lt;=16000,$F$5+(I100/24),"error")</f>
        <v>44649.01666666667</v>
      </c>
      <c r="I100" s="23">
        <f t="shared" si="12"/>
        <v>1560.4000000000015</v>
      </c>
      <c r="J100" s="17" t="str">
        <f t="shared" si="13"/>
        <v>NOT DUE</v>
      </c>
      <c r="K100" s="31"/>
      <c r="L100" s="145"/>
    </row>
    <row r="101" spans="1:12">
      <c r="A101" s="17" t="s">
        <v>2333</v>
      </c>
      <c r="B101" s="31" t="s">
        <v>2186</v>
      </c>
      <c r="C101" s="31" t="s">
        <v>37</v>
      </c>
      <c r="D101" s="43">
        <v>8000</v>
      </c>
      <c r="E101" s="13">
        <v>41565</v>
      </c>
      <c r="F101" s="325">
        <v>44408</v>
      </c>
      <c r="G101" s="27">
        <v>27117.5</v>
      </c>
      <c r="H101" s="333">
        <f>IF(I101&lt;=8000,$F$5+(I101/24),"error")</f>
        <v>44798.162499999999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3">
        <f>IF(I102&lt;=4000,$F$5+(I102/24),"error")</f>
        <v>44679.14166666667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3">
        <f t="shared" ref="H103:H107" si="18">IF(I103&lt;=8000,$F$5+(I103/24),"error")</f>
        <v>44674.129166666666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3">
        <f t="shared" si="18"/>
        <v>44674.129166666666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3">
        <f t="shared" si="18"/>
        <v>44674.129166666666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3">
        <f t="shared" si="18"/>
        <v>44674.129166666666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3">
        <f t="shared" si="18"/>
        <v>44674.129166666666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3">
        <f>IF(I108&lt;=16000,$F$5+(I108/24),"error")</f>
        <v>44649.01666666667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3">
        <f t="shared" ref="H109:H117" si="19">IF(I109&lt;=8000,$F$5+(I109/24),"error")</f>
        <v>44674.129166666666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3">
        <f t="shared" si="19"/>
        <v>44674.129166666666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3">
        <f t="shared" si="19"/>
        <v>44674.129166666666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3">
        <f t="shared" si="19"/>
        <v>44674.129166666666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3">
        <f t="shared" si="19"/>
        <v>44674.129166666666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3">
        <f t="shared" si="19"/>
        <v>44674.129166666666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3">
        <f t="shared" si="19"/>
        <v>44674.129166666666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3">
        <f t="shared" si="19"/>
        <v>44674.129166666666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3">
        <f t="shared" si="19"/>
        <v>44674.129166666666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5">
        <v>44544</v>
      </c>
      <c r="G118" s="27">
        <v>29977.599999999999</v>
      </c>
      <c r="H118" s="333">
        <f>IF(I118&lt;=4000,$F$5+(I118/24),"error")</f>
        <v>44750.666666666664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3">
        <f>IF(I119&lt;=24000,$F$5+(I119/24),"error")</f>
        <v>44982.35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5">
        <v>44424</v>
      </c>
      <c r="G120" s="27">
        <v>27462.400000000001</v>
      </c>
      <c r="H120" s="333">
        <f>IF(I120&lt;=4000,$F$5+(I120/24),"error")</f>
        <v>44645.866666666669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5220</v>
      </c>
      <c r="E126" t="s">
        <v>5218</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58872</v>
      </c>
    </row>
    <row r="5" spans="1:12" ht="18" customHeight="1">
      <c r="A5" s="357" t="s">
        <v>78</v>
      </c>
      <c r="B5" s="357"/>
      <c r="C5" s="38" t="s">
        <v>1924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3">
        <f>IF(I8&lt;=2000,$F$5+(I8/24),"error")</f>
        <v>44630.591666666667</v>
      </c>
      <c r="I8" s="23">
        <f t="shared" ref="I8:I71" si="0">D8-($F$4-G8)</f>
        <v>1118.1999999999971</v>
      </c>
      <c r="J8" s="17" t="str">
        <f>IF(I8="","",IF(I8&lt;0,"OVERDUE","NOT DUE"))</f>
        <v>NOT DUE</v>
      </c>
      <c r="K8" s="31" t="s">
        <v>1986</v>
      </c>
      <c r="L8" s="145"/>
    </row>
    <row r="9" spans="1:12" ht="25.5">
      <c r="A9" s="17" t="s">
        <v>4326</v>
      </c>
      <c r="B9" s="31" t="s">
        <v>1928</v>
      </c>
      <c r="C9" s="31" t="s">
        <v>1929</v>
      </c>
      <c r="D9" s="43">
        <v>2000</v>
      </c>
      <c r="E9" s="13">
        <v>41565</v>
      </c>
      <c r="F9" s="325">
        <v>44545</v>
      </c>
      <c r="G9" s="14">
        <v>57990.2</v>
      </c>
      <c r="H9" s="333">
        <f t="shared" ref="H9:H36" si="1">IF(I9&lt;=2000,$F$5+(I9/24),"error")</f>
        <v>44630.591666666667</v>
      </c>
      <c r="I9" s="23">
        <f t="shared" si="0"/>
        <v>1118.1999999999971</v>
      </c>
      <c r="J9" s="17" t="str">
        <f t="shared" ref="J9:J72" si="2">IF(I9="","",IF(I9&lt;0,"OVERDUE","NOT DUE"))</f>
        <v>NOT DUE</v>
      </c>
      <c r="K9" s="31" t="s">
        <v>1987</v>
      </c>
      <c r="L9" s="145"/>
    </row>
    <row r="10" spans="1:12" ht="15" customHeight="1">
      <c r="A10" s="17" t="s">
        <v>4327</v>
      </c>
      <c r="B10" s="31" t="s">
        <v>1930</v>
      </c>
      <c r="C10" s="31" t="s">
        <v>1931</v>
      </c>
      <c r="D10" s="43">
        <v>2000</v>
      </c>
      <c r="E10" s="13">
        <v>41565</v>
      </c>
      <c r="F10" s="325">
        <v>44545</v>
      </c>
      <c r="G10" s="14">
        <v>57990.2</v>
      </c>
      <c r="H10" s="333">
        <f t="shared" si="1"/>
        <v>44630.591666666667</v>
      </c>
      <c r="I10" s="23">
        <f t="shared" si="0"/>
        <v>1118.1999999999971</v>
      </c>
      <c r="J10" s="17" t="str">
        <f t="shared" si="2"/>
        <v>NOT DUE</v>
      </c>
      <c r="K10" s="31" t="s">
        <v>1987</v>
      </c>
      <c r="L10" s="145"/>
    </row>
    <row r="11" spans="1:12" ht="15" customHeight="1">
      <c r="A11" s="17" t="s">
        <v>4328</v>
      </c>
      <c r="B11" s="31" t="s">
        <v>1932</v>
      </c>
      <c r="C11" s="31" t="s">
        <v>1933</v>
      </c>
      <c r="D11" s="43">
        <v>2000</v>
      </c>
      <c r="E11" s="13">
        <v>41565</v>
      </c>
      <c r="F11" s="325">
        <v>44545</v>
      </c>
      <c r="G11" s="14">
        <v>57990.2</v>
      </c>
      <c r="H11" s="333">
        <f t="shared" si="1"/>
        <v>44630.591666666667</v>
      </c>
      <c r="I11" s="23">
        <f t="shared" si="0"/>
        <v>1118.1999999999971</v>
      </c>
      <c r="J11" s="17" t="str">
        <f t="shared" si="2"/>
        <v>NOT DUE</v>
      </c>
      <c r="K11" s="31" t="s">
        <v>1987</v>
      </c>
      <c r="L11" s="145"/>
    </row>
    <row r="12" spans="1:12" ht="15" customHeight="1">
      <c r="A12" s="17" t="s">
        <v>4329</v>
      </c>
      <c r="B12" s="31" t="s">
        <v>1934</v>
      </c>
      <c r="C12" s="31" t="s">
        <v>1935</v>
      </c>
      <c r="D12" s="43">
        <v>2000</v>
      </c>
      <c r="E12" s="13">
        <v>41565</v>
      </c>
      <c r="F12" s="325">
        <v>44545</v>
      </c>
      <c r="G12" s="14">
        <v>57990.2</v>
      </c>
      <c r="H12" s="333">
        <f t="shared" si="1"/>
        <v>44630.591666666667</v>
      </c>
      <c r="I12" s="23">
        <f t="shared" si="0"/>
        <v>1118.1999999999971</v>
      </c>
      <c r="J12" s="17" t="str">
        <f t="shared" si="2"/>
        <v>NOT DUE</v>
      </c>
      <c r="K12" s="31"/>
      <c r="L12" s="145"/>
    </row>
    <row r="13" spans="1:12" ht="26.45" customHeight="1">
      <c r="A13" s="17" t="s">
        <v>4330</v>
      </c>
      <c r="B13" s="31" t="s">
        <v>2007</v>
      </c>
      <c r="C13" s="31" t="s">
        <v>1936</v>
      </c>
      <c r="D13" s="43">
        <v>2000</v>
      </c>
      <c r="E13" s="13">
        <v>41565</v>
      </c>
      <c r="F13" s="325">
        <v>44545</v>
      </c>
      <c r="G13" s="14">
        <v>57990.2</v>
      </c>
      <c r="H13" s="333">
        <f t="shared" si="1"/>
        <v>44630.591666666667</v>
      </c>
      <c r="I13" s="23">
        <f t="shared" si="0"/>
        <v>1118.1999999999971</v>
      </c>
      <c r="J13" s="17" t="str">
        <f t="shared" si="2"/>
        <v>NOT DUE</v>
      </c>
      <c r="K13" s="31" t="s">
        <v>1988</v>
      </c>
      <c r="L13" s="145"/>
    </row>
    <row r="14" spans="1:12" ht="26.45" customHeight="1">
      <c r="A14" s="17" t="s">
        <v>4331</v>
      </c>
      <c r="B14" s="31" t="s">
        <v>2008</v>
      </c>
      <c r="C14" s="31" t="s">
        <v>1937</v>
      </c>
      <c r="D14" s="43">
        <v>2000</v>
      </c>
      <c r="E14" s="13">
        <v>41565</v>
      </c>
      <c r="F14" s="325">
        <v>44545</v>
      </c>
      <c r="G14" s="14">
        <v>57990.2</v>
      </c>
      <c r="H14" s="333">
        <f t="shared" si="1"/>
        <v>44630.591666666667</v>
      </c>
      <c r="I14" s="23">
        <f t="shared" si="0"/>
        <v>1118.1999999999971</v>
      </c>
      <c r="J14" s="17" t="str">
        <f t="shared" si="2"/>
        <v>NOT DUE</v>
      </c>
      <c r="K14" s="31" t="s">
        <v>1988</v>
      </c>
      <c r="L14" s="145"/>
    </row>
    <row r="15" spans="1:12" ht="15" customHeight="1">
      <c r="A15" s="17" t="s">
        <v>4332</v>
      </c>
      <c r="B15" s="31" t="s">
        <v>1938</v>
      </c>
      <c r="C15" s="31" t="s">
        <v>1939</v>
      </c>
      <c r="D15" s="43">
        <v>2000</v>
      </c>
      <c r="E15" s="13">
        <v>41565</v>
      </c>
      <c r="F15" s="325">
        <v>44545</v>
      </c>
      <c r="G15" s="14">
        <v>57990.2</v>
      </c>
      <c r="H15" s="333">
        <f t="shared" si="1"/>
        <v>44630.591666666667</v>
      </c>
      <c r="I15" s="23">
        <f t="shared" si="0"/>
        <v>1118.1999999999971</v>
      </c>
      <c r="J15" s="17" t="str">
        <f t="shared" si="2"/>
        <v>NOT DUE</v>
      </c>
      <c r="K15" s="31"/>
      <c r="L15" s="145"/>
    </row>
    <row r="16" spans="1:12" ht="15" customHeight="1">
      <c r="A16" s="17" t="s">
        <v>4333</v>
      </c>
      <c r="B16" s="31" t="s">
        <v>1940</v>
      </c>
      <c r="C16" s="31" t="s">
        <v>1941</v>
      </c>
      <c r="D16" s="43">
        <v>2000</v>
      </c>
      <c r="E16" s="13">
        <v>41565</v>
      </c>
      <c r="F16" s="325">
        <v>44545</v>
      </c>
      <c r="G16" s="14">
        <v>57990.2</v>
      </c>
      <c r="H16" s="333">
        <f t="shared" si="1"/>
        <v>44630.591666666667</v>
      </c>
      <c r="I16" s="23">
        <f t="shared" si="0"/>
        <v>1118.1999999999971</v>
      </c>
      <c r="J16" s="17" t="str">
        <f t="shared" si="2"/>
        <v>NOT DUE</v>
      </c>
      <c r="K16" s="31"/>
      <c r="L16" s="145"/>
    </row>
    <row r="17" spans="1:12" ht="15" customHeight="1">
      <c r="A17" s="17" t="s">
        <v>4334</v>
      </c>
      <c r="B17" s="31" t="s">
        <v>1942</v>
      </c>
      <c r="C17" s="31" t="s">
        <v>1941</v>
      </c>
      <c r="D17" s="43">
        <v>2000</v>
      </c>
      <c r="E17" s="13">
        <v>41565</v>
      </c>
      <c r="F17" s="325">
        <v>44545</v>
      </c>
      <c r="G17" s="14">
        <v>57990.2</v>
      </c>
      <c r="H17" s="333">
        <f t="shared" si="1"/>
        <v>44630.591666666667</v>
      </c>
      <c r="I17" s="23">
        <f t="shared" si="0"/>
        <v>1118.1999999999971</v>
      </c>
      <c r="J17" s="17" t="str">
        <f t="shared" si="2"/>
        <v>NOT DUE</v>
      </c>
      <c r="K17" s="31" t="s">
        <v>1988</v>
      </c>
      <c r="L17" s="145"/>
    </row>
    <row r="18" spans="1:12" ht="15" customHeight="1">
      <c r="A18" s="17" t="s">
        <v>4335</v>
      </c>
      <c r="B18" s="31" t="s">
        <v>1943</v>
      </c>
      <c r="C18" s="31" t="s">
        <v>1944</v>
      </c>
      <c r="D18" s="43">
        <v>2000</v>
      </c>
      <c r="E18" s="13">
        <v>41565</v>
      </c>
      <c r="F18" s="325">
        <v>44545</v>
      </c>
      <c r="G18" s="14">
        <v>57990.2</v>
      </c>
      <c r="H18" s="333">
        <f t="shared" si="1"/>
        <v>44630.591666666667</v>
      </c>
      <c r="I18" s="23">
        <f t="shared" si="0"/>
        <v>1118.1999999999971</v>
      </c>
      <c r="J18" s="17" t="str">
        <f t="shared" si="2"/>
        <v>NOT DUE</v>
      </c>
      <c r="K18" s="31" t="s">
        <v>1988</v>
      </c>
      <c r="L18" s="145"/>
    </row>
    <row r="19" spans="1:12" ht="26.45" customHeight="1">
      <c r="A19" s="17" t="s">
        <v>4336</v>
      </c>
      <c r="B19" s="31" t="s">
        <v>1945</v>
      </c>
      <c r="C19" s="31" t="s">
        <v>1946</v>
      </c>
      <c r="D19" s="43">
        <v>2000</v>
      </c>
      <c r="E19" s="13">
        <v>41565</v>
      </c>
      <c r="F19" s="325">
        <v>44545</v>
      </c>
      <c r="G19" s="14">
        <v>57990.2</v>
      </c>
      <c r="H19" s="333">
        <f t="shared" si="1"/>
        <v>44630.591666666667</v>
      </c>
      <c r="I19" s="23">
        <f t="shared" si="0"/>
        <v>1118.1999999999971</v>
      </c>
      <c r="J19" s="17" t="str">
        <f t="shared" si="2"/>
        <v>NOT DUE</v>
      </c>
      <c r="K19" s="31" t="s">
        <v>1988</v>
      </c>
      <c r="L19" s="145"/>
    </row>
    <row r="20" spans="1:12" ht="15" customHeight="1">
      <c r="A20" s="17" t="s">
        <v>4337</v>
      </c>
      <c r="B20" s="31" t="s">
        <v>1947</v>
      </c>
      <c r="C20" s="31" t="s">
        <v>1946</v>
      </c>
      <c r="D20" s="43">
        <v>2000</v>
      </c>
      <c r="E20" s="13">
        <v>41565</v>
      </c>
      <c r="F20" s="325">
        <v>44545</v>
      </c>
      <c r="G20" s="14">
        <v>57990.2</v>
      </c>
      <c r="H20" s="333">
        <f t="shared" si="1"/>
        <v>44630.591666666667</v>
      </c>
      <c r="I20" s="23">
        <f t="shared" si="0"/>
        <v>1118.1999999999971</v>
      </c>
      <c r="J20" s="17" t="str">
        <f t="shared" si="2"/>
        <v>NOT DUE</v>
      </c>
      <c r="K20" s="31" t="s">
        <v>1988</v>
      </c>
      <c r="L20" s="145"/>
    </row>
    <row r="21" spans="1:12" ht="26.45" customHeight="1">
      <c r="A21" s="17" t="s">
        <v>4338</v>
      </c>
      <c r="B21" s="31" t="s">
        <v>1948</v>
      </c>
      <c r="C21" s="31" t="s">
        <v>1949</v>
      </c>
      <c r="D21" s="43">
        <v>2000</v>
      </c>
      <c r="E21" s="13">
        <v>41565</v>
      </c>
      <c r="F21" s="325">
        <v>44545</v>
      </c>
      <c r="G21" s="14">
        <v>57990.2</v>
      </c>
      <c r="H21" s="333">
        <f t="shared" si="1"/>
        <v>44630.591666666667</v>
      </c>
      <c r="I21" s="23">
        <f t="shared" si="0"/>
        <v>1118.1999999999971</v>
      </c>
      <c r="J21" s="17" t="str">
        <f t="shared" si="2"/>
        <v>NOT DUE</v>
      </c>
      <c r="K21" s="31" t="s">
        <v>1988</v>
      </c>
      <c r="L21" s="145"/>
    </row>
    <row r="22" spans="1:12" ht="26.45" customHeight="1">
      <c r="A22" s="17" t="s">
        <v>4339</v>
      </c>
      <c r="B22" s="31" t="s">
        <v>2009</v>
      </c>
      <c r="C22" s="31" t="s">
        <v>1946</v>
      </c>
      <c r="D22" s="43">
        <v>2000</v>
      </c>
      <c r="E22" s="13">
        <v>41565</v>
      </c>
      <c r="F22" s="325">
        <v>44545</v>
      </c>
      <c r="G22" s="14">
        <v>57990.2</v>
      </c>
      <c r="H22" s="333">
        <f t="shared" si="1"/>
        <v>44630.591666666667</v>
      </c>
      <c r="I22" s="23">
        <f t="shared" si="0"/>
        <v>1118.1999999999971</v>
      </c>
      <c r="J22" s="17" t="str">
        <f t="shared" si="2"/>
        <v>NOT DUE</v>
      </c>
      <c r="K22" s="31" t="s">
        <v>1988</v>
      </c>
      <c r="L22" s="145"/>
    </row>
    <row r="23" spans="1:12" ht="15" customHeight="1">
      <c r="A23" s="17" t="s">
        <v>4340</v>
      </c>
      <c r="B23" s="31" t="s">
        <v>1950</v>
      </c>
      <c r="C23" s="31" t="s">
        <v>1951</v>
      </c>
      <c r="D23" s="43">
        <v>2000</v>
      </c>
      <c r="E23" s="13">
        <v>41565</v>
      </c>
      <c r="F23" s="325">
        <v>44545</v>
      </c>
      <c r="G23" s="14">
        <v>57990.2</v>
      </c>
      <c r="H23" s="333">
        <f t="shared" si="1"/>
        <v>44630.591666666667</v>
      </c>
      <c r="I23" s="23">
        <f t="shared" si="0"/>
        <v>1118.1999999999971</v>
      </c>
      <c r="J23" s="17" t="str">
        <f t="shared" si="2"/>
        <v>NOT DUE</v>
      </c>
      <c r="K23" s="31" t="s">
        <v>1988</v>
      </c>
      <c r="L23" s="145"/>
    </row>
    <row r="24" spans="1:12" ht="26.45" customHeight="1">
      <c r="A24" s="17" t="s">
        <v>4341</v>
      </c>
      <c r="B24" s="31" t="s">
        <v>1952</v>
      </c>
      <c r="C24" s="31" t="s">
        <v>24</v>
      </c>
      <c r="D24" s="43">
        <v>2000</v>
      </c>
      <c r="E24" s="13">
        <v>41565</v>
      </c>
      <c r="F24" s="325">
        <v>44545</v>
      </c>
      <c r="G24" s="14">
        <v>57990.2</v>
      </c>
      <c r="H24" s="333">
        <f t="shared" si="1"/>
        <v>44630.591666666667</v>
      </c>
      <c r="I24" s="23">
        <f t="shared" si="0"/>
        <v>1118.1999999999971</v>
      </c>
      <c r="J24" s="17" t="str">
        <f t="shared" si="2"/>
        <v>NOT DUE</v>
      </c>
      <c r="K24" s="31" t="s">
        <v>1989</v>
      </c>
      <c r="L24" s="145"/>
    </row>
    <row r="25" spans="1:12" ht="15" customHeight="1">
      <c r="A25" s="17" t="s">
        <v>4342</v>
      </c>
      <c r="B25" s="31" t="s">
        <v>1953</v>
      </c>
      <c r="C25" s="31" t="s">
        <v>1954</v>
      </c>
      <c r="D25" s="43">
        <v>2000</v>
      </c>
      <c r="E25" s="13">
        <v>41565</v>
      </c>
      <c r="F25" s="325">
        <v>44545</v>
      </c>
      <c r="G25" s="14">
        <v>57990.2</v>
      </c>
      <c r="H25" s="333">
        <f t="shared" si="1"/>
        <v>44630.591666666667</v>
      </c>
      <c r="I25" s="23">
        <f t="shared" si="0"/>
        <v>1118.1999999999971</v>
      </c>
      <c r="J25" s="17" t="str">
        <f t="shared" si="2"/>
        <v>NOT DUE</v>
      </c>
      <c r="K25" s="31" t="s">
        <v>1989</v>
      </c>
      <c r="L25" s="145"/>
    </row>
    <row r="26" spans="1:12" ht="26.45" customHeight="1">
      <c r="A26" s="17" t="s">
        <v>4343</v>
      </c>
      <c r="B26" s="31" t="s">
        <v>1955</v>
      </c>
      <c r="C26" s="31" t="s">
        <v>1956</v>
      </c>
      <c r="D26" s="43">
        <v>2000</v>
      </c>
      <c r="E26" s="13">
        <v>41565</v>
      </c>
      <c r="F26" s="325">
        <v>44545</v>
      </c>
      <c r="G26" s="14">
        <v>57990.2</v>
      </c>
      <c r="H26" s="333">
        <f t="shared" si="1"/>
        <v>44630.591666666667</v>
      </c>
      <c r="I26" s="23">
        <f t="shared" si="0"/>
        <v>1118.1999999999971</v>
      </c>
      <c r="J26" s="17" t="str">
        <f t="shared" si="2"/>
        <v>NOT DUE</v>
      </c>
      <c r="K26" s="31" t="s">
        <v>1989</v>
      </c>
      <c r="L26" s="145"/>
    </row>
    <row r="27" spans="1:12" ht="26.45" customHeight="1">
      <c r="A27" s="17" t="s">
        <v>4344</v>
      </c>
      <c r="B27" s="31" t="s">
        <v>1957</v>
      </c>
      <c r="C27" s="31" t="s">
        <v>1946</v>
      </c>
      <c r="D27" s="43">
        <v>2000</v>
      </c>
      <c r="E27" s="13">
        <v>41565</v>
      </c>
      <c r="F27" s="325">
        <v>44545</v>
      </c>
      <c r="G27" s="14">
        <v>57990.2</v>
      </c>
      <c r="H27" s="333">
        <f t="shared" si="1"/>
        <v>44630.591666666667</v>
      </c>
      <c r="I27" s="23">
        <f t="shared" si="0"/>
        <v>1118.1999999999971</v>
      </c>
      <c r="J27" s="17" t="str">
        <f t="shared" si="2"/>
        <v>NOT DUE</v>
      </c>
      <c r="K27" s="31" t="s">
        <v>1990</v>
      </c>
      <c r="L27" s="145"/>
    </row>
    <row r="28" spans="1:12" ht="26.45" customHeight="1">
      <c r="A28" s="17" t="s">
        <v>4345</v>
      </c>
      <c r="B28" s="31" t="s">
        <v>1958</v>
      </c>
      <c r="C28" s="31" t="s">
        <v>1959</v>
      </c>
      <c r="D28" s="43">
        <v>2000</v>
      </c>
      <c r="E28" s="13">
        <v>41565</v>
      </c>
      <c r="F28" s="325">
        <v>44545</v>
      </c>
      <c r="G28" s="14">
        <v>57990.2</v>
      </c>
      <c r="H28" s="333">
        <f t="shared" si="1"/>
        <v>44630.591666666667</v>
      </c>
      <c r="I28" s="23">
        <f t="shared" si="0"/>
        <v>1118.1999999999971</v>
      </c>
      <c r="J28" s="17" t="str">
        <f t="shared" si="2"/>
        <v>NOT DUE</v>
      </c>
      <c r="K28" s="31" t="s">
        <v>1990</v>
      </c>
      <c r="L28" s="145"/>
    </row>
    <row r="29" spans="1:12" ht="26.45" customHeight="1">
      <c r="A29" s="17" t="s">
        <v>4346</v>
      </c>
      <c r="B29" s="31" t="s">
        <v>1960</v>
      </c>
      <c r="C29" s="31" t="s">
        <v>1961</v>
      </c>
      <c r="D29" s="43">
        <v>2000</v>
      </c>
      <c r="E29" s="13">
        <v>41565</v>
      </c>
      <c r="F29" s="325">
        <v>44545</v>
      </c>
      <c r="G29" s="14">
        <v>57990.2</v>
      </c>
      <c r="H29" s="333">
        <f t="shared" si="1"/>
        <v>44630.591666666667</v>
      </c>
      <c r="I29" s="23">
        <f t="shared" si="0"/>
        <v>1118.1999999999971</v>
      </c>
      <c r="J29" s="17" t="str">
        <f t="shared" si="2"/>
        <v>NOT DUE</v>
      </c>
      <c r="K29" s="31" t="s">
        <v>1989</v>
      </c>
      <c r="L29" s="145"/>
    </row>
    <row r="30" spans="1:12" ht="26.45" customHeight="1">
      <c r="A30" s="17" t="s">
        <v>4347</v>
      </c>
      <c r="B30" s="31" t="s">
        <v>1962</v>
      </c>
      <c r="C30" s="31" t="s">
        <v>1935</v>
      </c>
      <c r="D30" s="43">
        <v>2000</v>
      </c>
      <c r="E30" s="13">
        <v>41565</v>
      </c>
      <c r="F30" s="325">
        <v>44545</v>
      </c>
      <c r="G30" s="14">
        <v>57990.2</v>
      </c>
      <c r="H30" s="333">
        <f t="shared" si="1"/>
        <v>44630.591666666667</v>
      </c>
      <c r="I30" s="23">
        <f t="shared" si="0"/>
        <v>1118.1999999999971</v>
      </c>
      <c r="J30" s="17" t="str">
        <f t="shared" si="2"/>
        <v>NOT DUE</v>
      </c>
      <c r="K30" s="31"/>
      <c r="L30" s="145"/>
    </row>
    <row r="31" spans="1:12" ht="26.45" customHeight="1">
      <c r="A31" s="17" t="s">
        <v>4348</v>
      </c>
      <c r="B31" s="31" t="s">
        <v>2010</v>
      </c>
      <c r="C31" s="31" t="s">
        <v>1963</v>
      </c>
      <c r="D31" s="43">
        <v>2000</v>
      </c>
      <c r="E31" s="13">
        <v>41565</v>
      </c>
      <c r="F31" s="325">
        <v>44545</v>
      </c>
      <c r="G31" s="14">
        <v>57990.2</v>
      </c>
      <c r="H31" s="333">
        <f t="shared" si="1"/>
        <v>44630.591666666667</v>
      </c>
      <c r="I31" s="23">
        <f t="shared" si="0"/>
        <v>1118.1999999999971</v>
      </c>
      <c r="J31" s="17" t="str">
        <f t="shared" si="2"/>
        <v>NOT DUE</v>
      </c>
      <c r="K31" s="31" t="s">
        <v>1989</v>
      </c>
      <c r="L31" s="145"/>
    </row>
    <row r="32" spans="1:12" ht="26.45" customHeight="1">
      <c r="A32" s="17" t="s">
        <v>4349</v>
      </c>
      <c r="B32" s="31" t="s">
        <v>1964</v>
      </c>
      <c r="C32" s="31" t="s">
        <v>1965</v>
      </c>
      <c r="D32" s="43">
        <v>2000</v>
      </c>
      <c r="E32" s="13">
        <v>41565</v>
      </c>
      <c r="F32" s="325">
        <v>44545</v>
      </c>
      <c r="G32" s="14">
        <v>57990.2</v>
      </c>
      <c r="H32" s="333">
        <f t="shared" si="1"/>
        <v>44630.591666666667</v>
      </c>
      <c r="I32" s="23">
        <f t="shared" si="0"/>
        <v>1118.1999999999971</v>
      </c>
      <c r="J32" s="17" t="str">
        <f t="shared" si="2"/>
        <v>NOT DUE</v>
      </c>
      <c r="K32" s="31" t="s">
        <v>1991</v>
      </c>
      <c r="L32" s="145"/>
    </row>
    <row r="33" spans="1:12" ht="26.45" customHeight="1">
      <c r="A33" s="17" t="s">
        <v>4350</v>
      </c>
      <c r="B33" s="31" t="s">
        <v>1966</v>
      </c>
      <c r="C33" s="31" t="s">
        <v>1967</v>
      </c>
      <c r="D33" s="43">
        <v>2000</v>
      </c>
      <c r="E33" s="13">
        <v>41565</v>
      </c>
      <c r="F33" s="325">
        <v>44545</v>
      </c>
      <c r="G33" s="14">
        <v>57990.2</v>
      </c>
      <c r="H33" s="333">
        <f t="shared" si="1"/>
        <v>44630.591666666667</v>
      </c>
      <c r="I33" s="23">
        <f t="shared" si="0"/>
        <v>1118.1999999999971</v>
      </c>
      <c r="J33" s="17" t="str">
        <f t="shared" si="2"/>
        <v>NOT DUE</v>
      </c>
      <c r="K33" s="31" t="s">
        <v>1991</v>
      </c>
      <c r="L33" s="145"/>
    </row>
    <row r="34" spans="1:12" ht="26.45" customHeight="1">
      <c r="A34" s="17" t="s">
        <v>4351</v>
      </c>
      <c r="B34" s="31" t="s">
        <v>1968</v>
      </c>
      <c r="C34" s="31" t="s">
        <v>1969</v>
      </c>
      <c r="D34" s="43">
        <v>2000</v>
      </c>
      <c r="E34" s="13">
        <v>41565</v>
      </c>
      <c r="F34" s="325">
        <v>44545</v>
      </c>
      <c r="G34" s="14">
        <v>57990.2</v>
      </c>
      <c r="H34" s="333">
        <f t="shared" si="1"/>
        <v>44630.591666666667</v>
      </c>
      <c r="I34" s="23">
        <f t="shared" si="0"/>
        <v>1118.1999999999971</v>
      </c>
      <c r="J34" s="17" t="str">
        <f t="shared" si="2"/>
        <v>NOT DUE</v>
      </c>
      <c r="K34" s="31" t="s">
        <v>1991</v>
      </c>
      <c r="L34" s="145"/>
    </row>
    <row r="35" spans="1:12" ht="26.45" customHeight="1">
      <c r="A35" s="17" t="s">
        <v>4352</v>
      </c>
      <c r="B35" s="31" t="s">
        <v>1970</v>
      </c>
      <c r="C35" s="31" t="s">
        <v>1971</v>
      </c>
      <c r="D35" s="43">
        <v>2000</v>
      </c>
      <c r="E35" s="13">
        <v>41565</v>
      </c>
      <c r="F35" s="325">
        <v>44545</v>
      </c>
      <c r="G35" s="14">
        <v>57990.2</v>
      </c>
      <c r="H35" s="333">
        <f t="shared" si="1"/>
        <v>44630.591666666667</v>
      </c>
      <c r="I35" s="23">
        <f t="shared" si="0"/>
        <v>1118.1999999999971</v>
      </c>
      <c r="J35" s="17" t="str">
        <f t="shared" si="2"/>
        <v>NOT DUE</v>
      </c>
      <c r="K35" s="31" t="s">
        <v>1992</v>
      </c>
      <c r="L35" s="145"/>
    </row>
    <row r="36" spans="1:12" ht="26.45" customHeight="1">
      <c r="A36" s="17" t="s">
        <v>4353</v>
      </c>
      <c r="B36" s="31" t="s">
        <v>1972</v>
      </c>
      <c r="C36" s="31" t="s">
        <v>1354</v>
      </c>
      <c r="D36" s="43">
        <v>2000</v>
      </c>
      <c r="E36" s="13">
        <v>41565</v>
      </c>
      <c r="F36" s="325">
        <v>44545</v>
      </c>
      <c r="G36" s="14">
        <v>57990.2</v>
      </c>
      <c r="H36" s="333">
        <f t="shared" si="1"/>
        <v>44630.591666666667</v>
      </c>
      <c r="I36" s="23">
        <f t="shared" si="0"/>
        <v>1118.1999999999971</v>
      </c>
      <c r="J36" s="17" t="str">
        <f t="shared" si="2"/>
        <v>NOT DUE</v>
      </c>
      <c r="K36" s="31" t="s">
        <v>1992</v>
      </c>
      <c r="L36" s="145"/>
    </row>
    <row r="37" spans="1:12" ht="15" customHeight="1">
      <c r="A37" s="17" t="s">
        <v>4354</v>
      </c>
      <c r="B37" s="31" t="s">
        <v>5238</v>
      </c>
      <c r="C37" s="31" t="s">
        <v>37</v>
      </c>
      <c r="D37" s="43">
        <v>4000</v>
      </c>
      <c r="E37" s="13">
        <v>41565</v>
      </c>
      <c r="F37" s="325">
        <v>44545</v>
      </c>
      <c r="G37" s="14">
        <v>57990.2</v>
      </c>
      <c r="H37" s="333">
        <f>IF(I37&lt;=4000,$F$5+(I37/24),"error")</f>
        <v>44713.925000000003</v>
      </c>
      <c r="I37" s="23">
        <f t="shared" si="0"/>
        <v>3118.1999999999971</v>
      </c>
      <c r="J37" s="17" t="str">
        <f t="shared" si="2"/>
        <v>NOT DUE</v>
      </c>
      <c r="K37" s="31" t="s">
        <v>1989</v>
      </c>
      <c r="L37" s="145"/>
    </row>
    <row r="38" spans="1:12" ht="26.45" customHeight="1">
      <c r="A38" s="17" t="s">
        <v>4355</v>
      </c>
      <c r="B38" s="31" t="s">
        <v>2011</v>
      </c>
      <c r="C38" s="31" t="s">
        <v>1974</v>
      </c>
      <c r="D38" s="43">
        <v>2000</v>
      </c>
      <c r="E38" s="13">
        <v>41565</v>
      </c>
      <c r="F38" s="325">
        <v>44545</v>
      </c>
      <c r="G38" s="14">
        <v>57990.2</v>
      </c>
      <c r="H38" s="333">
        <f>IF(I38&lt;=2000,$F$5+(I38/24),"error")</f>
        <v>44630.591666666667</v>
      </c>
      <c r="I38" s="23">
        <f t="shared" si="0"/>
        <v>1118.1999999999971</v>
      </c>
      <c r="J38" s="17" t="str">
        <f t="shared" si="2"/>
        <v>NOT DUE</v>
      </c>
      <c r="K38" s="31" t="s">
        <v>1989</v>
      </c>
      <c r="L38" s="145"/>
    </row>
    <row r="39" spans="1:12" ht="15" customHeight="1">
      <c r="A39" s="17" t="s">
        <v>4356</v>
      </c>
      <c r="B39" s="31" t="s">
        <v>1975</v>
      </c>
      <c r="C39" s="31" t="s">
        <v>37</v>
      </c>
      <c r="D39" s="43">
        <v>4000</v>
      </c>
      <c r="E39" s="13">
        <v>41565</v>
      </c>
      <c r="F39" s="325">
        <v>44545</v>
      </c>
      <c r="G39" s="14">
        <v>57990.2</v>
      </c>
      <c r="H39" s="333">
        <f t="shared" ref="H39:H41" si="3">IF(I39&lt;=4000,$F$5+(I39/24),"error")</f>
        <v>44713.925000000003</v>
      </c>
      <c r="I39" s="23">
        <f t="shared" si="0"/>
        <v>3118.1999999999971</v>
      </c>
      <c r="J39" s="17" t="str">
        <f t="shared" si="2"/>
        <v>NOT DUE</v>
      </c>
      <c r="K39" s="31" t="s">
        <v>1989</v>
      </c>
      <c r="L39" s="145"/>
    </row>
    <row r="40" spans="1:12" ht="15" customHeight="1">
      <c r="A40" s="17" t="s">
        <v>4357</v>
      </c>
      <c r="B40" s="31" t="s">
        <v>1976</v>
      </c>
      <c r="C40" s="31" t="s">
        <v>37</v>
      </c>
      <c r="D40" s="43">
        <v>4000</v>
      </c>
      <c r="E40" s="13">
        <v>41565</v>
      </c>
      <c r="F40" s="325">
        <v>44545</v>
      </c>
      <c r="G40" s="14">
        <v>57990.2</v>
      </c>
      <c r="H40" s="333">
        <f t="shared" si="3"/>
        <v>44713.925000000003</v>
      </c>
      <c r="I40" s="23">
        <f t="shared" si="0"/>
        <v>3118.1999999999971</v>
      </c>
      <c r="J40" s="17" t="str">
        <f t="shared" si="2"/>
        <v>NOT DUE</v>
      </c>
      <c r="K40" s="31" t="s">
        <v>1989</v>
      </c>
      <c r="L40" s="145"/>
    </row>
    <row r="41" spans="1:12" ht="38.25" customHeight="1">
      <c r="A41" s="17" t="s">
        <v>4358</v>
      </c>
      <c r="B41" s="31" t="s">
        <v>1977</v>
      </c>
      <c r="C41" s="31" t="s">
        <v>1978</v>
      </c>
      <c r="D41" s="43">
        <v>4000</v>
      </c>
      <c r="E41" s="13">
        <v>41565</v>
      </c>
      <c r="F41" s="325">
        <v>44545</v>
      </c>
      <c r="G41" s="14">
        <v>57990.2</v>
      </c>
      <c r="H41" s="333">
        <f t="shared" si="3"/>
        <v>44713.925000000003</v>
      </c>
      <c r="I41" s="23">
        <f t="shared" si="0"/>
        <v>3118.1999999999971</v>
      </c>
      <c r="J41" s="17" t="str">
        <f t="shared" si="2"/>
        <v>NOT DUE</v>
      </c>
      <c r="K41" s="31"/>
      <c r="L41" s="145"/>
    </row>
    <row r="42" spans="1:12" ht="26.45" customHeight="1">
      <c r="A42" s="17" t="s">
        <v>4359</v>
      </c>
      <c r="B42" s="31" t="s">
        <v>1979</v>
      </c>
      <c r="C42" s="31" t="s">
        <v>1978</v>
      </c>
      <c r="D42" s="43">
        <v>2000</v>
      </c>
      <c r="E42" s="13">
        <v>41565</v>
      </c>
      <c r="F42" s="325">
        <v>44545</v>
      </c>
      <c r="G42" s="14">
        <v>57990.2</v>
      </c>
      <c r="H42" s="333">
        <f t="shared" ref="H42:H43" si="4">IF(I42&lt;=2000,$F$5+(I42/24),"error")</f>
        <v>44630.591666666667</v>
      </c>
      <c r="I42" s="23">
        <f t="shared" si="0"/>
        <v>1118.1999999999971</v>
      </c>
      <c r="J42" s="17" t="str">
        <f t="shared" si="2"/>
        <v>NOT DUE</v>
      </c>
      <c r="K42" s="31"/>
      <c r="L42" s="145"/>
    </row>
    <row r="43" spans="1:12" ht="26.45" customHeight="1">
      <c r="A43" s="17" t="s">
        <v>4360</v>
      </c>
      <c r="B43" s="31" t="s">
        <v>1984</v>
      </c>
      <c r="C43" s="31" t="s">
        <v>1985</v>
      </c>
      <c r="D43" s="43">
        <v>2000</v>
      </c>
      <c r="E43" s="13">
        <v>41565</v>
      </c>
      <c r="F43" s="325">
        <v>44545</v>
      </c>
      <c r="G43" s="14">
        <v>57990.2</v>
      </c>
      <c r="H43" s="333">
        <f t="shared" si="4"/>
        <v>44630.591666666667</v>
      </c>
      <c r="I43" s="23">
        <f t="shared" si="0"/>
        <v>1118.1999999999971</v>
      </c>
      <c r="J43" s="17" t="str">
        <f t="shared" si="2"/>
        <v>NOT DUE</v>
      </c>
      <c r="K43" s="31"/>
      <c r="L43" s="145"/>
    </row>
    <row r="44" spans="1:12" ht="15" customHeight="1">
      <c r="A44" s="17" t="s">
        <v>4361</v>
      </c>
      <c r="B44" s="31" t="s">
        <v>1980</v>
      </c>
      <c r="C44" s="31" t="s">
        <v>1981</v>
      </c>
      <c r="D44" s="43">
        <v>4000</v>
      </c>
      <c r="E44" s="13">
        <v>41565</v>
      </c>
      <c r="F44" s="325">
        <v>44545</v>
      </c>
      <c r="G44" s="14">
        <v>57990.2</v>
      </c>
      <c r="H44" s="333">
        <f t="shared" ref="H44:H45" si="5">IF(I44&lt;=4000,$F$5+(I44/24),"error")</f>
        <v>44713.925000000003</v>
      </c>
      <c r="I44" s="23">
        <f t="shared" si="0"/>
        <v>3118.1999999999971</v>
      </c>
      <c r="J44" s="17" t="str">
        <f t="shared" si="2"/>
        <v>NOT DUE</v>
      </c>
      <c r="K44" s="31"/>
      <c r="L44" s="145"/>
    </row>
    <row r="45" spans="1:12" ht="15" customHeight="1">
      <c r="A45" s="17" t="s">
        <v>4362</v>
      </c>
      <c r="B45" s="31" t="s">
        <v>1982</v>
      </c>
      <c r="C45" s="31" t="s">
        <v>1983</v>
      </c>
      <c r="D45" s="43">
        <v>4000</v>
      </c>
      <c r="E45" s="13">
        <v>41565</v>
      </c>
      <c r="F45" s="325">
        <v>44545</v>
      </c>
      <c r="G45" s="14">
        <v>57990.2</v>
      </c>
      <c r="H45" s="333">
        <f t="shared" si="5"/>
        <v>44713.925000000003</v>
      </c>
      <c r="I45" s="23">
        <f t="shared" si="0"/>
        <v>3118.1999999999971</v>
      </c>
      <c r="J45" s="17" t="str">
        <f t="shared" si="2"/>
        <v>NOT DUE</v>
      </c>
      <c r="K45" s="31"/>
      <c r="L45" s="145"/>
    </row>
    <row r="46" spans="1:12" ht="15" customHeight="1">
      <c r="A46" s="17" t="s">
        <v>4363</v>
      </c>
      <c r="B46" s="31" t="s">
        <v>1993</v>
      </c>
      <c r="C46" s="31" t="s">
        <v>1994</v>
      </c>
      <c r="D46" s="43">
        <v>2000</v>
      </c>
      <c r="E46" s="13">
        <v>41565</v>
      </c>
      <c r="F46" s="325">
        <v>44545</v>
      </c>
      <c r="G46" s="14">
        <v>57990.2</v>
      </c>
      <c r="H46" s="333">
        <f>IF(I46&lt;=2000,$F$5+(I46/24),"error")</f>
        <v>44630.591666666667</v>
      </c>
      <c r="I46" s="23">
        <f t="shared" si="0"/>
        <v>1118.1999999999971</v>
      </c>
      <c r="J46" s="17" t="str">
        <f t="shared" si="2"/>
        <v>NOT DUE</v>
      </c>
      <c r="K46" s="31"/>
      <c r="L46" s="145"/>
    </row>
    <row r="47" spans="1:12" ht="15" customHeight="1">
      <c r="A47" s="17" t="s">
        <v>4364</v>
      </c>
      <c r="B47" s="31" t="s">
        <v>1995</v>
      </c>
      <c r="C47" s="31" t="s">
        <v>1996</v>
      </c>
      <c r="D47" s="43">
        <v>8000</v>
      </c>
      <c r="E47" s="13">
        <v>41565</v>
      </c>
      <c r="F47" s="325">
        <v>44545</v>
      </c>
      <c r="G47" s="14">
        <v>57990.2</v>
      </c>
      <c r="H47" s="333">
        <f>IF(I47&lt;=8000,$F$5+(I47/24),"error")</f>
        <v>44880.591666666667</v>
      </c>
      <c r="I47" s="23">
        <f t="shared" si="0"/>
        <v>7118.1999999999971</v>
      </c>
      <c r="J47" s="17" t="str">
        <f t="shared" si="2"/>
        <v>NOT DUE</v>
      </c>
      <c r="K47" s="31"/>
      <c r="L47" s="145"/>
    </row>
    <row r="48" spans="1:12" ht="26.45" customHeight="1">
      <c r="A48" s="17" t="s">
        <v>4365</v>
      </c>
      <c r="B48" s="31" t="s">
        <v>1997</v>
      </c>
      <c r="C48" s="31" t="s">
        <v>1998</v>
      </c>
      <c r="D48" s="43">
        <v>4000</v>
      </c>
      <c r="E48" s="13">
        <v>41565</v>
      </c>
      <c r="F48" s="325">
        <v>44545</v>
      </c>
      <c r="G48" s="14">
        <v>57990.2</v>
      </c>
      <c r="H48" s="333">
        <f>IF(I48&lt;=4000,$F$5+(I48/24),"error")</f>
        <v>44713.925000000003</v>
      </c>
      <c r="I48" s="23">
        <f t="shared" si="0"/>
        <v>3118.1999999999971</v>
      </c>
      <c r="J48" s="17" t="str">
        <f t="shared" si="2"/>
        <v>NOT DUE</v>
      </c>
      <c r="K48" s="31"/>
      <c r="L48" s="145"/>
    </row>
    <row r="49" spans="1:12" ht="15" customHeight="1">
      <c r="A49" s="17" t="s">
        <v>4366</v>
      </c>
      <c r="B49" s="31" t="s">
        <v>1999</v>
      </c>
      <c r="C49" s="31" t="s">
        <v>2000</v>
      </c>
      <c r="D49" s="43">
        <v>8000</v>
      </c>
      <c r="E49" s="13">
        <v>41565</v>
      </c>
      <c r="F49" s="325">
        <v>44545</v>
      </c>
      <c r="G49" s="27">
        <v>57990.3</v>
      </c>
      <c r="H49" s="333">
        <f t="shared" ref="H49:H52" si="6">IF(I49&lt;=8000,$F$5+(I49/24),"error")</f>
        <v>44880.595833333333</v>
      </c>
      <c r="I49" s="23">
        <f t="shared" si="0"/>
        <v>7118.3000000000029</v>
      </c>
      <c r="J49" s="17" t="str">
        <f t="shared" si="2"/>
        <v>NOT DUE</v>
      </c>
      <c r="K49" s="31"/>
      <c r="L49" s="145"/>
    </row>
    <row r="50" spans="1:12" ht="15" customHeight="1">
      <c r="A50" s="17" t="s">
        <v>4367</v>
      </c>
      <c r="B50" s="31" t="s">
        <v>2001</v>
      </c>
      <c r="C50" s="31" t="s">
        <v>2002</v>
      </c>
      <c r="D50" s="43">
        <v>8000</v>
      </c>
      <c r="E50" s="13">
        <v>41565</v>
      </c>
      <c r="F50" s="325">
        <v>44443</v>
      </c>
      <c r="G50" s="27">
        <v>55537.9</v>
      </c>
      <c r="H50" s="333">
        <f t="shared" si="6"/>
        <v>44778.412499999999</v>
      </c>
      <c r="I50" s="23">
        <f t="shared" si="0"/>
        <v>4665.9000000000015</v>
      </c>
      <c r="J50" s="17" t="str">
        <f t="shared" si="2"/>
        <v>NOT DUE</v>
      </c>
      <c r="K50" s="31"/>
      <c r="L50" s="145"/>
    </row>
    <row r="51" spans="1:12" ht="26.45" customHeight="1">
      <c r="A51" s="17" t="s">
        <v>4368</v>
      </c>
      <c r="B51" s="31" t="s">
        <v>2003</v>
      </c>
      <c r="C51" s="31" t="s">
        <v>37</v>
      </c>
      <c r="D51" s="43">
        <v>8000</v>
      </c>
      <c r="E51" s="13">
        <v>41565</v>
      </c>
      <c r="F51" s="325">
        <v>44333</v>
      </c>
      <c r="G51" s="27">
        <v>53036.6</v>
      </c>
      <c r="H51" s="333">
        <f t="shared" si="6"/>
        <v>44674.191666666666</v>
      </c>
      <c r="I51" s="23">
        <f t="shared" si="0"/>
        <v>2164.5999999999985</v>
      </c>
      <c r="J51" s="17" t="str">
        <f t="shared" si="2"/>
        <v>NOT DUE</v>
      </c>
      <c r="K51" s="31" t="s">
        <v>2060</v>
      </c>
      <c r="L51" s="145"/>
    </row>
    <row r="52" spans="1:12" ht="26.45" customHeight="1">
      <c r="A52" s="17" t="s">
        <v>4369</v>
      </c>
      <c r="B52" s="31" t="s">
        <v>2004</v>
      </c>
      <c r="C52" s="31" t="s">
        <v>37</v>
      </c>
      <c r="D52" s="43">
        <v>8000</v>
      </c>
      <c r="E52" s="13">
        <v>41565</v>
      </c>
      <c r="F52" s="325">
        <v>44333</v>
      </c>
      <c r="G52" s="27">
        <v>53036.6</v>
      </c>
      <c r="H52" s="333">
        <f t="shared" si="6"/>
        <v>44674.191666666666</v>
      </c>
      <c r="I52" s="23">
        <f t="shared" si="0"/>
        <v>2164.5999999999985</v>
      </c>
      <c r="J52" s="17" t="str">
        <f t="shared" si="2"/>
        <v>NOT DUE</v>
      </c>
      <c r="K52" s="31" t="s">
        <v>2060</v>
      </c>
      <c r="L52" s="145"/>
    </row>
    <row r="53" spans="1:12" ht="25.5">
      <c r="A53" s="17" t="s">
        <v>4370</v>
      </c>
      <c r="B53" s="31" t="s">
        <v>2005</v>
      </c>
      <c r="C53" s="31" t="s">
        <v>37</v>
      </c>
      <c r="D53" s="43">
        <v>16000</v>
      </c>
      <c r="E53" s="13">
        <v>41565</v>
      </c>
      <c r="F53" s="325">
        <v>44333</v>
      </c>
      <c r="G53" s="27">
        <v>46888.1</v>
      </c>
      <c r="H53" s="333">
        <f>IF(I53&lt;=16000,$F$5+(I53/24),"error")</f>
        <v>44751.337500000001</v>
      </c>
      <c r="I53" s="23">
        <f t="shared" si="0"/>
        <v>4016.0999999999985</v>
      </c>
      <c r="J53" s="17" t="str">
        <f t="shared" si="2"/>
        <v>NOT DUE</v>
      </c>
      <c r="K53" s="31"/>
      <c r="L53" s="145"/>
    </row>
    <row r="54" spans="1:12" ht="25.5">
      <c r="A54" s="17" t="s">
        <v>4371</v>
      </c>
      <c r="B54" s="31" t="s">
        <v>2006</v>
      </c>
      <c r="C54" s="31" t="s">
        <v>37</v>
      </c>
      <c r="D54" s="43">
        <v>16000</v>
      </c>
      <c r="E54" s="13">
        <v>41565</v>
      </c>
      <c r="F54" s="13">
        <v>44078</v>
      </c>
      <c r="G54" s="27">
        <v>46888.1</v>
      </c>
      <c r="H54" s="333">
        <f>IF(I54&lt;=16000,$F$5+(I54/24),"error")</f>
        <v>44751.337500000001</v>
      </c>
      <c r="I54" s="23">
        <f t="shared" si="0"/>
        <v>4016.0999999999985</v>
      </c>
      <c r="J54" s="17" t="str">
        <f t="shared" si="2"/>
        <v>NOT DUE</v>
      </c>
      <c r="K54" s="31"/>
      <c r="L54" s="145"/>
    </row>
    <row r="55" spans="1:12">
      <c r="A55" s="17" t="s">
        <v>4372</v>
      </c>
      <c r="B55" s="31" t="s">
        <v>2061</v>
      </c>
      <c r="C55" s="31" t="s">
        <v>2062</v>
      </c>
      <c r="D55" s="43">
        <v>8000</v>
      </c>
      <c r="E55" s="13">
        <v>41565</v>
      </c>
      <c r="F55" s="325">
        <v>44443</v>
      </c>
      <c r="G55" s="27">
        <v>55537.9</v>
      </c>
      <c r="H55" s="333">
        <f t="shared" ref="H55:H62" si="7">IF(I55&lt;=8000,$F$5+(I55/24),"error")</f>
        <v>44778.412499999999</v>
      </c>
      <c r="I55" s="23">
        <f t="shared" si="0"/>
        <v>4665.9000000000015</v>
      </c>
      <c r="J55" s="17" t="str">
        <f t="shared" si="2"/>
        <v>NOT DUE</v>
      </c>
      <c r="K55" s="31"/>
      <c r="L55" s="145"/>
    </row>
    <row r="56" spans="1:12" ht="25.5">
      <c r="A56" s="17" t="s">
        <v>4373</v>
      </c>
      <c r="B56" s="31" t="s">
        <v>2063</v>
      </c>
      <c r="C56" s="31" t="s">
        <v>2064</v>
      </c>
      <c r="D56" s="43">
        <v>8000</v>
      </c>
      <c r="E56" s="13">
        <v>41565</v>
      </c>
      <c r="F56" s="325">
        <v>44443</v>
      </c>
      <c r="G56" s="27">
        <v>55537.9</v>
      </c>
      <c r="H56" s="333">
        <f t="shared" si="7"/>
        <v>44778.412499999999</v>
      </c>
      <c r="I56" s="23">
        <f t="shared" si="0"/>
        <v>4665.9000000000015</v>
      </c>
      <c r="J56" s="17" t="str">
        <f t="shared" si="2"/>
        <v>NOT DUE</v>
      </c>
      <c r="K56" s="31"/>
      <c r="L56" s="145"/>
    </row>
    <row r="57" spans="1:12">
      <c r="A57" s="17" t="s">
        <v>4374</v>
      </c>
      <c r="B57" s="31" t="s">
        <v>2065</v>
      </c>
      <c r="C57" s="31" t="s">
        <v>2066</v>
      </c>
      <c r="D57" s="43">
        <v>8000</v>
      </c>
      <c r="E57" s="13">
        <v>41565</v>
      </c>
      <c r="F57" s="325">
        <v>44443</v>
      </c>
      <c r="G57" s="27">
        <v>55537.9</v>
      </c>
      <c r="H57" s="333">
        <f t="shared" si="7"/>
        <v>44778.412499999999</v>
      </c>
      <c r="I57" s="23">
        <f t="shared" si="0"/>
        <v>4665.9000000000015</v>
      </c>
      <c r="J57" s="17" t="str">
        <f t="shared" si="2"/>
        <v>NOT DUE</v>
      </c>
      <c r="K57" s="31" t="s">
        <v>2085</v>
      </c>
      <c r="L57" s="145"/>
    </row>
    <row r="58" spans="1:12">
      <c r="A58" s="17" t="s">
        <v>4375</v>
      </c>
      <c r="B58" s="31" t="s">
        <v>2067</v>
      </c>
      <c r="C58" s="31" t="s">
        <v>2068</v>
      </c>
      <c r="D58" s="43">
        <v>8000</v>
      </c>
      <c r="E58" s="13">
        <v>41565</v>
      </c>
      <c r="F58" s="325">
        <v>44443</v>
      </c>
      <c r="G58" s="27">
        <v>55537.9</v>
      </c>
      <c r="H58" s="333">
        <f t="shared" si="7"/>
        <v>44778.412499999999</v>
      </c>
      <c r="I58" s="23">
        <f t="shared" si="0"/>
        <v>4665.9000000000015</v>
      </c>
      <c r="J58" s="17" t="str">
        <f t="shared" si="2"/>
        <v>NOT DUE</v>
      </c>
      <c r="K58" s="31"/>
      <c r="L58" s="145"/>
    </row>
    <row r="59" spans="1:12" ht="25.5">
      <c r="A59" s="17" t="s">
        <v>4376</v>
      </c>
      <c r="B59" s="31" t="s">
        <v>2069</v>
      </c>
      <c r="C59" s="31" t="s">
        <v>2070</v>
      </c>
      <c r="D59" s="43">
        <v>8000</v>
      </c>
      <c r="E59" s="13">
        <v>41565</v>
      </c>
      <c r="F59" s="325">
        <v>44443</v>
      </c>
      <c r="G59" s="27">
        <v>55537.9</v>
      </c>
      <c r="H59" s="333">
        <f t="shared" si="7"/>
        <v>44778.412499999999</v>
      </c>
      <c r="I59" s="23">
        <f t="shared" si="0"/>
        <v>4665.9000000000015</v>
      </c>
      <c r="J59" s="17" t="str">
        <f t="shared" si="2"/>
        <v>NOT DUE</v>
      </c>
      <c r="K59" s="31" t="s">
        <v>2086</v>
      </c>
      <c r="L59" s="145"/>
    </row>
    <row r="60" spans="1:12">
      <c r="A60" s="17" t="s">
        <v>4377</v>
      </c>
      <c r="B60" s="31" t="s">
        <v>2071</v>
      </c>
      <c r="C60" s="31" t="s">
        <v>2072</v>
      </c>
      <c r="D60" s="43">
        <v>8000</v>
      </c>
      <c r="E60" s="13">
        <v>41565</v>
      </c>
      <c r="F60" s="325">
        <v>44443</v>
      </c>
      <c r="G60" s="27">
        <v>55537.9</v>
      </c>
      <c r="H60" s="333">
        <f t="shared" si="7"/>
        <v>44778.412499999999</v>
      </c>
      <c r="I60" s="23">
        <f t="shared" si="0"/>
        <v>4665.9000000000015</v>
      </c>
      <c r="J60" s="17" t="str">
        <f t="shared" si="2"/>
        <v>NOT DUE</v>
      </c>
      <c r="K60" s="31" t="s">
        <v>2086</v>
      </c>
      <c r="L60" s="145"/>
    </row>
    <row r="61" spans="1:12" ht="25.5">
      <c r="A61" s="17" t="s">
        <v>4378</v>
      </c>
      <c r="B61" s="31" t="s">
        <v>2073</v>
      </c>
      <c r="C61" s="31" t="s">
        <v>2074</v>
      </c>
      <c r="D61" s="43">
        <v>8000</v>
      </c>
      <c r="E61" s="13">
        <v>41565</v>
      </c>
      <c r="F61" s="325">
        <v>44443</v>
      </c>
      <c r="G61" s="27">
        <v>55537.9</v>
      </c>
      <c r="H61" s="333">
        <f t="shared" si="7"/>
        <v>44778.412499999999</v>
      </c>
      <c r="I61" s="23">
        <f t="shared" si="0"/>
        <v>4665.9000000000015</v>
      </c>
      <c r="J61" s="17" t="str">
        <f t="shared" si="2"/>
        <v>NOT DUE</v>
      </c>
      <c r="K61" s="31" t="s">
        <v>2087</v>
      </c>
      <c r="L61" s="145"/>
    </row>
    <row r="62" spans="1:12">
      <c r="A62" s="17" t="s">
        <v>4379</v>
      </c>
      <c r="B62" s="31" t="s">
        <v>2075</v>
      </c>
      <c r="C62" s="31" t="s">
        <v>2076</v>
      </c>
      <c r="D62" s="43">
        <v>8000</v>
      </c>
      <c r="E62" s="13">
        <v>41565</v>
      </c>
      <c r="F62" s="325">
        <v>44443</v>
      </c>
      <c r="G62" s="27">
        <v>55537.9</v>
      </c>
      <c r="H62" s="333">
        <f t="shared" si="7"/>
        <v>44778.412499999999</v>
      </c>
      <c r="I62" s="23">
        <f t="shared" si="0"/>
        <v>4665.9000000000015</v>
      </c>
      <c r="J62" s="17" t="str">
        <f t="shared" si="2"/>
        <v>NOT DUE</v>
      </c>
      <c r="K62" s="31"/>
      <c r="L62" s="145"/>
    </row>
    <row r="63" spans="1:12">
      <c r="A63" s="17" t="s">
        <v>4380</v>
      </c>
      <c r="B63" s="31" t="s">
        <v>2088</v>
      </c>
      <c r="C63" s="31" t="s">
        <v>1354</v>
      </c>
      <c r="D63" s="43">
        <v>2000</v>
      </c>
      <c r="E63" s="13">
        <v>41565</v>
      </c>
      <c r="F63" s="325">
        <v>44545</v>
      </c>
      <c r="G63" s="27">
        <v>57990.2</v>
      </c>
      <c r="H63" s="333">
        <f t="shared" ref="H63:H65" si="8">IF(I63&lt;=2000,$F$5+(I63/24),"error")</f>
        <v>44630.591666666667</v>
      </c>
      <c r="I63" s="23">
        <f t="shared" si="0"/>
        <v>1118.1999999999971</v>
      </c>
      <c r="J63" s="17" t="str">
        <f t="shared" si="2"/>
        <v>NOT DUE</v>
      </c>
      <c r="K63" s="31"/>
      <c r="L63" s="145"/>
    </row>
    <row r="64" spans="1:12" ht="25.5">
      <c r="A64" s="17" t="s">
        <v>4381</v>
      </c>
      <c r="B64" s="31" t="s">
        <v>2089</v>
      </c>
      <c r="C64" s="31" t="s">
        <v>1946</v>
      </c>
      <c r="D64" s="43">
        <v>2000</v>
      </c>
      <c r="E64" s="13">
        <v>41565</v>
      </c>
      <c r="F64" s="325">
        <v>44545</v>
      </c>
      <c r="G64" s="27">
        <v>57990.2</v>
      </c>
      <c r="H64" s="333">
        <f t="shared" si="8"/>
        <v>44630.591666666667</v>
      </c>
      <c r="I64" s="23">
        <f t="shared" si="0"/>
        <v>1118.1999999999971</v>
      </c>
      <c r="J64" s="17" t="str">
        <f t="shared" si="2"/>
        <v>NOT DUE</v>
      </c>
      <c r="K64" s="31"/>
      <c r="L64" s="145"/>
    </row>
    <row r="65" spans="1:12">
      <c r="A65" s="17" t="s">
        <v>4382</v>
      </c>
      <c r="B65" s="31" t="s">
        <v>2090</v>
      </c>
      <c r="C65" s="31" t="s">
        <v>1354</v>
      </c>
      <c r="D65" s="43">
        <v>2000</v>
      </c>
      <c r="E65" s="13">
        <v>41565</v>
      </c>
      <c r="F65" s="325">
        <v>44545</v>
      </c>
      <c r="G65" s="27">
        <v>57990.2</v>
      </c>
      <c r="H65" s="333">
        <f t="shared" si="8"/>
        <v>44630.591666666667</v>
      </c>
      <c r="I65" s="23">
        <f t="shared" si="0"/>
        <v>1118.1999999999971</v>
      </c>
      <c r="J65" s="17" t="str">
        <f t="shared" si="2"/>
        <v>NOT DUE</v>
      </c>
      <c r="K65" s="31"/>
      <c r="L65" s="145"/>
    </row>
    <row r="66" spans="1:12" ht="25.5">
      <c r="A66" s="17" t="s">
        <v>4383</v>
      </c>
      <c r="B66" s="31" t="s">
        <v>2091</v>
      </c>
      <c r="C66" s="31" t="s">
        <v>2092</v>
      </c>
      <c r="D66" s="43">
        <v>4000</v>
      </c>
      <c r="E66" s="13">
        <v>41565</v>
      </c>
      <c r="F66" s="325">
        <v>44443</v>
      </c>
      <c r="G66" s="27">
        <v>55537.9</v>
      </c>
      <c r="H66" s="333">
        <f>IF(I66&lt;=4000,$F$5+(I66/24),"error")</f>
        <v>44611.745833333334</v>
      </c>
      <c r="I66" s="23">
        <f t="shared" si="0"/>
        <v>665.90000000000146</v>
      </c>
      <c r="J66" s="17" t="str">
        <f t="shared" si="2"/>
        <v>NOT DUE</v>
      </c>
      <c r="K66" s="31"/>
      <c r="L66" s="145"/>
    </row>
    <row r="67" spans="1:12" ht="38.25">
      <c r="A67" s="17" t="s">
        <v>4384</v>
      </c>
      <c r="B67" s="31" t="s">
        <v>2097</v>
      </c>
      <c r="C67" s="31" t="s">
        <v>37</v>
      </c>
      <c r="D67" s="43">
        <v>8000</v>
      </c>
      <c r="E67" s="13">
        <v>41565</v>
      </c>
      <c r="F67" s="325">
        <v>44443</v>
      </c>
      <c r="G67" s="27">
        <v>55537.9</v>
      </c>
      <c r="H67" s="333">
        <f t="shared" ref="H67:H69" si="9">IF(I67&lt;=8000,$F$5+(I67/24),"error")</f>
        <v>44778.412499999999</v>
      </c>
      <c r="I67" s="23">
        <f t="shared" si="0"/>
        <v>4665.9000000000015</v>
      </c>
      <c r="J67" s="17" t="str">
        <f t="shared" si="2"/>
        <v>NOT DUE</v>
      </c>
      <c r="K67" s="31" t="s">
        <v>2109</v>
      </c>
      <c r="L67" s="145"/>
    </row>
    <row r="68" spans="1:12">
      <c r="A68" s="17" t="s">
        <v>4385</v>
      </c>
      <c r="B68" s="31" t="s">
        <v>2098</v>
      </c>
      <c r="C68" s="31" t="s">
        <v>2099</v>
      </c>
      <c r="D68" s="43">
        <v>8000</v>
      </c>
      <c r="E68" s="13">
        <v>41565</v>
      </c>
      <c r="F68" s="325">
        <v>44443</v>
      </c>
      <c r="G68" s="27">
        <v>55537.9</v>
      </c>
      <c r="H68" s="333">
        <f t="shared" si="9"/>
        <v>44778.412499999999</v>
      </c>
      <c r="I68" s="23">
        <f t="shared" si="0"/>
        <v>4665.9000000000015</v>
      </c>
      <c r="J68" s="17" t="str">
        <f t="shared" si="2"/>
        <v>NOT DUE</v>
      </c>
      <c r="K68" s="31" t="s">
        <v>2110</v>
      </c>
      <c r="L68" s="145"/>
    </row>
    <row r="69" spans="1:12">
      <c r="A69" s="17" t="s">
        <v>4386</v>
      </c>
      <c r="B69" s="31" t="s">
        <v>2100</v>
      </c>
      <c r="C69" s="31" t="s">
        <v>2101</v>
      </c>
      <c r="D69" s="43">
        <v>8000</v>
      </c>
      <c r="E69" s="13">
        <v>41565</v>
      </c>
      <c r="F69" s="325">
        <v>44443</v>
      </c>
      <c r="G69" s="27">
        <v>55537.9</v>
      </c>
      <c r="H69" s="333">
        <f t="shared" si="9"/>
        <v>44778.412499999999</v>
      </c>
      <c r="I69" s="23">
        <f t="shared" si="0"/>
        <v>4665.9000000000015</v>
      </c>
      <c r="J69" s="17" t="str">
        <f t="shared" si="2"/>
        <v>NOT DUE</v>
      </c>
      <c r="K69" s="31" t="s">
        <v>2110</v>
      </c>
      <c r="L69" s="145"/>
    </row>
    <row r="70" spans="1:12" ht="38.25">
      <c r="A70" s="17" t="s">
        <v>4387</v>
      </c>
      <c r="B70" s="31" t="s">
        <v>2102</v>
      </c>
      <c r="C70" s="31" t="s">
        <v>37</v>
      </c>
      <c r="D70" s="43">
        <v>16000</v>
      </c>
      <c r="E70" s="13">
        <v>41565</v>
      </c>
      <c r="F70" s="325">
        <v>44443</v>
      </c>
      <c r="G70" s="27">
        <v>55537.9</v>
      </c>
      <c r="H70" s="333">
        <f t="shared" ref="H70:H71" si="10">IF(I70&lt;=16000,$F$5+(I70/24),"error")</f>
        <v>45111.745833333334</v>
      </c>
      <c r="I70" s="23">
        <f t="shared" si="0"/>
        <v>12665.900000000001</v>
      </c>
      <c r="J70" s="17" t="str">
        <f t="shared" si="2"/>
        <v>NOT DUE</v>
      </c>
      <c r="K70" s="31"/>
      <c r="L70" s="145"/>
    </row>
    <row r="71" spans="1:12" ht="38.25">
      <c r="A71" s="17" t="s">
        <v>4388</v>
      </c>
      <c r="B71" s="31" t="s">
        <v>2103</v>
      </c>
      <c r="C71" s="31" t="s">
        <v>37</v>
      </c>
      <c r="D71" s="43">
        <v>16000</v>
      </c>
      <c r="E71" s="13">
        <v>41565</v>
      </c>
      <c r="F71" s="325">
        <v>44443</v>
      </c>
      <c r="G71" s="27">
        <v>55537.9</v>
      </c>
      <c r="H71" s="333">
        <f t="shared" si="10"/>
        <v>45111.745833333334</v>
      </c>
      <c r="I71" s="23">
        <f t="shared" si="0"/>
        <v>12665.900000000001</v>
      </c>
      <c r="J71" s="17" t="str">
        <f t="shared" si="2"/>
        <v>NOT DUE</v>
      </c>
      <c r="K71" s="31"/>
      <c r="L71" s="145"/>
    </row>
    <row r="72" spans="1:12" ht="25.5">
      <c r="A72" s="17" t="s">
        <v>4389</v>
      </c>
      <c r="B72" s="31" t="s">
        <v>2111</v>
      </c>
      <c r="C72" s="31" t="s">
        <v>2112</v>
      </c>
      <c r="D72" s="43">
        <v>4000</v>
      </c>
      <c r="E72" s="13">
        <v>41565</v>
      </c>
      <c r="F72" s="325">
        <v>44443</v>
      </c>
      <c r="G72" s="27">
        <v>55537.9</v>
      </c>
      <c r="H72" s="333">
        <f t="shared" ref="H72:H73" si="11">IF(I72&lt;=4000,$F$5+(I72/24),"error")</f>
        <v>44611.745833333334</v>
      </c>
      <c r="I72" s="23">
        <f t="shared" ref="I72:I120" si="12">D72-($F$4-G72)</f>
        <v>665.90000000000146</v>
      </c>
      <c r="J72" s="17" t="str">
        <f t="shared" si="2"/>
        <v>NOT DUE</v>
      </c>
      <c r="K72" s="31" t="s">
        <v>2123</v>
      </c>
      <c r="L72" s="145"/>
    </row>
    <row r="73" spans="1:12" ht="25.5">
      <c r="A73" s="17" t="s">
        <v>4390</v>
      </c>
      <c r="B73" s="31" t="s">
        <v>2113</v>
      </c>
      <c r="C73" s="31" t="s">
        <v>2114</v>
      </c>
      <c r="D73" s="43">
        <v>4000</v>
      </c>
      <c r="E73" s="13">
        <v>41565</v>
      </c>
      <c r="F73" s="325">
        <v>44443</v>
      </c>
      <c r="G73" s="27">
        <v>55537.9</v>
      </c>
      <c r="H73" s="333">
        <f t="shared" si="11"/>
        <v>44611.745833333334</v>
      </c>
      <c r="I73" s="23">
        <f t="shared" si="12"/>
        <v>665.90000000000146</v>
      </c>
      <c r="J73" s="17" t="str">
        <f t="shared" ref="J73:J120" si="13">IF(I73="","",IF(I73&lt;0,"OVERDUE","NOT DUE"))</f>
        <v>NOT DUE</v>
      </c>
      <c r="K73" s="31" t="s">
        <v>2124</v>
      </c>
      <c r="L73" s="145"/>
    </row>
    <row r="74" spans="1:12">
      <c r="A74" s="17" t="s">
        <v>4391</v>
      </c>
      <c r="B74" s="31" t="s">
        <v>2115</v>
      </c>
      <c r="C74" s="31" t="s">
        <v>2099</v>
      </c>
      <c r="D74" s="43">
        <v>8000</v>
      </c>
      <c r="E74" s="13">
        <v>41565</v>
      </c>
      <c r="F74" s="325">
        <v>44443</v>
      </c>
      <c r="G74" s="27">
        <v>55537.9</v>
      </c>
      <c r="H74" s="333">
        <f t="shared" ref="H74:H76" si="14">IF(I74&lt;=8000,$F$5+(I74/24),"error")</f>
        <v>44778.412499999999</v>
      </c>
      <c r="I74" s="23">
        <f t="shared" si="12"/>
        <v>4665.9000000000015</v>
      </c>
      <c r="J74" s="17" t="str">
        <f t="shared" si="13"/>
        <v>NOT DUE</v>
      </c>
      <c r="K74" s="31" t="s">
        <v>2125</v>
      </c>
      <c r="L74" s="145"/>
    </row>
    <row r="75" spans="1:12">
      <c r="A75" s="17" t="s">
        <v>4392</v>
      </c>
      <c r="B75" s="31" t="s">
        <v>2115</v>
      </c>
      <c r="C75" s="31" t="s">
        <v>2116</v>
      </c>
      <c r="D75" s="43">
        <v>8000</v>
      </c>
      <c r="E75" s="13">
        <v>41565</v>
      </c>
      <c r="F75" s="325">
        <v>44443</v>
      </c>
      <c r="G75" s="27">
        <v>55537.9</v>
      </c>
      <c r="H75" s="333">
        <f t="shared" si="14"/>
        <v>44778.412499999999</v>
      </c>
      <c r="I75" s="23">
        <f t="shared" si="12"/>
        <v>4665.9000000000015</v>
      </c>
      <c r="J75" s="17" t="str">
        <f t="shared" si="13"/>
        <v>NOT DUE</v>
      </c>
      <c r="K75" s="31" t="s">
        <v>2125</v>
      </c>
      <c r="L75" s="145"/>
    </row>
    <row r="76" spans="1:12">
      <c r="A76" s="17" t="s">
        <v>4393</v>
      </c>
      <c r="B76" s="31" t="s">
        <v>2117</v>
      </c>
      <c r="C76" s="31" t="s">
        <v>2002</v>
      </c>
      <c r="D76" s="43">
        <v>8000</v>
      </c>
      <c r="E76" s="13">
        <v>41565</v>
      </c>
      <c r="F76" s="325">
        <v>44443</v>
      </c>
      <c r="G76" s="27">
        <v>55537.9</v>
      </c>
      <c r="H76" s="333">
        <f t="shared" si="14"/>
        <v>44778.412499999999</v>
      </c>
      <c r="I76" s="23">
        <f t="shared" si="12"/>
        <v>4665.9000000000015</v>
      </c>
      <c r="J76" s="17" t="str">
        <f t="shared" si="13"/>
        <v>NOT DUE</v>
      </c>
      <c r="K76" s="31"/>
      <c r="L76" s="145"/>
    </row>
    <row r="77" spans="1:12" ht="38.25">
      <c r="A77" s="17" t="s">
        <v>4394</v>
      </c>
      <c r="B77" s="31" t="s">
        <v>2126</v>
      </c>
      <c r="C77" s="31" t="s">
        <v>37</v>
      </c>
      <c r="D77" s="43">
        <v>16000</v>
      </c>
      <c r="E77" s="13">
        <v>41565</v>
      </c>
      <c r="F77" s="325">
        <v>44443</v>
      </c>
      <c r="G77" s="27">
        <v>55537.9</v>
      </c>
      <c r="H77" s="333">
        <f t="shared" ref="H77:H82" si="15">IF(I77&lt;=16000,$F$5+(I77/24),"error")</f>
        <v>45111.745833333334</v>
      </c>
      <c r="I77" s="23">
        <f t="shared" si="12"/>
        <v>12665.900000000001</v>
      </c>
      <c r="J77" s="17" t="str">
        <f t="shared" si="13"/>
        <v>NOT DUE</v>
      </c>
      <c r="K77" s="31"/>
      <c r="L77" s="145"/>
    </row>
    <row r="78" spans="1:12" ht="38.25">
      <c r="A78" s="17" t="s">
        <v>4395</v>
      </c>
      <c r="B78" s="31" t="s">
        <v>2127</v>
      </c>
      <c r="C78" s="31" t="s">
        <v>37</v>
      </c>
      <c r="D78" s="43">
        <v>16000</v>
      </c>
      <c r="E78" s="13">
        <v>41565</v>
      </c>
      <c r="F78" s="325">
        <v>44443</v>
      </c>
      <c r="G78" s="27">
        <v>55537.9</v>
      </c>
      <c r="H78" s="333">
        <f t="shared" si="15"/>
        <v>45111.745833333334</v>
      </c>
      <c r="I78" s="23">
        <f t="shared" si="12"/>
        <v>12665.900000000001</v>
      </c>
      <c r="J78" s="17" t="str">
        <f t="shared" si="13"/>
        <v>NOT DUE</v>
      </c>
      <c r="K78" s="31"/>
      <c r="L78" s="145"/>
    </row>
    <row r="79" spans="1:12" ht="25.5">
      <c r="A79" s="17" t="s">
        <v>4396</v>
      </c>
      <c r="B79" s="31" t="s">
        <v>2128</v>
      </c>
      <c r="C79" s="31" t="s">
        <v>37</v>
      </c>
      <c r="D79" s="43">
        <v>16000</v>
      </c>
      <c r="E79" s="13">
        <v>41565</v>
      </c>
      <c r="F79" s="325">
        <v>44443</v>
      </c>
      <c r="G79" s="27">
        <v>55537.9</v>
      </c>
      <c r="H79" s="333">
        <f t="shared" si="15"/>
        <v>45111.745833333334</v>
      </c>
      <c r="I79" s="23">
        <f t="shared" si="12"/>
        <v>12665.900000000001</v>
      </c>
      <c r="J79" s="17" t="str">
        <f t="shared" si="13"/>
        <v>NOT DUE</v>
      </c>
      <c r="K79" s="31"/>
      <c r="L79" s="145"/>
    </row>
    <row r="80" spans="1:12" ht="25.5">
      <c r="A80" s="17" t="s">
        <v>4397</v>
      </c>
      <c r="B80" s="31" t="s">
        <v>2129</v>
      </c>
      <c r="C80" s="31" t="s">
        <v>37</v>
      </c>
      <c r="D80" s="43">
        <v>16000</v>
      </c>
      <c r="E80" s="13">
        <v>41565</v>
      </c>
      <c r="F80" s="325">
        <v>44443</v>
      </c>
      <c r="G80" s="27">
        <v>55537.9</v>
      </c>
      <c r="H80" s="333">
        <f t="shared" si="15"/>
        <v>45111.745833333334</v>
      </c>
      <c r="I80" s="23">
        <f t="shared" si="12"/>
        <v>12665.900000000001</v>
      </c>
      <c r="J80" s="17" t="str">
        <f t="shared" si="13"/>
        <v>NOT DUE</v>
      </c>
      <c r="K80" s="31"/>
      <c r="L80" s="145"/>
    </row>
    <row r="81" spans="1:12" ht="38.25">
      <c r="A81" s="17" t="s">
        <v>4398</v>
      </c>
      <c r="B81" s="31" t="s">
        <v>2130</v>
      </c>
      <c r="C81" s="31" t="s">
        <v>37</v>
      </c>
      <c r="D81" s="43">
        <v>16000</v>
      </c>
      <c r="E81" s="13">
        <v>41565</v>
      </c>
      <c r="F81" s="325">
        <v>44443</v>
      </c>
      <c r="G81" s="27">
        <v>55537.9</v>
      </c>
      <c r="H81" s="333">
        <f t="shared" si="15"/>
        <v>45111.745833333334</v>
      </c>
      <c r="I81" s="23">
        <f t="shared" si="12"/>
        <v>12665.900000000001</v>
      </c>
      <c r="J81" s="17" t="str">
        <f t="shared" si="13"/>
        <v>NOT DUE</v>
      </c>
      <c r="K81" s="31"/>
      <c r="L81" s="145"/>
    </row>
    <row r="82" spans="1:12" ht="25.5">
      <c r="A82" s="17" t="s">
        <v>4399</v>
      </c>
      <c r="B82" s="31" t="s">
        <v>2131</v>
      </c>
      <c r="C82" s="31" t="s">
        <v>37</v>
      </c>
      <c r="D82" s="43">
        <v>16000</v>
      </c>
      <c r="E82" s="13">
        <v>41565</v>
      </c>
      <c r="F82" s="325">
        <v>44443</v>
      </c>
      <c r="G82" s="27">
        <v>55537.9</v>
      </c>
      <c r="H82" s="333">
        <f t="shared" si="15"/>
        <v>45111.745833333334</v>
      </c>
      <c r="I82" s="23">
        <f t="shared" si="12"/>
        <v>12665.900000000001</v>
      </c>
      <c r="J82" s="17" t="str">
        <f t="shared" si="13"/>
        <v>NOT DUE</v>
      </c>
      <c r="K82" s="31"/>
      <c r="L82" s="145"/>
    </row>
    <row r="83" spans="1:12">
      <c r="A83" s="17" t="s">
        <v>4400</v>
      </c>
      <c r="B83" s="169" t="s">
        <v>2138</v>
      </c>
      <c r="C83" s="31" t="s">
        <v>2139</v>
      </c>
      <c r="D83" s="43">
        <v>8000</v>
      </c>
      <c r="E83" s="13">
        <v>41565</v>
      </c>
      <c r="F83" s="325">
        <v>44443</v>
      </c>
      <c r="G83" s="27">
        <v>55537.9</v>
      </c>
      <c r="H83" s="333">
        <f t="shared" ref="H83:H96" si="16">IF(I83&lt;=8000,$F$5+(I83/24),"error")</f>
        <v>44778.412499999999</v>
      </c>
      <c r="I83" s="23">
        <f t="shared" si="12"/>
        <v>4665.9000000000015</v>
      </c>
      <c r="J83" s="17" t="str">
        <f t="shared" si="13"/>
        <v>NOT DUE</v>
      </c>
      <c r="K83" s="31" t="s">
        <v>2172</v>
      </c>
      <c r="L83" s="145"/>
    </row>
    <row r="84" spans="1:12" ht="25.5">
      <c r="A84" s="17" t="s">
        <v>4401</v>
      </c>
      <c r="B84" s="169" t="s">
        <v>2140</v>
      </c>
      <c r="C84" s="31" t="s">
        <v>1954</v>
      </c>
      <c r="D84" s="43">
        <v>8000</v>
      </c>
      <c r="E84" s="13">
        <v>41565</v>
      </c>
      <c r="F84" s="325">
        <v>44443</v>
      </c>
      <c r="G84" s="27">
        <v>55537.9</v>
      </c>
      <c r="H84" s="333">
        <f t="shared" si="16"/>
        <v>44778.412499999999</v>
      </c>
      <c r="I84" s="23">
        <f t="shared" si="12"/>
        <v>4665.9000000000015</v>
      </c>
      <c r="J84" s="17" t="str">
        <f t="shared" si="13"/>
        <v>NOT DUE</v>
      </c>
      <c r="K84" s="31" t="s">
        <v>2173</v>
      </c>
      <c r="L84" s="145"/>
    </row>
    <row r="85" spans="1:12" ht="25.5">
      <c r="A85" s="17" t="s">
        <v>4402</v>
      </c>
      <c r="B85" s="169" t="s">
        <v>2141</v>
      </c>
      <c r="C85" s="31" t="s">
        <v>2002</v>
      </c>
      <c r="D85" s="43">
        <v>8000</v>
      </c>
      <c r="E85" s="13">
        <v>41565</v>
      </c>
      <c r="F85" s="325">
        <v>44443</v>
      </c>
      <c r="G85" s="27">
        <v>55537.9</v>
      </c>
      <c r="H85" s="333">
        <f t="shared" si="16"/>
        <v>44778.412499999999</v>
      </c>
      <c r="I85" s="23">
        <f t="shared" si="12"/>
        <v>4665.9000000000015</v>
      </c>
      <c r="J85" s="17" t="str">
        <f t="shared" si="13"/>
        <v>NOT DUE</v>
      </c>
      <c r="K85" s="31" t="s">
        <v>2173</v>
      </c>
      <c r="L85" s="145"/>
    </row>
    <row r="86" spans="1:12">
      <c r="A86" s="17" t="s">
        <v>4403</v>
      </c>
      <c r="B86" s="169" t="s">
        <v>2142</v>
      </c>
      <c r="C86" s="31" t="s">
        <v>2002</v>
      </c>
      <c r="D86" s="43">
        <v>8000</v>
      </c>
      <c r="E86" s="13">
        <v>41565</v>
      </c>
      <c r="F86" s="325">
        <v>44443</v>
      </c>
      <c r="G86" s="27">
        <v>55537.9</v>
      </c>
      <c r="H86" s="333">
        <f t="shared" si="16"/>
        <v>44778.412499999999</v>
      </c>
      <c r="I86" s="23">
        <f t="shared" si="12"/>
        <v>4665.9000000000015</v>
      </c>
      <c r="J86" s="17" t="str">
        <f t="shared" si="13"/>
        <v>NOT DUE</v>
      </c>
      <c r="K86" s="31" t="s">
        <v>2173</v>
      </c>
      <c r="L86" s="145"/>
    </row>
    <row r="87" spans="1:12" ht="25.5">
      <c r="A87" s="17" t="s">
        <v>4404</v>
      </c>
      <c r="B87" s="169" t="s">
        <v>2143</v>
      </c>
      <c r="C87" s="31" t="s">
        <v>2144</v>
      </c>
      <c r="D87" s="43">
        <v>8000</v>
      </c>
      <c r="E87" s="13">
        <v>41565</v>
      </c>
      <c r="F87" s="325">
        <v>44443</v>
      </c>
      <c r="G87" s="27">
        <v>55537.9</v>
      </c>
      <c r="H87" s="333">
        <f t="shared" si="16"/>
        <v>44778.412499999999</v>
      </c>
      <c r="I87" s="23">
        <f t="shared" si="12"/>
        <v>4665.9000000000015</v>
      </c>
      <c r="J87" s="17" t="str">
        <f t="shared" si="13"/>
        <v>NOT DUE</v>
      </c>
      <c r="K87" s="31" t="s">
        <v>2173</v>
      </c>
      <c r="L87" s="145"/>
    </row>
    <row r="88" spans="1:12" ht="25.5">
      <c r="A88" s="17" t="s">
        <v>4405</v>
      </c>
      <c r="B88" s="169" t="s">
        <v>2145</v>
      </c>
      <c r="C88" s="31" t="s">
        <v>2146</v>
      </c>
      <c r="D88" s="43">
        <v>8000</v>
      </c>
      <c r="E88" s="13">
        <v>41565</v>
      </c>
      <c r="F88" s="325">
        <v>44443</v>
      </c>
      <c r="G88" s="27">
        <v>55537.9</v>
      </c>
      <c r="H88" s="333">
        <f t="shared" si="16"/>
        <v>44778.412499999999</v>
      </c>
      <c r="I88" s="23">
        <f t="shared" si="12"/>
        <v>4665.9000000000015</v>
      </c>
      <c r="J88" s="17" t="str">
        <f t="shared" si="13"/>
        <v>NOT DUE</v>
      </c>
      <c r="K88" s="31" t="s">
        <v>2174</v>
      </c>
      <c r="L88" s="145"/>
    </row>
    <row r="89" spans="1:12">
      <c r="A89" s="17" t="s">
        <v>4406</v>
      </c>
      <c r="B89" s="169" t="s">
        <v>2147</v>
      </c>
      <c r="C89" s="31" t="s">
        <v>2002</v>
      </c>
      <c r="D89" s="43">
        <v>8000</v>
      </c>
      <c r="E89" s="13">
        <v>41565</v>
      </c>
      <c r="F89" s="325">
        <v>44443</v>
      </c>
      <c r="G89" s="27">
        <v>55537.9</v>
      </c>
      <c r="H89" s="333">
        <f t="shared" si="16"/>
        <v>44778.412499999999</v>
      </c>
      <c r="I89" s="23">
        <f t="shared" si="12"/>
        <v>4665.9000000000015</v>
      </c>
      <c r="J89" s="17" t="str">
        <f t="shared" si="13"/>
        <v>NOT DUE</v>
      </c>
      <c r="K89" s="31" t="s">
        <v>2175</v>
      </c>
      <c r="L89" s="145"/>
    </row>
    <row r="90" spans="1:12" ht="25.5">
      <c r="A90" s="17" t="s">
        <v>4407</v>
      </c>
      <c r="B90" s="169" t="s">
        <v>2148</v>
      </c>
      <c r="C90" s="31" t="s">
        <v>2002</v>
      </c>
      <c r="D90" s="43">
        <v>8000</v>
      </c>
      <c r="E90" s="13">
        <v>41565</v>
      </c>
      <c r="F90" s="325">
        <v>44443</v>
      </c>
      <c r="G90" s="27">
        <v>55537.9</v>
      </c>
      <c r="H90" s="333">
        <f t="shared" si="16"/>
        <v>44778.412499999999</v>
      </c>
      <c r="I90" s="23">
        <f t="shared" si="12"/>
        <v>4665.9000000000015</v>
      </c>
      <c r="J90" s="17" t="str">
        <f t="shared" si="13"/>
        <v>NOT DUE</v>
      </c>
      <c r="K90" s="31" t="s">
        <v>2176</v>
      </c>
      <c r="L90" s="145"/>
    </row>
    <row r="91" spans="1:12" ht="25.5">
      <c r="A91" s="17" t="s">
        <v>4408</v>
      </c>
      <c r="B91" s="169" t="s">
        <v>2149</v>
      </c>
      <c r="C91" s="31" t="s">
        <v>2150</v>
      </c>
      <c r="D91" s="43">
        <v>8000</v>
      </c>
      <c r="E91" s="13">
        <v>41565</v>
      </c>
      <c r="F91" s="325">
        <v>44443</v>
      </c>
      <c r="G91" s="27">
        <v>55537.9</v>
      </c>
      <c r="H91" s="333">
        <f t="shared" si="16"/>
        <v>44778.412499999999</v>
      </c>
      <c r="I91" s="23">
        <f t="shared" si="12"/>
        <v>4665.9000000000015</v>
      </c>
      <c r="J91" s="17" t="str">
        <f t="shared" si="13"/>
        <v>NOT DUE</v>
      </c>
      <c r="K91" s="31" t="s">
        <v>2177</v>
      </c>
      <c r="L91" s="145"/>
    </row>
    <row r="92" spans="1:12">
      <c r="A92" s="17" t="s">
        <v>4409</v>
      </c>
      <c r="B92" s="169" t="s">
        <v>2151</v>
      </c>
      <c r="C92" s="31" t="s">
        <v>2152</v>
      </c>
      <c r="D92" s="43">
        <v>8000</v>
      </c>
      <c r="E92" s="13">
        <v>41565</v>
      </c>
      <c r="F92" s="325">
        <v>44443</v>
      </c>
      <c r="G92" s="27">
        <v>55537.9</v>
      </c>
      <c r="H92" s="333">
        <f t="shared" si="16"/>
        <v>44778.412499999999</v>
      </c>
      <c r="I92" s="23">
        <f t="shared" si="12"/>
        <v>4665.9000000000015</v>
      </c>
      <c r="J92" s="17" t="str">
        <f t="shared" si="13"/>
        <v>NOT DUE</v>
      </c>
      <c r="K92" s="31"/>
      <c r="L92" s="145"/>
    </row>
    <row r="93" spans="1:12" ht="38.25">
      <c r="A93" s="17" t="s">
        <v>4410</v>
      </c>
      <c r="B93" s="169" t="s">
        <v>2153</v>
      </c>
      <c r="C93" s="31" t="s">
        <v>2002</v>
      </c>
      <c r="D93" s="43">
        <v>8000</v>
      </c>
      <c r="E93" s="13">
        <v>41565</v>
      </c>
      <c r="F93" s="325">
        <v>44443</v>
      </c>
      <c r="G93" s="27">
        <v>55537.9</v>
      </c>
      <c r="H93" s="333">
        <f t="shared" si="16"/>
        <v>44778.412499999999</v>
      </c>
      <c r="I93" s="23">
        <f t="shared" si="12"/>
        <v>4665.9000000000015</v>
      </c>
      <c r="J93" s="17" t="str">
        <f t="shared" si="13"/>
        <v>NOT DUE</v>
      </c>
      <c r="K93" s="31"/>
      <c r="L93" s="145"/>
    </row>
    <row r="94" spans="1:12" ht="38.25">
      <c r="A94" s="17" t="s">
        <v>4411</v>
      </c>
      <c r="B94" s="169" t="s">
        <v>2154</v>
      </c>
      <c r="C94" s="31" t="s">
        <v>2002</v>
      </c>
      <c r="D94" s="43">
        <v>8000</v>
      </c>
      <c r="E94" s="13">
        <v>41565</v>
      </c>
      <c r="F94" s="325">
        <v>44443</v>
      </c>
      <c r="G94" s="27">
        <v>55537.9</v>
      </c>
      <c r="H94" s="333">
        <f t="shared" si="16"/>
        <v>44778.412499999999</v>
      </c>
      <c r="I94" s="23">
        <f t="shared" si="12"/>
        <v>4665.9000000000015</v>
      </c>
      <c r="J94" s="17" t="str">
        <f t="shared" si="13"/>
        <v>NOT DUE</v>
      </c>
      <c r="K94" s="31"/>
      <c r="L94" s="145"/>
    </row>
    <row r="95" spans="1:12" ht="24">
      <c r="A95" s="17" t="s">
        <v>4412</v>
      </c>
      <c r="B95" s="169" t="s">
        <v>2155</v>
      </c>
      <c r="C95" s="31" t="s">
        <v>2156</v>
      </c>
      <c r="D95" s="43">
        <v>8000</v>
      </c>
      <c r="E95" s="13">
        <v>41565</v>
      </c>
      <c r="F95" s="325">
        <v>44443</v>
      </c>
      <c r="G95" s="27">
        <v>55537.9</v>
      </c>
      <c r="H95" s="333">
        <f t="shared" si="16"/>
        <v>44778.412499999999</v>
      </c>
      <c r="I95" s="23">
        <f t="shared" si="12"/>
        <v>4665.9000000000015</v>
      </c>
      <c r="J95" s="17" t="str">
        <f t="shared" si="13"/>
        <v>NOT DUE</v>
      </c>
      <c r="K95" s="31"/>
      <c r="L95" s="145" t="s">
        <v>5240</v>
      </c>
    </row>
    <row r="96" spans="1:12" ht="25.5">
      <c r="A96" s="17" t="s">
        <v>4413</v>
      </c>
      <c r="B96" s="170" t="s">
        <v>2157</v>
      </c>
      <c r="C96" s="31" t="s">
        <v>37</v>
      </c>
      <c r="D96" s="43">
        <v>8000</v>
      </c>
      <c r="E96" s="13">
        <v>41565</v>
      </c>
      <c r="F96" s="325">
        <v>44443</v>
      </c>
      <c r="G96" s="27">
        <v>55537.9</v>
      </c>
      <c r="H96" s="333">
        <f t="shared" si="16"/>
        <v>44778.412499999999</v>
      </c>
      <c r="I96" s="23">
        <f t="shared" si="12"/>
        <v>4665.9000000000015</v>
      </c>
      <c r="J96" s="17" t="str">
        <f t="shared" si="13"/>
        <v>NOT DUE</v>
      </c>
      <c r="K96" s="31"/>
      <c r="L96" s="145"/>
    </row>
    <row r="97" spans="1:12" ht="25.5">
      <c r="A97" s="17" t="s">
        <v>4414</v>
      </c>
      <c r="B97" s="31" t="s">
        <v>2178</v>
      </c>
      <c r="C97" s="31" t="s">
        <v>37</v>
      </c>
      <c r="D97" s="43">
        <v>16000</v>
      </c>
      <c r="E97" s="13">
        <v>41565</v>
      </c>
      <c r="F97" s="325">
        <v>44443</v>
      </c>
      <c r="G97" s="27">
        <v>55537.9</v>
      </c>
      <c r="H97" s="333">
        <f t="shared" ref="H97:H98" si="17">IF(I97&lt;=16000,$F$5+(I97/24),"error")</f>
        <v>45111.745833333334</v>
      </c>
      <c r="I97" s="23">
        <f t="shared" si="12"/>
        <v>12665.900000000001</v>
      </c>
      <c r="J97" s="17" t="str">
        <f t="shared" si="13"/>
        <v>NOT DUE</v>
      </c>
      <c r="K97" s="31"/>
      <c r="L97" s="145"/>
    </row>
    <row r="98" spans="1:12" ht="25.5">
      <c r="A98" s="17" t="s">
        <v>4415</v>
      </c>
      <c r="B98" s="31" t="s">
        <v>2179</v>
      </c>
      <c r="C98" s="31" t="s">
        <v>37</v>
      </c>
      <c r="D98" s="43">
        <v>16000</v>
      </c>
      <c r="E98" s="13">
        <v>41565</v>
      </c>
      <c r="F98" s="325">
        <v>44443</v>
      </c>
      <c r="G98" s="27">
        <v>55537.9</v>
      </c>
      <c r="H98" s="333">
        <f t="shared" si="17"/>
        <v>45111.745833333334</v>
      </c>
      <c r="I98" s="23">
        <f t="shared" si="12"/>
        <v>12665.900000000001</v>
      </c>
      <c r="J98" s="17" t="str">
        <f t="shared" si="13"/>
        <v>NOT DUE</v>
      </c>
      <c r="K98" s="31"/>
      <c r="L98" s="145" t="s">
        <v>5240</v>
      </c>
    </row>
    <row r="99" spans="1:12" ht="25.5">
      <c r="A99" s="17" t="s">
        <v>4416</v>
      </c>
      <c r="B99" s="169" t="s">
        <v>2180</v>
      </c>
      <c r="C99" s="31" t="s">
        <v>37</v>
      </c>
      <c r="D99" s="43">
        <v>8000</v>
      </c>
      <c r="E99" s="13">
        <v>41565</v>
      </c>
      <c r="F99" s="325">
        <v>44443</v>
      </c>
      <c r="G99" s="27">
        <v>55537.9</v>
      </c>
      <c r="H99" s="333">
        <f>IF(I99&lt;=8000,$F$5+(I99/24),"error")</f>
        <v>44778.412499999999</v>
      </c>
      <c r="I99" s="23">
        <f t="shared" si="12"/>
        <v>4665.9000000000015</v>
      </c>
      <c r="J99" s="17" t="str">
        <f t="shared" si="13"/>
        <v>NOT DUE</v>
      </c>
      <c r="K99" s="31"/>
      <c r="L99" s="145"/>
    </row>
    <row r="100" spans="1:12" ht="25.5">
      <c r="A100" s="17" t="s">
        <v>4417</v>
      </c>
      <c r="B100" s="31" t="s">
        <v>2181</v>
      </c>
      <c r="C100" s="31" t="s">
        <v>37</v>
      </c>
      <c r="D100" s="43">
        <v>16000</v>
      </c>
      <c r="E100" s="13">
        <v>41565</v>
      </c>
      <c r="F100" s="325">
        <v>44443</v>
      </c>
      <c r="G100" s="27">
        <v>55537.9</v>
      </c>
      <c r="H100" s="333">
        <f>IF(I100&lt;=16000,$F$5+(I100/24),"error")</f>
        <v>45111.745833333334</v>
      </c>
      <c r="I100" s="23">
        <f t="shared" si="12"/>
        <v>12665.900000000001</v>
      </c>
      <c r="J100" s="17" t="str">
        <f t="shared" si="13"/>
        <v>NOT DUE</v>
      </c>
      <c r="K100" s="31"/>
      <c r="L100" s="145"/>
    </row>
    <row r="101" spans="1:12">
      <c r="A101" s="17" t="s">
        <v>4418</v>
      </c>
      <c r="B101" s="170" t="s">
        <v>2186</v>
      </c>
      <c r="C101" s="31" t="s">
        <v>37</v>
      </c>
      <c r="D101" s="43">
        <v>8000</v>
      </c>
      <c r="E101" s="13">
        <v>41565</v>
      </c>
      <c r="F101" s="13">
        <v>43277</v>
      </c>
      <c r="G101" s="27">
        <v>32565</v>
      </c>
      <c r="H101" s="333">
        <f>IF(I101&lt;=8000,$F$5+(I101/24),"error")</f>
        <v>43821.208333333336</v>
      </c>
      <c r="I101" s="23">
        <f t="shared" si="12"/>
        <v>-18307</v>
      </c>
      <c r="J101" s="17" t="str">
        <f t="shared" si="13"/>
        <v>OVERDUE</v>
      </c>
      <c r="K101" s="31"/>
      <c r="L101" s="278" t="s">
        <v>4519</v>
      </c>
    </row>
    <row r="102" spans="1:12">
      <c r="A102" s="17" t="s">
        <v>4419</v>
      </c>
      <c r="B102" s="170" t="s">
        <v>2187</v>
      </c>
      <c r="C102" s="31" t="s">
        <v>2188</v>
      </c>
      <c r="D102" s="43">
        <v>4000</v>
      </c>
      <c r="E102" s="13">
        <v>41565</v>
      </c>
      <c r="F102" s="13">
        <v>43658</v>
      </c>
      <c r="G102" s="27">
        <v>36876</v>
      </c>
      <c r="H102" s="333">
        <f>IF(I102&lt;=4000,$F$5+(I102/24),"error")</f>
        <v>43834.166666666664</v>
      </c>
      <c r="I102" s="23">
        <f t="shared" si="12"/>
        <v>-17996</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3">
        <f t="shared" ref="H103:H107" si="18">IF(I103&lt;=8000,$F$5+(I103/24),"error")</f>
        <v>43821.208333333336</v>
      </c>
      <c r="I103" s="23">
        <f t="shared" si="12"/>
        <v>-18307</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3">
        <f t="shared" si="18"/>
        <v>43821.208333333336</v>
      </c>
      <c r="I104" s="23">
        <f t="shared" si="12"/>
        <v>-18307</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3">
        <f t="shared" si="18"/>
        <v>43821.208333333336</v>
      </c>
      <c r="I105" s="23">
        <f t="shared" si="12"/>
        <v>-18307</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3">
        <f t="shared" si="18"/>
        <v>43821.208333333336</v>
      </c>
      <c r="I106" s="23">
        <f t="shared" si="12"/>
        <v>-18307</v>
      </c>
      <c r="J106" s="17" t="str">
        <f t="shared" si="13"/>
        <v>OVERDUE</v>
      </c>
      <c r="K106" s="31"/>
      <c r="L106" s="278" t="s">
        <v>4519</v>
      </c>
    </row>
    <row r="107" spans="1:12">
      <c r="A107" s="17" t="s">
        <v>4424</v>
      </c>
      <c r="B107" s="31" t="s">
        <v>2193</v>
      </c>
      <c r="C107" s="31" t="s">
        <v>2191</v>
      </c>
      <c r="D107" s="43">
        <v>8000</v>
      </c>
      <c r="E107" s="13">
        <v>41565</v>
      </c>
      <c r="F107" s="13">
        <v>43277</v>
      </c>
      <c r="G107" s="27">
        <v>32565</v>
      </c>
      <c r="H107" s="333">
        <f t="shared" si="18"/>
        <v>43821.208333333336</v>
      </c>
      <c r="I107" s="23">
        <f t="shared" si="12"/>
        <v>-18307</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3">
        <f>IF(I108&lt;=16000,$F$5+(I108/24),"error")</f>
        <v>44154.541666666664</v>
      </c>
      <c r="I108" s="23">
        <f t="shared" si="12"/>
        <v>-10307</v>
      </c>
      <c r="J108" s="17" t="str">
        <f t="shared" si="13"/>
        <v>OVERDUE</v>
      </c>
      <c r="K108" s="31"/>
      <c r="L108" s="278" t="s">
        <v>4519</v>
      </c>
    </row>
    <row r="109" spans="1:12">
      <c r="A109" s="17" t="s">
        <v>4426</v>
      </c>
      <c r="B109" s="169" t="s">
        <v>2205</v>
      </c>
      <c r="C109" s="31" t="s">
        <v>2206</v>
      </c>
      <c r="D109" s="43">
        <v>8000</v>
      </c>
      <c r="E109" s="13">
        <v>41565</v>
      </c>
      <c r="F109" s="325">
        <v>44443</v>
      </c>
      <c r="G109" s="27">
        <v>55537.9</v>
      </c>
      <c r="H109" s="333">
        <f t="shared" ref="H109:H117" si="19">IF(I109&lt;=8000,$F$5+(I109/24),"error")</f>
        <v>44778.412499999999</v>
      </c>
      <c r="I109" s="23">
        <f t="shared" si="12"/>
        <v>4665.9000000000015</v>
      </c>
      <c r="J109" s="17" t="str">
        <f t="shared" si="13"/>
        <v>NOT DUE</v>
      </c>
      <c r="K109" s="31" t="s">
        <v>2204</v>
      </c>
      <c r="L109" s="145"/>
    </row>
    <row r="110" spans="1:12" ht="25.5">
      <c r="A110" s="17" t="s">
        <v>4427</v>
      </c>
      <c r="B110" s="169" t="s">
        <v>2207</v>
      </c>
      <c r="C110" s="31" t="s">
        <v>2208</v>
      </c>
      <c r="D110" s="43">
        <v>8000</v>
      </c>
      <c r="E110" s="13">
        <v>41565</v>
      </c>
      <c r="F110" s="325">
        <v>44443</v>
      </c>
      <c r="G110" s="27">
        <v>55537.9</v>
      </c>
      <c r="H110" s="333">
        <f t="shared" si="19"/>
        <v>44778.412499999999</v>
      </c>
      <c r="I110" s="23">
        <f t="shared" si="12"/>
        <v>4665.9000000000015</v>
      </c>
      <c r="J110" s="17" t="str">
        <f t="shared" si="13"/>
        <v>NOT DUE</v>
      </c>
      <c r="K110" s="31"/>
      <c r="L110" s="145"/>
    </row>
    <row r="111" spans="1:12" ht="25.5">
      <c r="A111" s="17" t="s">
        <v>4428</v>
      </c>
      <c r="B111" s="169" t="s">
        <v>2209</v>
      </c>
      <c r="C111" s="31" t="s">
        <v>2210</v>
      </c>
      <c r="D111" s="43">
        <v>8000</v>
      </c>
      <c r="E111" s="13">
        <v>41565</v>
      </c>
      <c r="F111" s="325">
        <v>44443</v>
      </c>
      <c r="G111" s="27">
        <v>55537.9</v>
      </c>
      <c r="H111" s="333">
        <f t="shared" si="19"/>
        <v>44778.412499999999</v>
      </c>
      <c r="I111" s="23">
        <f t="shared" si="12"/>
        <v>4665.9000000000015</v>
      </c>
      <c r="J111" s="17" t="str">
        <f t="shared" si="13"/>
        <v>NOT DUE</v>
      </c>
      <c r="K111" s="31"/>
      <c r="L111" s="145"/>
    </row>
    <row r="112" spans="1:12">
      <c r="A112" s="17" t="s">
        <v>4429</v>
      </c>
      <c r="B112" s="169" t="s">
        <v>2211</v>
      </c>
      <c r="C112" s="31" t="s">
        <v>2152</v>
      </c>
      <c r="D112" s="43">
        <v>8000</v>
      </c>
      <c r="E112" s="13">
        <v>41565</v>
      </c>
      <c r="F112" s="325">
        <v>44443</v>
      </c>
      <c r="G112" s="27">
        <v>55537.9</v>
      </c>
      <c r="H112" s="333">
        <f t="shared" si="19"/>
        <v>44778.412499999999</v>
      </c>
      <c r="I112" s="23">
        <f t="shared" si="12"/>
        <v>4665.9000000000015</v>
      </c>
      <c r="J112" s="17" t="str">
        <f t="shared" si="13"/>
        <v>NOT DUE</v>
      </c>
      <c r="K112" s="31"/>
      <c r="L112" s="145"/>
    </row>
    <row r="113" spans="1:12" ht="25.5">
      <c r="A113" s="17" t="s">
        <v>4430</v>
      </c>
      <c r="B113" s="169" t="s">
        <v>2212</v>
      </c>
      <c r="C113" s="31" t="s">
        <v>2213</v>
      </c>
      <c r="D113" s="43">
        <v>8000</v>
      </c>
      <c r="E113" s="13">
        <v>41565</v>
      </c>
      <c r="F113" s="325">
        <v>44443</v>
      </c>
      <c r="G113" s="27">
        <v>55537.9</v>
      </c>
      <c r="H113" s="333">
        <f t="shared" si="19"/>
        <v>44778.412499999999</v>
      </c>
      <c r="I113" s="23">
        <f t="shared" si="12"/>
        <v>4665.9000000000015</v>
      </c>
      <c r="J113" s="17" t="str">
        <f t="shared" si="13"/>
        <v>NOT DUE</v>
      </c>
      <c r="K113" s="31"/>
      <c r="L113" s="145"/>
    </row>
    <row r="114" spans="1:12" ht="25.5">
      <c r="A114" s="17" t="s">
        <v>4431</v>
      </c>
      <c r="B114" s="169" t="s">
        <v>2214</v>
      </c>
      <c r="C114" s="31" t="s">
        <v>2215</v>
      </c>
      <c r="D114" s="43">
        <v>8000</v>
      </c>
      <c r="E114" s="13">
        <v>41565</v>
      </c>
      <c r="F114" s="325">
        <v>44443</v>
      </c>
      <c r="G114" s="27">
        <v>55537.9</v>
      </c>
      <c r="H114" s="333">
        <f t="shared" si="19"/>
        <v>44778.412499999999</v>
      </c>
      <c r="I114" s="23">
        <f t="shared" si="12"/>
        <v>4665.9000000000015</v>
      </c>
      <c r="J114" s="17" t="str">
        <f t="shared" si="13"/>
        <v>NOT DUE</v>
      </c>
      <c r="K114" s="31"/>
      <c r="L114" s="145"/>
    </row>
    <row r="115" spans="1:12">
      <c r="A115" s="17" t="s">
        <v>4432</v>
      </c>
      <c r="B115" s="169" t="s">
        <v>2216</v>
      </c>
      <c r="C115" s="31" t="s">
        <v>2152</v>
      </c>
      <c r="D115" s="43">
        <v>8000</v>
      </c>
      <c r="E115" s="13">
        <v>41565</v>
      </c>
      <c r="F115" s="325">
        <v>44443</v>
      </c>
      <c r="G115" s="27">
        <v>55537.9</v>
      </c>
      <c r="H115" s="333">
        <f t="shared" si="19"/>
        <v>44778.412499999999</v>
      </c>
      <c r="I115" s="23">
        <f t="shared" si="12"/>
        <v>4665.9000000000015</v>
      </c>
      <c r="J115" s="17" t="str">
        <f t="shared" si="13"/>
        <v>NOT DUE</v>
      </c>
      <c r="K115" s="31"/>
      <c r="L115" s="145"/>
    </row>
    <row r="116" spans="1:12" ht="25.5">
      <c r="A116" s="17" t="s">
        <v>4433</v>
      </c>
      <c r="B116" s="169" t="s">
        <v>2217</v>
      </c>
      <c r="C116" s="31" t="s">
        <v>2218</v>
      </c>
      <c r="D116" s="43">
        <v>8000</v>
      </c>
      <c r="E116" s="13">
        <v>41565</v>
      </c>
      <c r="F116" s="325">
        <v>44443</v>
      </c>
      <c r="G116" s="27">
        <v>55537.9</v>
      </c>
      <c r="H116" s="333">
        <f t="shared" si="19"/>
        <v>44778.412499999999</v>
      </c>
      <c r="I116" s="23">
        <f t="shared" si="12"/>
        <v>4665.9000000000015</v>
      </c>
      <c r="J116" s="17" t="str">
        <f t="shared" si="13"/>
        <v>NOT DUE</v>
      </c>
      <c r="K116" s="31"/>
      <c r="L116" s="145"/>
    </row>
    <row r="117" spans="1:12">
      <c r="A117" s="17" t="s">
        <v>4434</v>
      </c>
      <c r="B117" s="169" t="s">
        <v>2219</v>
      </c>
      <c r="C117" s="31" t="s">
        <v>1951</v>
      </c>
      <c r="D117" s="43">
        <v>8000</v>
      </c>
      <c r="E117" s="13">
        <v>41565</v>
      </c>
      <c r="F117" s="325">
        <v>44443</v>
      </c>
      <c r="G117" s="27">
        <v>55537.9</v>
      </c>
      <c r="H117" s="333">
        <f t="shared" si="19"/>
        <v>44778.412499999999</v>
      </c>
      <c r="I117" s="23">
        <f t="shared" si="12"/>
        <v>4665.9000000000015</v>
      </c>
      <c r="J117" s="17" t="str">
        <f t="shared" si="13"/>
        <v>NOT DUE</v>
      </c>
      <c r="K117" s="31"/>
      <c r="L117" s="145"/>
    </row>
    <row r="118" spans="1:12">
      <c r="A118" s="17" t="s">
        <v>4435</v>
      </c>
      <c r="B118" s="31" t="s">
        <v>2220</v>
      </c>
      <c r="C118" s="31" t="s">
        <v>2221</v>
      </c>
      <c r="D118" s="43">
        <v>4000</v>
      </c>
      <c r="E118" s="13">
        <v>41565</v>
      </c>
      <c r="F118" s="325">
        <v>44443</v>
      </c>
      <c r="G118" s="27">
        <v>55537.9</v>
      </c>
      <c r="H118" s="333">
        <f>IF(I118&lt;=4000,$F$5+(I118/24),"error")</f>
        <v>44611.745833333334</v>
      </c>
      <c r="I118" s="23">
        <f t="shared" si="12"/>
        <v>665.90000000000146</v>
      </c>
      <c r="J118" s="17" t="str">
        <f t="shared" si="13"/>
        <v>NOT DUE</v>
      </c>
      <c r="K118" s="31"/>
      <c r="L118" s="145"/>
    </row>
    <row r="119" spans="1:12">
      <c r="A119" s="17" t="s">
        <v>4436</v>
      </c>
      <c r="B119" s="31" t="s">
        <v>2222</v>
      </c>
      <c r="C119" s="31" t="s">
        <v>37</v>
      </c>
      <c r="D119" s="43">
        <v>24000</v>
      </c>
      <c r="E119" s="13">
        <v>41565</v>
      </c>
      <c r="F119" s="325">
        <v>44443</v>
      </c>
      <c r="G119" s="27">
        <v>55537.9</v>
      </c>
      <c r="H119" s="333">
        <f>IF(I119&lt;=24000,$F$5+(I119/24),"error")</f>
        <v>45445.07916666667</v>
      </c>
      <c r="I119" s="23">
        <f t="shared" si="12"/>
        <v>20665.900000000001</v>
      </c>
      <c r="J119" s="17" t="str">
        <f t="shared" si="13"/>
        <v>NOT DUE</v>
      </c>
      <c r="K119" s="31" t="s">
        <v>2237</v>
      </c>
      <c r="L119" s="145"/>
    </row>
    <row r="120" spans="1:12" ht="38.25">
      <c r="A120" s="17" t="s">
        <v>4437</v>
      </c>
      <c r="B120" s="31" t="s">
        <v>2223</v>
      </c>
      <c r="C120" s="31" t="s">
        <v>37</v>
      </c>
      <c r="D120" s="43">
        <v>4000</v>
      </c>
      <c r="E120" s="13">
        <v>41565</v>
      </c>
      <c r="F120" s="325">
        <v>44443</v>
      </c>
      <c r="G120" s="27">
        <v>55537.9</v>
      </c>
      <c r="H120" s="333">
        <f>IF(I120&lt;=4000,$F$5+(I120/24),"error")</f>
        <v>44611.745833333334</v>
      </c>
      <c r="I120" s="23">
        <f t="shared" si="12"/>
        <v>665.90000000000146</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5220</v>
      </c>
      <c r="D126" s="39"/>
      <c r="E126" s="49"/>
      <c r="F126" s="49"/>
      <c r="G126" t="s">
        <v>5218</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12"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3">
        <f>IF(I8&lt;=2000,$F$5+(I8/24),"error")</f>
        <v>44642.20416666667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3">
        <f t="shared" ref="H9:H36" si="1">IF(I9&lt;=2000,$F$5+(I9/24),"error")</f>
        <v>44642.20416666667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3">
        <f t="shared" si="1"/>
        <v>44642.20416666667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3">
        <f t="shared" si="1"/>
        <v>44642.20416666667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3">
        <f t="shared" si="1"/>
        <v>44642.20416666667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3">
        <f t="shared" si="1"/>
        <v>44642.20416666667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3">
        <f t="shared" si="1"/>
        <v>44642.20416666667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3">
        <f t="shared" si="1"/>
        <v>44642.20416666667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3">
        <f t="shared" si="1"/>
        <v>44642.20416666667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3">
        <f t="shared" si="1"/>
        <v>44642.20416666667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3">
        <f t="shared" si="1"/>
        <v>44642.20416666667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3">
        <f t="shared" si="1"/>
        <v>44642.20416666667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3">
        <f t="shared" si="1"/>
        <v>44642.20416666667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3">
        <f t="shared" si="1"/>
        <v>44642.20416666667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3">
        <f t="shared" si="1"/>
        <v>44642.20416666667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3">
        <f t="shared" si="1"/>
        <v>44642.20416666667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3">
        <f t="shared" si="1"/>
        <v>44642.20416666667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3">
        <f t="shared" si="1"/>
        <v>44642.20416666667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3">
        <f t="shared" si="1"/>
        <v>44642.20416666667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3">
        <f t="shared" si="1"/>
        <v>44642.20416666667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3">
        <f t="shared" si="1"/>
        <v>44642.20416666667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3">
        <f t="shared" si="1"/>
        <v>44642.20416666667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3">
        <f t="shared" si="1"/>
        <v>44642.20416666667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3">
        <f t="shared" si="1"/>
        <v>44642.20416666667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3">
        <f t="shared" si="1"/>
        <v>44642.20416666667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3">
        <f t="shared" si="1"/>
        <v>44642.20416666667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3">
        <f t="shared" si="1"/>
        <v>44642.20416666667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3">
        <f t="shared" si="1"/>
        <v>44642.20416666667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3">
        <f t="shared" si="1"/>
        <v>44642.20416666667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3">
        <f>IF(I37&lt;=4000,$F$5+(I37/24),"error")</f>
        <v>44668.15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3">
        <f>IF(I38&lt;=2000,$F$5+(I38/24),"error")</f>
        <v>44642.20416666667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3">
        <f t="shared" ref="H39:H41" si="3">IF(I39&lt;=4000,$F$5+(I39/24),"error")</f>
        <v>44725.537499999999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3">
        <f t="shared" si="3"/>
        <v>44668.15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3">
        <f t="shared" si="3"/>
        <v>44725.537499999999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3">
        <f t="shared" ref="H42:H43" si="4">IF(I42&lt;=2000,$F$5+(I42/24),"error")</f>
        <v>44642.20416666667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3">
        <f t="shared" si="4"/>
        <v>44642.20416666667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3">
        <f t="shared" ref="H44:H45" si="5">IF(I44&lt;=4000,$F$5+(I44/24),"error")</f>
        <v>44668.15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3">
        <f t="shared" si="5"/>
        <v>44668.15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3">
        <f>IF(I46&lt;=2000,$F$5+(I46/24),"error")</f>
        <v>44619.10833333333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3">
        <f>IF(I47&lt;=8000,$F$5+(I47/24),"error")</f>
        <v>44834.816666666666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3">
        <f>IF(I48&lt;=4000,$F$5+(I48/24),"error")</f>
        <v>44668.15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3">
        <f t="shared" ref="H49:H52" si="6">IF(I49&lt;=8000,$F$5+(I49/24),"error")</f>
        <v>44834.816666666666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3">
        <f t="shared" si="6"/>
        <v>44834.816666666666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3">
        <f t="shared" si="6"/>
        <v>44834.816666666666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3">
        <f t="shared" si="6"/>
        <v>44834.816666666666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3">
        <f>IF(I53&lt;=16000,$F$5+(I53/24),"error")</f>
        <v>45168.15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3">
        <f>IF(I54&lt;=16000,$F$5+(I54/24),"error")</f>
        <v>45168.15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3">
        <f t="shared" ref="H55:H62" si="7">IF(I55&lt;=8000,$F$5+(I55/24),"error")</f>
        <v>44807.525000000001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3">
        <f t="shared" si="7"/>
        <v>44807.525000000001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3">
        <f t="shared" si="7"/>
        <v>44807.525000000001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3">
        <f t="shared" si="7"/>
        <v>44807.525000000001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3">
        <f t="shared" si="7"/>
        <v>44807.525000000001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3">
        <f t="shared" si="7"/>
        <v>44807.525000000001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3">
        <f t="shared" si="7"/>
        <v>44807.525000000001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3">
        <f t="shared" si="7"/>
        <v>44807.525000000001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3">
        <f t="shared" ref="H63:H65" si="8">IF(I63&lt;=2000,$F$5+(I63/24),"error")</f>
        <v>44619.10833333333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3">
        <f t="shared" si="8"/>
        <v>44619.10833333333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3">
        <f t="shared" si="8"/>
        <v>44619.10833333333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3">
        <f>IF(I66&lt;=4000,$F$5+(I66/24),"error")</f>
        <v>44640.85833333333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3">
        <f t="shared" ref="H67:H69" si="9">IF(I67&lt;=8000,$F$5+(I67/24),"error")</f>
        <v>44807.525000000001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3">
        <f t="shared" si="9"/>
        <v>44807.525000000001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3">
        <f t="shared" si="9"/>
        <v>44807.525000000001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3">
        <f t="shared" ref="H70:H71" si="10">IF(I70&lt;=16000,$F$5+(I70/24),"error")</f>
        <v>45140.85833333333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3">
        <f t="shared" si="10"/>
        <v>45140.85833333333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3">
        <f t="shared" ref="H72:H73" si="11">IF(I72&lt;=4000,$F$5+(I72/24),"error")</f>
        <v>44640.85833333333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3">
        <f t="shared" si="11"/>
        <v>44640.85833333333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3">
        <f t="shared" ref="H74:H76" si="14">IF(I74&lt;=8000,$F$5+(I74/24),"error")</f>
        <v>44807.525000000001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3">
        <f t="shared" si="14"/>
        <v>44807.525000000001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3">
        <f t="shared" si="14"/>
        <v>44807.525000000001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3">
        <f t="shared" ref="H77:H82" si="15">IF(I77&lt;=16000,$F$5+(I77/24),"error")</f>
        <v>45140.85833333333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3">
        <f t="shared" si="15"/>
        <v>45140.85833333333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3">
        <f t="shared" si="15"/>
        <v>45140.85833333333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3">
        <f t="shared" si="15"/>
        <v>45140.85833333333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3">
        <f t="shared" si="15"/>
        <v>45140.85833333333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3">
        <f t="shared" si="15"/>
        <v>45140.85833333333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3">
        <f t="shared" ref="H83:H96" si="16">IF(I83&lt;=8000,$F$5+(I83/24),"error")</f>
        <v>44807.525000000001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3">
        <f t="shared" si="16"/>
        <v>44807.525000000001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3">
        <f t="shared" si="16"/>
        <v>44807.525000000001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3">
        <f t="shared" si="16"/>
        <v>44807.525000000001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3">
        <f t="shared" si="16"/>
        <v>44807.525000000001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3">
        <f t="shared" si="16"/>
        <v>44807.525000000001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3">
        <f t="shared" si="16"/>
        <v>44807.525000000001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3">
        <f t="shared" si="16"/>
        <v>44807.525000000001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3">
        <f t="shared" si="16"/>
        <v>44807.525000000001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3">
        <f t="shared" si="16"/>
        <v>44807.525000000001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3">
        <f t="shared" si="16"/>
        <v>44807.525000000001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3">
        <f t="shared" si="16"/>
        <v>44807.525000000001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3">
        <f t="shared" si="16"/>
        <v>44807.525000000001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3">
        <f t="shared" si="16"/>
        <v>44807.525000000001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3">
        <f t="shared" ref="H97:H98" si="17">IF(I97&lt;=16000,$F$5+(I97/24),"error")</f>
        <v>45140.85833333333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3">
        <f t="shared" si="17"/>
        <v>45140.85833333333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3">
        <f>IF(I99&lt;=8000,$F$5+(I99/24),"error")</f>
        <v>44807.525000000001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3">
        <f>IF(I100&lt;=16000,$F$5+(I100/24),"error")</f>
        <v>45140.85833333333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3">
        <f>IF(I101&lt;=8000,$F$5+(I101/24),"error")</f>
        <v>44807.525000000001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3">
        <f>IF(I102&lt;=4000,$F$5+(I102/24),"error")</f>
        <v>44640.85833333333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3">
        <f t="shared" ref="H103:H107" si="18">IF(I103&lt;=8000,$F$5+(I103/24),"error")</f>
        <v>44807.525000000001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3">
        <f t="shared" si="18"/>
        <v>44807.525000000001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3">
        <f t="shared" si="18"/>
        <v>44807.525000000001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3">
        <f t="shared" si="18"/>
        <v>44807.525000000001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3">
        <f t="shared" si="18"/>
        <v>44807.525000000001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3">
        <f>IF(I108&lt;=16000,$F$5+(I108/24),"error")</f>
        <v>45140.85833333333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3">
        <f t="shared" ref="H109:H117" si="19">IF(I109&lt;=8000,$F$5+(I109/24),"error")</f>
        <v>44807.525000000001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3">
        <f t="shared" si="19"/>
        <v>44807.525000000001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3">
        <f t="shared" si="19"/>
        <v>44807.525000000001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3">
        <f t="shared" si="19"/>
        <v>44807.525000000001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3">
        <f t="shared" si="19"/>
        <v>44807.525000000001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3">
        <f t="shared" si="19"/>
        <v>44807.525000000001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3">
        <f t="shared" si="19"/>
        <v>44807.525000000001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3">
        <f t="shared" si="19"/>
        <v>44807.525000000001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3">
        <f t="shared" si="19"/>
        <v>44807.525000000001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3">
        <f>IF(I118&lt;=4000,$F$5+(I118/24),"error")</f>
        <v>44668.15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3">
        <f>IF(I119&lt;=24000,$F$5+(I119/24),"error")</f>
        <v>45501.48333333333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3">
        <f>IF(I120&lt;=4000,$F$5+(I120/24),"error")</f>
        <v>44668.15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5220</v>
      </c>
      <c r="D126" s="39"/>
      <c r="E126" s="49"/>
      <c r="F126" t="s">
        <v>5218</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opLeftCell="A34" workbookViewId="0">
      <selection activeCell="F52" sqref="F52"/>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9" t="s">
        <v>5196</v>
      </c>
      <c r="D3" s="331">
        <v>44584</v>
      </c>
    </row>
    <row r="5" spans="1:17" s="39" customFormat="1" ht="21.75" customHeight="1">
      <c r="A5" s="75" t="s">
        <v>3063</v>
      </c>
      <c r="B5" s="110">
        <v>46110</v>
      </c>
    </row>
    <row r="6" spans="1:17" s="39" customFormat="1" ht="21.75" customHeight="1">
      <c r="A6" s="75" t="s">
        <v>3062</v>
      </c>
      <c r="B6" s="110">
        <v>53.3</v>
      </c>
    </row>
    <row r="7" spans="1:17" s="39" customFormat="1" ht="21.75" customHeight="1">
      <c r="A7" s="75" t="s">
        <v>3055</v>
      </c>
      <c r="B7" s="110">
        <v>28224.6</v>
      </c>
      <c r="D7" s="304"/>
      <c r="E7" s="304"/>
      <c r="P7" s="305"/>
      <c r="Q7" s="304"/>
    </row>
    <row r="8" spans="1:17" s="39" customFormat="1" ht="21.75" customHeight="1">
      <c r="A8" s="75" t="s">
        <v>3056</v>
      </c>
      <c r="B8" s="110">
        <v>25969.5</v>
      </c>
      <c r="P8" s="306"/>
      <c r="Q8" s="304"/>
    </row>
    <row r="9" spans="1:17" s="39" customFormat="1" ht="21.75" customHeight="1">
      <c r="A9" s="75" t="s">
        <v>3057</v>
      </c>
      <c r="B9" s="110">
        <v>25082</v>
      </c>
    </row>
    <row r="10" spans="1:17" s="39" customFormat="1" ht="21.75" customHeight="1">
      <c r="A10" s="75" t="s">
        <v>3059</v>
      </c>
      <c r="B10" s="110">
        <v>19205.099999999999</v>
      </c>
    </row>
    <row r="11" spans="1:17" s="39" customFormat="1" ht="21.75" customHeight="1">
      <c r="A11" s="75" t="s">
        <v>3058</v>
      </c>
      <c r="B11" s="110">
        <v>11829.3</v>
      </c>
    </row>
    <row r="12" spans="1:17" s="39" customFormat="1" ht="21.75" customHeight="1">
      <c r="A12" s="75" t="s">
        <v>3060</v>
      </c>
      <c r="B12" s="110">
        <v>42653.9</v>
      </c>
    </row>
    <row r="13" spans="1:17" s="39" customFormat="1" ht="21.75" customHeight="1">
      <c r="A13" s="75" t="s">
        <v>3061</v>
      </c>
      <c r="B13" s="110">
        <v>2658.4</v>
      </c>
    </row>
    <row r="14" spans="1:17" s="39" customFormat="1" ht="21.75" customHeight="1">
      <c r="A14" s="75" t="s">
        <v>3064</v>
      </c>
      <c r="B14" s="110">
        <v>2571.6999999999998</v>
      </c>
    </row>
    <row r="15" spans="1:17" s="39" customFormat="1" ht="21.75" customHeight="1">
      <c r="A15" s="75" t="s">
        <v>3065</v>
      </c>
      <c r="B15" s="110">
        <v>11629.6</v>
      </c>
    </row>
    <row r="16" spans="1:17" s="39" customFormat="1" ht="21.75" customHeight="1">
      <c r="A16" s="75" t="s">
        <v>3066</v>
      </c>
      <c r="B16" s="110">
        <v>12355.3</v>
      </c>
    </row>
    <row r="17" spans="1:2" s="39" customFormat="1" ht="21.75" customHeight="1">
      <c r="A17" s="75" t="s">
        <v>3067</v>
      </c>
      <c r="B17" s="110">
        <v>34147.599999999999</v>
      </c>
    </row>
    <row r="18" spans="1:2" s="39" customFormat="1" ht="21.75" customHeight="1">
      <c r="A18" s="75" t="s">
        <v>3068</v>
      </c>
      <c r="B18" s="110">
        <v>34579.199999999997</v>
      </c>
    </row>
    <row r="19" spans="1:2" s="39" customFormat="1" ht="21.75" customHeight="1">
      <c r="A19" s="75" t="s">
        <v>3069</v>
      </c>
      <c r="B19" s="110">
        <v>58872</v>
      </c>
    </row>
    <row r="20" spans="1:2" s="39" customFormat="1" ht="21.75" customHeight="1">
      <c r="A20" s="75" t="s">
        <v>3070</v>
      </c>
      <c r="B20" s="110">
        <v>15569.4</v>
      </c>
    </row>
    <row r="21" spans="1:2" s="39" customFormat="1" ht="21.75" customHeight="1">
      <c r="A21" s="75" t="s">
        <v>3071</v>
      </c>
      <c r="B21" s="110">
        <v>39274.6</v>
      </c>
    </row>
    <row r="22" spans="1:2" s="39" customFormat="1" ht="21.75" customHeight="1">
      <c r="A22" s="75" t="s">
        <v>3072</v>
      </c>
      <c r="B22" s="110">
        <v>29977.599999999999</v>
      </c>
    </row>
    <row r="23" spans="1:2" s="39" customFormat="1" ht="21.75" customHeight="1">
      <c r="A23" s="75" t="s">
        <v>3090</v>
      </c>
      <c r="B23" s="110">
        <v>36374.199999999997</v>
      </c>
    </row>
    <row r="24" spans="1:2" s="39" customFormat="1" ht="21.75" customHeight="1">
      <c r="A24" s="75" t="s">
        <v>3091</v>
      </c>
      <c r="B24" s="110">
        <v>35843.599999999999</v>
      </c>
    </row>
    <row r="25" spans="1:2" s="39" customFormat="1" ht="21.75" customHeight="1">
      <c r="A25" s="75" t="s">
        <v>3073</v>
      </c>
      <c r="B25" s="110">
        <v>34294.699999999997</v>
      </c>
    </row>
    <row r="26" spans="1:2" s="39" customFormat="1" ht="21.75" customHeight="1">
      <c r="A26" s="75" t="s">
        <v>3074</v>
      </c>
      <c r="B26" s="110">
        <v>38026.699999999997</v>
      </c>
    </row>
    <row r="27" spans="1:2" s="39" customFormat="1" ht="21.75" customHeight="1">
      <c r="A27" s="75" t="s">
        <v>3075</v>
      </c>
      <c r="B27" s="110">
        <v>35385.300000000003</v>
      </c>
    </row>
    <row r="28" spans="1:2" s="39" customFormat="1" ht="21.75" customHeight="1">
      <c r="A28" s="75" t="s">
        <v>3076</v>
      </c>
      <c r="B28" s="110">
        <v>35751.5</v>
      </c>
    </row>
    <row r="29" spans="1:2" s="39" customFormat="1" ht="21.75" customHeight="1">
      <c r="A29" s="75" t="s">
        <v>3077</v>
      </c>
      <c r="B29" s="110">
        <v>40681.9</v>
      </c>
    </row>
    <row r="30" spans="1:2" s="39" customFormat="1" ht="21.75" customHeight="1">
      <c r="A30" s="75" t="s">
        <v>3078</v>
      </c>
      <c r="B30" s="110">
        <v>29736.400000000001</v>
      </c>
    </row>
    <row r="31" spans="1:2" s="39" customFormat="1" ht="21.75" customHeight="1">
      <c r="A31" s="75" t="s">
        <v>3079</v>
      </c>
      <c r="B31" s="110">
        <v>41842.5</v>
      </c>
    </row>
    <row r="32" spans="1:2" s="39" customFormat="1" ht="21.75" customHeight="1">
      <c r="A32" s="75" t="s">
        <v>3080</v>
      </c>
      <c r="B32" s="110">
        <v>28493.4</v>
      </c>
    </row>
    <row r="33" spans="1:4" s="39" customFormat="1" ht="21.75" customHeight="1">
      <c r="A33" s="75" t="s">
        <v>3081</v>
      </c>
      <c r="B33" s="110">
        <v>5146.8999999999996</v>
      </c>
    </row>
    <row r="34" spans="1:4" ht="21.75" customHeight="1">
      <c r="A34" s="75" t="s">
        <v>3082</v>
      </c>
      <c r="B34" s="111">
        <v>6116.8</v>
      </c>
    </row>
    <row r="35" spans="1:4" ht="21.75" customHeight="1">
      <c r="A35" s="109" t="s">
        <v>3083</v>
      </c>
      <c r="B35" s="111">
        <v>1361.8</v>
      </c>
    </row>
    <row r="36" spans="1:4" ht="21.75" customHeight="1">
      <c r="A36" s="109" t="s">
        <v>3084</v>
      </c>
      <c r="B36" s="111">
        <v>5563.6</v>
      </c>
    </row>
    <row r="37" spans="1:4" ht="21.75" customHeight="1">
      <c r="A37" s="109" t="s">
        <v>3085</v>
      </c>
      <c r="B37" s="111">
        <v>69852.5</v>
      </c>
    </row>
    <row r="38" spans="1:4" ht="21.75" customHeight="1">
      <c r="A38" s="109" t="s">
        <v>3086</v>
      </c>
      <c r="B38" s="111">
        <v>1365.5</v>
      </c>
    </row>
    <row r="39" spans="1:4" ht="21.75" customHeight="1">
      <c r="A39" s="109" t="s">
        <v>3087</v>
      </c>
      <c r="B39" s="111">
        <v>1356</v>
      </c>
    </row>
    <row r="40" spans="1:4" ht="21.75" customHeight="1">
      <c r="A40" s="109" t="s">
        <v>3088</v>
      </c>
      <c r="B40" s="111">
        <v>601.20000000000005</v>
      </c>
    </row>
    <row r="41" spans="1:4" ht="21.75" customHeight="1">
      <c r="A41" s="109" t="s">
        <v>3089</v>
      </c>
      <c r="B41" s="111">
        <v>870.7</v>
      </c>
    </row>
    <row r="42" spans="1:4" ht="18.75" customHeight="1">
      <c r="A42" s="109" t="s">
        <v>5197</v>
      </c>
      <c r="B42" s="111">
        <v>6910</v>
      </c>
      <c r="C42" s="151" t="s">
        <v>5199</v>
      </c>
    </row>
    <row r="43" spans="1:4" ht="18.75" customHeight="1">
      <c r="A43" s="109" t="s">
        <v>5198</v>
      </c>
      <c r="B43" s="111">
        <v>6079</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36374.199999999997</v>
      </c>
    </row>
    <row r="5" spans="1:12" ht="18" customHeight="1">
      <c r="A5" s="357" t="s">
        <v>78</v>
      </c>
      <c r="B5" s="357"/>
      <c r="C5" s="38" t="s">
        <v>2356</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3">
        <f>IF(I8&lt;=8000,$F$5+(I8/24),"error")</f>
        <v>44703.574999999997</v>
      </c>
      <c r="I8" s="23">
        <f t="shared" ref="I8" si="0">D8-($F$4-G8)</f>
        <v>2869.8000000000029</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3">
        <f>IF(I9&lt;=8000,$F$5+(I9/24),"error")</f>
        <v>44703.574999999997</v>
      </c>
      <c r="I9" s="23">
        <f t="shared" ref="I9" si="2">D9-($F$4-G9)</f>
        <v>2869.8000000000029</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3">
        <f>IF(I10&lt;=20000,$F$5+(I10/24),"error")</f>
        <v>44874.491666666669</v>
      </c>
      <c r="I10" s="23">
        <f t="shared" ref="I10" si="4">D10-($F$4-G10)</f>
        <v>6971.8000000000029</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3">
        <f>IF(I11&lt;=8000,$F$5+(I11/24),"error")</f>
        <v>44703.574999999997</v>
      </c>
      <c r="I11" s="23">
        <f t="shared" ref="I11:I12" si="5">D11-($F$4-G11)</f>
        <v>2869.8000000000029</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3">
        <f>IF(I12&lt;=20000,$F$5+(I12/24),"error")</f>
        <v>44874.491666666669</v>
      </c>
      <c r="I12" s="23">
        <f t="shared" si="5"/>
        <v>6971.8000000000029</v>
      </c>
      <c r="J12" s="17" t="str">
        <f t="shared" si="3"/>
        <v>NOT DUE</v>
      </c>
      <c r="K12" s="31"/>
      <c r="L12" s="145" t="s">
        <v>4528</v>
      </c>
    </row>
    <row r="13" spans="1:12" ht="25.5">
      <c r="A13" s="17" t="s">
        <v>4187</v>
      </c>
      <c r="B13" s="31" t="s">
        <v>2367</v>
      </c>
      <c r="C13" s="31" t="s">
        <v>2368</v>
      </c>
      <c r="D13" s="43">
        <v>8000</v>
      </c>
      <c r="E13" s="13">
        <v>41565</v>
      </c>
      <c r="F13" s="13">
        <v>44042</v>
      </c>
      <c r="G13" s="27">
        <v>31244</v>
      </c>
      <c r="H13" s="333">
        <f>IF(I13&lt;=8000,$F$5+(I13/24),"error")</f>
        <v>44703.574999999997</v>
      </c>
      <c r="I13" s="23">
        <f t="shared" ref="I13:I16" si="6">D13-($F$4-G13)</f>
        <v>2869.8000000000029</v>
      </c>
      <c r="J13" s="17" t="str">
        <f t="shared" si="3"/>
        <v>NOT DUE</v>
      </c>
      <c r="K13" s="31"/>
      <c r="L13" s="145" t="s">
        <v>4528</v>
      </c>
    </row>
    <row r="14" spans="1:12">
      <c r="A14" s="17" t="s">
        <v>4188</v>
      </c>
      <c r="B14" s="31" t="s">
        <v>2367</v>
      </c>
      <c r="C14" s="31" t="s">
        <v>2363</v>
      </c>
      <c r="D14" s="43">
        <v>20000</v>
      </c>
      <c r="E14" s="13">
        <v>41565</v>
      </c>
      <c r="F14" s="13">
        <v>43351</v>
      </c>
      <c r="G14" s="27">
        <v>23346</v>
      </c>
      <c r="H14" s="333">
        <f t="shared" ref="H14:H16" si="7">IF(I14&lt;=20000,$F$5+(I14/24),"error")</f>
        <v>44874.491666666669</v>
      </c>
      <c r="I14" s="23">
        <f t="shared" si="6"/>
        <v>6971.8000000000029</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3">
        <f t="shared" si="7"/>
        <v>44874.491666666669</v>
      </c>
      <c r="I15" s="23">
        <f t="shared" si="6"/>
        <v>6971.8000000000029</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3">
        <f t="shared" si="7"/>
        <v>44874.491666666669</v>
      </c>
      <c r="I16" s="23">
        <f t="shared" si="6"/>
        <v>6971.8000000000029</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3">
        <f>IF(I17&lt;=8000,$F$5+(I17/24),"error")</f>
        <v>44703.574999999997</v>
      </c>
      <c r="I17" s="23">
        <f t="shared" ref="I17" si="8">D17-($F$4-G17)</f>
        <v>2869.8000000000029</v>
      </c>
      <c r="J17" s="17" t="str">
        <f t="shared" si="3"/>
        <v>NOT DUE</v>
      </c>
      <c r="K17" s="31"/>
      <c r="L17" s="279"/>
    </row>
    <row r="18" spans="1:12" ht="38.25">
      <c r="A18" s="17" t="s">
        <v>4192</v>
      </c>
      <c r="B18" s="31" t="s">
        <v>1786</v>
      </c>
      <c r="C18" s="31" t="s">
        <v>1787</v>
      </c>
      <c r="D18" s="43" t="s">
        <v>1</v>
      </c>
      <c r="E18" s="13">
        <v>41565</v>
      </c>
      <c r="F18" s="325">
        <v>44584</v>
      </c>
      <c r="G18" s="334"/>
      <c r="H18" s="15">
        <f>DATE(YEAR(F18),MONTH(F18),DAY(F18)+1)</f>
        <v>44585</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5">
        <f t="shared" ref="F19:F25" si="10">F18</f>
        <v>44584</v>
      </c>
      <c r="G19" s="334"/>
      <c r="H19" s="15">
        <f>DATE(YEAR(F19),MONTH(F19),DAY(F19)+1)</f>
        <v>44585</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5">
        <f t="shared" si="10"/>
        <v>44584</v>
      </c>
      <c r="G20" s="334"/>
      <c r="H20" s="15">
        <f>DATE(YEAR(F20),MONTH(F20),DAY(F20)+1)</f>
        <v>44585</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5">
        <f t="shared" si="10"/>
        <v>44584</v>
      </c>
      <c r="G21" s="334"/>
      <c r="H21" s="15">
        <f>EDATE(F21-1,1)</f>
        <v>44614</v>
      </c>
      <c r="I21" s="16">
        <f t="shared" ca="1" si="9"/>
        <v>30</v>
      </c>
      <c r="J21" s="17" t="str">
        <f t="shared" ca="1" si="3"/>
        <v>NOT DUE</v>
      </c>
      <c r="K21" s="31" t="s">
        <v>1821</v>
      </c>
      <c r="L21" s="145" t="s">
        <v>4528</v>
      </c>
    </row>
    <row r="22" spans="1:12" ht="25.5">
      <c r="A22" s="17" t="s">
        <v>4196</v>
      </c>
      <c r="B22" s="31" t="s">
        <v>1794</v>
      </c>
      <c r="C22" s="31" t="s">
        <v>1795</v>
      </c>
      <c r="D22" s="43" t="s">
        <v>1</v>
      </c>
      <c r="E22" s="13">
        <v>41565</v>
      </c>
      <c r="F22" s="13">
        <f t="shared" si="10"/>
        <v>44584</v>
      </c>
      <c r="G22" s="334"/>
      <c r="H22" s="15">
        <f>DATE(YEAR(F22),MONTH(F22),DAY(F22)+1)</f>
        <v>44585</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44584</v>
      </c>
      <c r="G23" s="334"/>
      <c r="H23" s="15">
        <f>DATE(YEAR(F23),MONTH(F23),DAY(F23)+1)</f>
        <v>44585</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44584</v>
      </c>
      <c r="G24" s="334"/>
      <c r="H24" s="15">
        <f>DATE(YEAR(F24),MONTH(F24),DAY(F24)+1)</f>
        <v>44585</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44584</v>
      </c>
      <c r="G25" s="334"/>
      <c r="H25" s="15">
        <f>DATE(YEAR(F25),MONTH(F25),DAY(F25)+1)</f>
        <v>44585</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4"/>
      <c r="H26" s="15">
        <f>DATE(YEAR(F26),MONTH(F26)+3,DAY(F26)-1)</f>
        <v>44652</v>
      </c>
      <c r="I26" s="16">
        <f t="shared" ca="1" si="9"/>
        <v>68</v>
      </c>
      <c r="J26" s="17" t="str">
        <f t="shared" ca="1" si="3"/>
        <v>NOT DUE</v>
      </c>
      <c r="K26" s="31" t="s">
        <v>1823</v>
      </c>
      <c r="L26" s="145" t="s">
        <v>4528</v>
      </c>
    </row>
    <row r="27" spans="1:12" ht="25.5">
      <c r="A27" s="17" t="s">
        <v>4201</v>
      </c>
      <c r="B27" s="31" t="s">
        <v>1803</v>
      </c>
      <c r="C27" s="31"/>
      <c r="D27" s="43" t="s">
        <v>4</v>
      </c>
      <c r="E27" s="13">
        <v>41565</v>
      </c>
      <c r="F27" s="325">
        <f>F21</f>
        <v>44584</v>
      </c>
      <c r="G27" s="334"/>
      <c r="H27" s="15">
        <f>EDATE(F27-1,1)</f>
        <v>44614</v>
      </c>
      <c r="I27" s="16">
        <f t="shared" ca="1" si="9"/>
        <v>30</v>
      </c>
      <c r="J27" s="17" t="str">
        <f t="shared" ca="1" si="3"/>
        <v>NOT DUE</v>
      </c>
      <c r="K27" s="31"/>
      <c r="L27" s="145" t="s">
        <v>4528</v>
      </c>
    </row>
    <row r="28" spans="1:12" ht="24.95" customHeight="1">
      <c r="A28" s="17" t="s">
        <v>4202</v>
      </c>
      <c r="B28" s="31" t="s">
        <v>1804</v>
      </c>
      <c r="C28" s="31" t="s">
        <v>1805</v>
      </c>
      <c r="D28" s="43" t="s">
        <v>0</v>
      </c>
      <c r="E28" s="13">
        <v>41565</v>
      </c>
      <c r="F28" s="13">
        <v>44554</v>
      </c>
      <c r="G28" s="334"/>
      <c r="H28" s="15">
        <f>DATE(YEAR(F28),MONTH(F28)+3,DAY(F28)-1)</f>
        <v>44643</v>
      </c>
      <c r="I28" s="16">
        <f t="shared" ca="1" si="9"/>
        <v>59</v>
      </c>
      <c r="J28" s="17" t="str">
        <f t="shared" ca="1" si="3"/>
        <v>NOT DUE</v>
      </c>
      <c r="K28" s="31" t="s">
        <v>1824</v>
      </c>
      <c r="L28" s="145"/>
    </row>
    <row r="29" spans="1:12" ht="24.95" customHeight="1">
      <c r="A29" s="17" t="s">
        <v>4203</v>
      </c>
      <c r="B29" s="31" t="s">
        <v>2376</v>
      </c>
      <c r="C29" s="31"/>
      <c r="D29" s="43" t="s">
        <v>1</v>
      </c>
      <c r="E29" s="13">
        <v>41565</v>
      </c>
      <c r="F29" s="13">
        <f>F25</f>
        <v>44584</v>
      </c>
      <c r="G29" s="334"/>
      <c r="H29" s="15">
        <f>DATE(YEAR(F29),MONTH(F29),DAY(F29)+1)</f>
        <v>44585</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5">
        <v>44541</v>
      </c>
      <c r="G30" s="334"/>
      <c r="H30" s="15">
        <f t="shared" ref="H30:H35" si="13">DATE(YEAR(F30)+1,MONTH(F30),DAY(F30)-1)</f>
        <v>44905</v>
      </c>
      <c r="I30" s="16">
        <f t="shared" ca="1" si="9"/>
        <v>321</v>
      </c>
      <c r="J30" s="17" t="str">
        <f t="shared" ca="1" si="3"/>
        <v>NOT DUE</v>
      </c>
      <c r="K30" s="31" t="s">
        <v>1824</v>
      </c>
      <c r="L30" s="145" t="s">
        <v>4528</v>
      </c>
    </row>
    <row r="31" spans="1:12" ht="25.5">
      <c r="A31" s="17" t="s">
        <v>4205</v>
      </c>
      <c r="B31" s="31" t="s">
        <v>1808</v>
      </c>
      <c r="C31" s="31" t="s">
        <v>1809</v>
      </c>
      <c r="D31" s="43" t="s">
        <v>375</v>
      </c>
      <c r="E31" s="13">
        <v>41565</v>
      </c>
      <c r="F31" s="325">
        <v>44541</v>
      </c>
      <c r="G31" s="334"/>
      <c r="H31" s="15">
        <f t="shared" si="13"/>
        <v>44905</v>
      </c>
      <c r="I31" s="16">
        <f t="shared" ref="I31:I35" ca="1" si="14">IF(ISBLANK(H31),"",H31-DATE(YEAR(NOW()),MONTH(NOW()),DAY(NOW())))</f>
        <v>321</v>
      </c>
      <c r="J31" s="17" t="str">
        <f t="shared" ca="1" si="3"/>
        <v>NOT DUE</v>
      </c>
      <c r="K31" s="31" t="s">
        <v>1825</v>
      </c>
      <c r="L31" s="145" t="s">
        <v>4528</v>
      </c>
    </row>
    <row r="32" spans="1:12" ht="25.5">
      <c r="A32" s="17" t="s">
        <v>4206</v>
      </c>
      <c r="B32" s="31" t="s">
        <v>1810</v>
      </c>
      <c r="C32" s="31" t="s">
        <v>1811</v>
      </c>
      <c r="D32" s="43" t="s">
        <v>375</v>
      </c>
      <c r="E32" s="13">
        <v>41565</v>
      </c>
      <c r="F32" s="325">
        <v>44541</v>
      </c>
      <c r="G32" s="334"/>
      <c r="H32" s="15">
        <f t="shared" si="13"/>
        <v>44905</v>
      </c>
      <c r="I32" s="16">
        <f t="shared" ca="1" si="14"/>
        <v>321</v>
      </c>
      <c r="J32" s="17" t="str">
        <f t="shared" ca="1" si="3"/>
        <v>NOT DUE</v>
      </c>
      <c r="K32" s="31" t="s">
        <v>1825</v>
      </c>
      <c r="L32" s="145" t="s">
        <v>4528</v>
      </c>
    </row>
    <row r="33" spans="1:12" ht="25.5">
      <c r="A33" s="17" t="s">
        <v>4207</v>
      </c>
      <c r="B33" s="31" t="s">
        <v>1812</v>
      </c>
      <c r="C33" s="31" t="s">
        <v>1813</v>
      </c>
      <c r="D33" s="43" t="s">
        <v>375</v>
      </c>
      <c r="E33" s="13">
        <v>41565</v>
      </c>
      <c r="F33" s="325">
        <v>44541</v>
      </c>
      <c r="G33" s="334"/>
      <c r="H33" s="15">
        <f t="shared" si="13"/>
        <v>44905</v>
      </c>
      <c r="I33" s="16">
        <f t="shared" ca="1" si="14"/>
        <v>321</v>
      </c>
      <c r="J33" s="17" t="str">
        <f t="shared" ca="1" si="3"/>
        <v>NOT DUE</v>
      </c>
      <c r="K33" s="31" t="s">
        <v>1825</v>
      </c>
      <c r="L33" s="145" t="s">
        <v>4528</v>
      </c>
    </row>
    <row r="34" spans="1:12" ht="25.5">
      <c r="A34" s="17" t="s">
        <v>4208</v>
      </c>
      <c r="B34" s="31" t="s">
        <v>1814</v>
      </c>
      <c r="C34" s="31" t="s">
        <v>1815</v>
      </c>
      <c r="D34" s="43" t="s">
        <v>375</v>
      </c>
      <c r="E34" s="13">
        <v>41565</v>
      </c>
      <c r="F34" s="325">
        <v>44541</v>
      </c>
      <c r="G34" s="334"/>
      <c r="H34" s="15">
        <f t="shared" si="13"/>
        <v>44905</v>
      </c>
      <c r="I34" s="16">
        <f t="shared" ca="1" si="14"/>
        <v>321</v>
      </c>
      <c r="J34" s="17" t="str">
        <f t="shared" ca="1" si="3"/>
        <v>NOT DUE</v>
      </c>
      <c r="K34" s="31" t="s">
        <v>1826</v>
      </c>
      <c r="L34" s="145" t="s">
        <v>4528</v>
      </c>
    </row>
    <row r="35" spans="1:12" ht="24.95" customHeight="1">
      <c r="A35" s="17" t="s">
        <v>4209</v>
      </c>
      <c r="B35" s="31" t="s">
        <v>1827</v>
      </c>
      <c r="C35" s="31" t="s">
        <v>1828</v>
      </c>
      <c r="D35" s="43" t="s">
        <v>375</v>
      </c>
      <c r="E35" s="13">
        <v>41565</v>
      </c>
      <c r="F35" s="325">
        <v>44541</v>
      </c>
      <c r="G35" s="334"/>
      <c r="H35" s="15">
        <f t="shared" si="13"/>
        <v>44905</v>
      </c>
      <c r="I35" s="16">
        <f t="shared" ca="1" si="14"/>
        <v>321</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5220</v>
      </c>
      <c r="D42" s="39"/>
      <c r="E42" s="49"/>
      <c r="F42" t="s">
        <v>5218</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35843.599999999999</v>
      </c>
    </row>
    <row r="5" spans="1:12" ht="18" customHeight="1">
      <c r="A5" s="357" t="s">
        <v>78</v>
      </c>
      <c r="B5" s="357"/>
      <c r="C5" s="38" t="s">
        <v>2356</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13">
        <v>44042</v>
      </c>
      <c r="G8" s="27">
        <v>27949</v>
      </c>
      <c r="H8" s="333">
        <f>IF(I8&lt;=8000,$F$5+(I8/24),"error")</f>
        <v>44588.39166666667</v>
      </c>
      <c r="I8" s="23">
        <f>D8-($F$4-G8)</f>
        <v>105.40000000000146</v>
      </c>
      <c r="J8" s="17" t="str">
        <f t="shared" ref="J8:J35" si="0">IF(I8="","",IF(I8&lt;0,"OVERDUE","NOT DUE"))</f>
        <v>NOT DUE</v>
      </c>
      <c r="K8" s="31" t="s">
        <v>2377</v>
      </c>
      <c r="L8" s="145" t="s">
        <v>1105</v>
      </c>
    </row>
    <row r="9" spans="1:12" ht="24.95" customHeight="1">
      <c r="A9" s="17" t="s">
        <v>4154</v>
      </c>
      <c r="B9" s="31" t="s">
        <v>2361</v>
      </c>
      <c r="C9" s="31" t="s">
        <v>2362</v>
      </c>
      <c r="D9" s="43">
        <v>8000</v>
      </c>
      <c r="E9" s="13">
        <v>41565</v>
      </c>
      <c r="F9" s="13">
        <v>44042</v>
      </c>
      <c r="G9" s="27">
        <v>27949</v>
      </c>
      <c r="H9" s="333">
        <f>IF(I9&lt;=8000,$F$5+(I9/24),"error")</f>
        <v>44588.39166666667</v>
      </c>
      <c r="I9" s="23">
        <f t="shared" ref="I9:I17" si="1">D9-($F$4-G9)</f>
        <v>105.40000000000146</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3">
        <f>IF(I10&lt;=20000,$F$5+(I10/24),"error")</f>
        <v>44754.558333333334</v>
      </c>
      <c r="I10" s="23">
        <f t="shared" si="1"/>
        <v>4093.4000000000015</v>
      </c>
      <c r="J10" s="17" t="str">
        <f t="shared" si="0"/>
        <v>NOT DUE</v>
      </c>
      <c r="K10" s="31"/>
      <c r="L10" s="145" t="s">
        <v>1105</v>
      </c>
    </row>
    <row r="11" spans="1:12" ht="24.95" customHeight="1">
      <c r="A11" s="17" t="s">
        <v>4156</v>
      </c>
      <c r="B11" s="31" t="s">
        <v>2364</v>
      </c>
      <c r="C11" s="31" t="s">
        <v>2365</v>
      </c>
      <c r="D11" s="43">
        <v>8000</v>
      </c>
      <c r="E11" s="13">
        <v>41565</v>
      </c>
      <c r="F11" s="13">
        <v>44042</v>
      </c>
      <c r="G11" s="27">
        <v>27949</v>
      </c>
      <c r="H11" s="333">
        <f>IF(I11&lt;=8000,$F$5+(I11/24),"error")</f>
        <v>44588.39166666667</v>
      </c>
      <c r="I11" s="23">
        <f t="shared" si="1"/>
        <v>105.40000000000146</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3">
        <f>IF(I12&lt;=20000,$F$5+(I12/24),"error")</f>
        <v>44754.558333333334</v>
      </c>
      <c r="I12" s="23">
        <f t="shared" si="1"/>
        <v>4093.4000000000015</v>
      </c>
      <c r="J12" s="17" t="str">
        <f t="shared" si="0"/>
        <v>NOT DUE</v>
      </c>
      <c r="K12" s="31"/>
      <c r="L12" s="145" t="s">
        <v>1105</v>
      </c>
    </row>
    <row r="13" spans="1:12" ht="25.5">
      <c r="A13" s="17" t="s">
        <v>4158</v>
      </c>
      <c r="B13" s="31" t="s">
        <v>2367</v>
      </c>
      <c r="C13" s="31" t="s">
        <v>2368</v>
      </c>
      <c r="D13" s="43">
        <v>8000</v>
      </c>
      <c r="E13" s="13">
        <v>41565</v>
      </c>
      <c r="F13" s="13">
        <v>44042</v>
      </c>
      <c r="G13" s="27">
        <v>27949</v>
      </c>
      <c r="H13" s="333">
        <f>IF(I13&lt;=8000,$F$5+(I13/24),"error")</f>
        <v>44588.39166666667</v>
      </c>
      <c r="I13" s="23">
        <f t="shared" si="1"/>
        <v>105.40000000000146</v>
      </c>
      <c r="J13" s="17" t="str">
        <f t="shared" si="0"/>
        <v>NOT DUE</v>
      </c>
      <c r="K13" s="31"/>
      <c r="L13" s="145" t="s">
        <v>1105</v>
      </c>
    </row>
    <row r="14" spans="1:12">
      <c r="A14" s="17" t="s">
        <v>4159</v>
      </c>
      <c r="B14" s="31" t="s">
        <v>2367</v>
      </c>
      <c r="C14" s="31" t="s">
        <v>2363</v>
      </c>
      <c r="D14" s="43">
        <v>20000</v>
      </c>
      <c r="E14" s="13">
        <v>41565</v>
      </c>
      <c r="F14" s="13">
        <v>43351</v>
      </c>
      <c r="G14" s="27">
        <v>19937</v>
      </c>
      <c r="H14" s="333">
        <f t="shared" ref="H14:H16" si="2">IF(I14&lt;=20000,$F$5+(I14/24),"error")</f>
        <v>44754.558333333334</v>
      </c>
      <c r="I14" s="23">
        <f t="shared" si="1"/>
        <v>4093.4000000000015</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3">
        <f t="shared" si="2"/>
        <v>44754.558333333334</v>
      </c>
      <c r="I15" s="23">
        <f t="shared" si="1"/>
        <v>4093.4000000000015</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3">
        <f t="shared" si="2"/>
        <v>44754.558333333334</v>
      </c>
      <c r="I16" s="23">
        <f t="shared" si="1"/>
        <v>4093.4000000000015</v>
      </c>
      <c r="J16" s="17" t="str">
        <f t="shared" si="0"/>
        <v>NOT DUE</v>
      </c>
      <c r="K16" s="31" t="s">
        <v>2380</v>
      </c>
      <c r="L16" s="145" t="s">
        <v>1105</v>
      </c>
    </row>
    <row r="17" spans="1:12" ht="25.5">
      <c r="A17" s="17" t="s">
        <v>4162</v>
      </c>
      <c r="B17" s="31" t="s">
        <v>4540</v>
      </c>
      <c r="C17" s="31" t="s">
        <v>2373</v>
      </c>
      <c r="D17" s="43">
        <v>8000</v>
      </c>
      <c r="E17" s="13">
        <v>41565</v>
      </c>
      <c r="F17" s="13">
        <v>44042</v>
      </c>
      <c r="G17" s="27">
        <v>27949</v>
      </c>
      <c r="H17" s="333">
        <f>IF(I17&lt;=8000,$F$5+(I17/24),"error")</f>
        <v>44588.39166666667</v>
      </c>
      <c r="I17" s="23">
        <f t="shared" si="1"/>
        <v>105.40000000000146</v>
      </c>
      <c r="J17" s="17" t="str">
        <f t="shared" si="0"/>
        <v>NOT DUE</v>
      </c>
      <c r="K17" s="31"/>
      <c r="L17" s="279"/>
    </row>
    <row r="18" spans="1:12" ht="38.25">
      <c r="A18" s="17" t="s">
        <v>4163</v>
      </c>
      <c r="B18" s="31" t="s">
        <v>1786</v>
      </c>
      <c r="C18" s="31" t="s">
        <v>1787</v>
      </c>
      <c r="D18" s="43" t="s">
        <v>1</v>
      </c>
      <c r="E18" s="13">
        <v>41565</v>
      </c>
      <c r="F18" s="325">
        <v>44584</v>
      </c>
      <c r="G18" s="334"/>
      <c r="H18" s="326">
        <f>DATE(YEAR(F18),MONTH(F18),DAY(F18)+1)</f>
        <v>44585</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44584</v>
      </c>
      <c r="G19" s="334"/>
      <c r="H19" s="326">
        <f>DATE(YEAR(F19),MONTH(F19),DAY(F19)+1)</f>
        <v>44585</v>
      </c>
      <c r="I19" s="16">
        <f t="shared" ca="1" si="3"/>
        <v>1</v>
      </c>
      <c r="J19" s="17" t="str">
        <f t="shared" ca="1" si="0"/>
        <v>NOT DUE</v>
      </c>
      <c r="K19" s="31" t="s">
        <v>1819</v>
      </c>
      <c r="L19" s="145"/>
    </row>
    <row r="20" spans="1:12" ht="38.25">
      <c r="A20" s="17" t="s">
        <v>4165</v>
      </c>
      <c r="B20" s="31" t="s">
        <v>1790</v>
      </c>
      <c r="C20" s="31" t="s">
        <v>1791</v>
      </c>
      <c r="D20" s="43" t="s">
        <v>1</v>
      </c>
      <c r="E20" s="13">
        <v>41565</v>
      </c>
      <c r="F20" s="13">
        <f>F19</f>
        <v>44584</v>
      </c>
      <c r="G20" s="334"/>
      <c r="H20" s="326">
        <f>DATE(YEAR(F20),MONTH(F20),DAY(F20)+1)</f>
        <v>44585</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5">
        <f>F20</f>
        <v>44584</v>
      </c>
      <c r="G21" s="334"/>
      <c r="H21" s="326">
        <f>EDATE(F21-1,1)</f>
        <v>44614</v>
      </c>
      <c r="I21" s="16">
        <f t="shared" ca="1" si="3"/>
        <v>30</v>
      </c>
      <c r="J21" s="17" t="str">
        <f t="shared" ca="1" si="0"/>
        <v>NOT DUE</v>
      </c>
      <c r="K21" s="31" t="s">
        <v>1821</v>
      </c>
      <c r="L21" s="145"/>
    </row>
    <row r="22" spans="1:12" ht="25.5">
      <c r="A22" s="17" t="s">
        <v>4167</v>
      </c>
      <c r="B22" s="31" t="s">
        <v>1794</v>
      </c>
      <c r="C22" s="31" t="s">
        <v>1795</v>
      </c>
      <c r="D22" s="43" t="s">
        <v>1</v>
      </c>
      <c r="E22" s="13">
        <v>41565</v>
      </c>
      <c r="F22" s="13">
        <f>F20</f>
        <v>44584</v>
      </c>
      <c r="G22" s="334"/>
      <c r="H22" s="326">
        <f>DATE(YEAR(F22),MONTH(F22),DAY(F22)+1)</f>
        <v>44585</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44584</v>
      </c>
      <c r="G23" s="334"/>
      <c r="H23" s="326">
        <f>DATE(YEAR(F23),MONTH(F23),DAY(F23)+1)</f>
        <v>44585</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44584</v>
      </c>
      <c r="G24" s="334"/>
      <c r="H24" s="326">
        <f>DATE(YEAR(F24),MONTH(F24),DAY(F24)+1)</f>
        <v>44585</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44584</v>
      </c>
      <c r="G25" s="334"/>
      <c r="H25" s="326">
        <f>DATE(YEAR(F25),MONTH(F25),DAY(F25)+1)</f>
        <v>44585</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5">
        <v>44577</v>
      </c>
      <c r="G26" s="334"/>
      <c r="H26" s="326">
        <f>DATE(YEAR(F26),MONTH(F26)+3,DAY(F26)-1)</f>
        <v>44666</v>
      </c>
      <c r="I26" s="16">
        <f t="shared" ca="1" si="3"/>
        <v>82</v>
      </c>
      <c r="J26" s="17" t="str">
        <f t="shared" ca="1" si="0"/>
        <v>NOT DUE</v>
      </c>
      <c r="K26" s="31" t="s">
        <v>1823</v>
      </c>
      <c r="L26" s="145"/>
    </row>
    <row r="27" spans="1:12" ht="25.5">
      <c r="A27" s="17" t="s">
        <v>4172</v>
      </c>
      <c r="B27" s="31" t="s">
        <v>1803</v>
      </c>
      <c r="C27" s="31"/>
      <c r="D27" s="43" t="s">
        <v>4</v>
      </c>
      <c r="E27" s="13">
        <v>41565</v>
      </c>
      <c r="F27" s="325">
        <v>44569</v>
      </c>
      <c r="G27" s="334"/>
      <c r="H27" s="326">
        <f>EDATE(F27-1,1)</f>
        <v>44599</v>
      </c>
      <c r="I27" s="16">
        <f t="shared" ca="1" si="3"/>
        <v>15</v>
      </c>
      <c r="J27" s="17" t="str">
        <f t="shared" ca="1" si="0"/>
        <v>NOT DUE</v>
      </c>
      <c r="K27" s="31"/>
      <c r="L27" s="145" t="s">
        <v>4528</v>
      </c>
    </row>
    <row r="28" spans="1:12" ht="24.95" customHeight="1">
      <c r="A28" s="17" t="s">
        <v>4173</v>
      </c>
      <c r="B28" s="31" t="s">
        <v>1804</v>
      </c>
      <c r="C28" s="31" t="s">
        <v>1805</v>
      </c>
      <c r="D28" s="43" t="s">
        <v>0</v>
      </c>
      <c r="E28" s="13">
        <v>41565</v>
      </c>
      <c r="F28" s="13">
        <v>44554</v>
      </c>
      <c r="G28" s="334"/>
      <c r="H28" s="326">
        <f>DATE(YEAR(F28),MONTH(F28)+3,DAY(F28)-1)</f>
        <v>44643</v>
      </c>
      <c r="I28" s="16">
        <f t="shared" ca="1" si="3"/>
        <v>59</v>
      </c>
      <c r="J28" s="17" t="str">
        <f t="shared" ca="1" si="0"/>
        <v>NOT DUE</v>
      </c>
      <c r="K28" s="31" t="s">
        <v>1824</v>
      </c>
      <c r="L28" s="145"/>
    </row>
    <row r="29" spans="1:12" ht="24.95" customHeight="1">
      <c r="A29" s="17" t="s">
        <v>4174</v>
      </c>
      <c r="B29" s="31" t="s">
        <v>2376</v>
      </c>
      <c r="C29" s="31"/>
      <c r="D29" s="43" t="s">
        <v>1</v>
      </c>
      <c r="E29" s="13">
        <v>41565</v>
      </c>
      <c r="F29" s="325">
        <v>44584</v>
      </c>
      <c r="G29" s="334"/>
      <c r="H29" s="326">
        <f>DATE(YEAR(F29),MONTH(F29),DAY(F29)+1)</f>
        <v>44585</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5">
        <v>44541</v>
      </c>
      <c r="G30" s="334"/>
      <c r="H30" s="326">
        <f t="shared" ref="H30:H35" si="4">DATE(YEAR(F30)+1,MONTH(F30),DAY(F30)-1)</f>
        <v>44905</v>
      </c>
      <c r="I30" s="16">
        <f t="shared" ca="1" si="3"/>
        <v>321</v>
      </c>
      <c r="J30" s="17" t="str">
        <f t="shared" ca="1" si="0"/>
        <v>NOT DUE</v>
      </c>
      <c r="K30" s="31" t="s">
        <v>1824</v>
      </c>
      <c r="L30" s="145" t="s">
        <v>4528</v>
      </c>
    </row>
    <row r="31" spans="1:12" ht="25.5">
      <c r="A31" s="17" t="s">
        <v>4176</v>
      </c>
      <c r="B31" s="31" t="s">
        <v>1808</v>
      </c>
      <c r="C31" s="31" t="s">
        <v>1809</v>
      </c>
      <c r="D31" s="43" t="s">
        <v>375</v>
      </c>
      <c r="E31" s="13">
        <v>41565</v>
      </c>
      <c r="F31" s="325">
        <v>44541</v>
      </c>
      <c r="G31" s="334"/>
      <c r="H31" s="326">
        <f t="shared" si="4"/>
        <v>44905</v>
      </c>
      <c r="I31" s="16">
        <f t="shared" ca="1" si="3"/>
        <v>321</v>
      </c>
      <c r="J31" s="17" t="str">
        <f t="shared" ca="1" si="0"/>
        <v>NOT DUE</v>
      </c>
      <c r="K31" s="31" t="s">
        <v>1825</v>
      </c>
      <c r="L31" s="145" t="s">
        <v>4528</v>
      </c>
    </row>
    <row r="32" spans="1:12" ht="25.5">
      <c r="A32" s="17" t="s">
        <v>4177</v>
      </c>
      <c r="B32" s="31" t="s">
        <v>1810</v>
      </c>
      <c r="C32" s="31" t="s">
        <v>1811</v>
      </c>
      <c r="D32" s="43" t="s">
        <v>375</v>
      </c>
      <c r="E32" s="13">
        <v>41565</v>
      </c>
      <c r="F32" s="325">
        <v>44541</v>
      </c>
      <c r="G32" s="334"/>
      <c r="H32" s="326">
        <f t="shared" si="4"/>
        <v>44905</v>
      </c>
      <c r="I32" s="16">
        <f t="shared" ca="1" si="3"/>
        <v>321</v>
      </c>
      <c r="J32" s="17" t="str">
        <f t="shared" ca="1" si="0"/>
        <v>NOT DUE</v>
      </c>
      <c r="K32" s="31" t="s">
        <v>1825</v>
      </c>
      <c r="L32" s="145" t="s">
        <v>4528</v>
      </c>
    </row>
    <row r="33" spans="1:12" ht="25.5">
      <c r="A33" s="17" t="s">
        <v>4178</v>
      </c>
      <c r="B33" s="31" t="s">
        <v>1812</v>
      </c>
      <c r="C33" s="31" t="s">
        <v>1813</v>
      </c>
      <c r="D33" s="43" t="s">
        <v>375</v>
      </c>
      <c r="E33" s="13">
        <v>41565</v>
      </c>
      <c r="F33" s="325">
        <v>44541</v>
      </c>
      <c r="G33" s="334"/>
      <c r="H33" s="326">
        <f t="shared" si="4"/>
        <v>44905</v>
      </c>
      <c r="I33" s="16">
        <f t="shared" ca="1" si="3"/>
        <v>321</v>
      </c>
      <c r="J33" s="17" t="str">
        <f t="shared" ca="1" si="0"/>
        <v>NOT DUE</v>
      </c>
      <c r="K33" s="31" t="s">
        <v>1825</v>
      </c>
      <c r="L33" s="145" t="s">
        <v>4528</v>
      </c>
    </row>
    <row r="34" spans="1:12" ht="25.5">
      <c r="A34" s="17" t="s">
        <v>4179</v>
      </c>
      <c r="B34" s="31" t="s">
        <v>1814</v>
      </c>
      <c r="C34" s="31" t="s">
        <v>1815</v>
      </c>
      <c r="D34" s="43" t="s">
        <v>375</v>
      </c>
      <c r="E34" s="13">
        <v>41565</v>
      </c>
      <c r="F34" s="325">
        <v>44541</v>
      </c>
      <c r="G34" s="334"/>
      <c r="H34" s="326">
        <f t="shared" si="4"/>
        <v>44905</v>
      </c>
      <c r="I34" s="16">
        <f t="shared" ca="1" si="3"/>
        <v>321</v>
      </c>
      <c r="J34" s="17" t="str">
        <f t="shared" ca="1" si="0"/>
        <v>NOT DUE</v>
      </c>
      <c r="K34" s="31" t="s">
        <v>1826</v>
      </c>
      <c r="L34" s="145" t="s">
        <v>4528</v>
      </c>
    </row>
    <row r="35" spans="1:12" ht="24.95" customHeight="1">
      <c r="A35" s="17" t="s">
        <v>4180</v>
      </c>
      <c r="B35" s="31" t="s">
        <v>1827</v>
      </c>
      <c r="C35" s="31" t="s">
        <v>1828</v>
      </c>
      <c r="D35" s="43" t="s">
        <v>375</v>
      </c>
      <c r="E35" s="13">
        <v>41565</v>
      </c>
      <c r="F35" s="325">
        <v>44541</v>
      </c>
      <c r="G35" s="334"/>
      <c r="H35" s="326">
        <f t="shared" si="4"/>
        <v>44905</v>
      </c>
      <c r="I35" s="16">
        <f t="shared" ca="1" si="3"/>
        <v>321</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4"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3">
        <f>IF(I8&lt;=8000,$F$5+(I8/24),"error")</f>
        <v>44713.470833333333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3">
        <f>IF(I9&lt;=8000,$F$5+(I9/24),"error")</f>
        <v>44713.470833333333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3">
        <f>IF(I10&lt;=20000,$F$5+(I10/24),"error")</f>
        <v>44876.637499999997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3">
        <f>IF(I11&lt;=8000,$F$5+(I11/24),"error")</f>
        <v>44713.470833333333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3">
        <f>IF(I12&lt;=20000,$F$5+(I12/24),"error")</f>
        <v>44876.637499999997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3">
        <f>IF(I13&lt;=8000,$F$5+(I13/24),"error")</f>
        <v>44713.470833333333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3">
        <f>IF(I14&lt;=20000,$F$5+(I14/24),"error")</f>
        <v>44876.637499999997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3">
        <f t="shared" ref="H15:H17" si="2">IF(I15&lt;=8000,$F$5+(I15/24),"error")</f>
        <v>44713.470833333333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3">
        <f t="shared" si="2"/>
        <v>44713.470833333333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3">
        <f t="shared" si="2"/>
        <v>44713.470833333333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44584</v>
      </c>
      <c r="G18" s="334"/>
      <c r="H18" s="15">
        <f>DATE(YEAR(F18),MONTH(F18),DAY(F18)+1)</f>
        <v>44585</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row>
    <row r="20" spans="1:12" ht="38.25">
      <c r="A20" s="17" t="s">
        <v>4107</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5">
        <f>F20</f>
        <v>44584</v>
      </c>
      <c r="G21" s="334"/>
      <c r="H21" s="15">
        <f>EDATE(F21-1,1)</f>
        <v>44614</v>
      </c>
      <c r="I21" s="16">
        <f t="shared" ca="1" si="3"/>
        <v>30</v>
      </c>
      <c r="J21" s="17" t="str">
        <f t="shared" ca="1" si="0"/>
        <v>NOT DUE</v>
      </c>
      <c r="K21" s="31" t="s">
        <v>1821</v>
      </c>
      <c r="L21" s="145"/>
    </row>
    <row r="22" spans="1:12" ht="25.5">
      <c r="A22" s="17" t="s">
        <v>4109</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44584</v>
      </c>
      <c r="G23" s="334"/>
      <c r="H23" s="15">
        <f>DATE(YEAR(F23),MONTH(F23),DAY(F23)+1)</f>
        <v>44585</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44584</v>
      </c>
      <c r="G24" s="334"/>
      <c r="H24" s="15">
        <f>DATE(YEAR(F24),MONTH(F24),DAY(F24)+1)</f>
        <v>44585</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44584</v>
      </c>
      <c r="G25" s="334"/>
      <c r="H25" s="15">
        <f>DATE(YEAR(F25),MONTH(F25),DAY(F25)+1)</f>
        <v>44585</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5">
        <v>44563</v>
      </c>
      <c r="G26" s="334"/>
      <c r="H26" s="15">
        <f>DATE(YEAR(F26),MONTH(F26)+3,DAY(F26)-1)</f>
        <v>44652</v>
      </c>
      <c r="I26" s="16">
        <f t="shared" ca="1" si="3"/>
        <v>68</v>
      </c>
      <c r="J26" s="17" t="str">
        <f t="shared" ca="1" si="0"/>
        <v>NOT DUE</v>
      </c>
      <c r="K26" s="31" t="s">
        <v>1823</v>
      </c>
      <c r="L26" s="145"/>
    </row>
    <row r="27" spans="1:12" ht="25.5">
      <c r="A27" s="17" t="s">
        <v>4114</v>
      </c>
      <c r="B27" s="31" t="s">
        <v>1803</v>
      </c>
      <c r="C27" s="31"/>
      <c r="D27" s="43" t="s">
        <v>4</v>
      </c>
      <c r="E27" s="13">
        <v>41565</v>
      </c>
      <c r="F27" s="325">
        <f>F21</f>
        <v>44584</v>
      </c>
      <c r="G27" s="334"/>
      <c r="H27" s="15">
        <f>EDATE(F27-1,1)</f>
        <v>44614</v>
      </c>
      <c r="I27" s="16">
        <f t="shared" ca="1" si="3"/>
        <v>30</v>
      </c>
      <c r="J27" s="17" t="str">
        <f t="shared" ca="1" si="0"/>
        <v>NOT DUE</v>
      </c>
      <c r="K27" s="31"/>
      <c r="L27" s="145" t="s">
        <v>4528</v>
      </c>
    </row>
    <row r="28" spans="1:12" ht="24.95" customHeight="1">
      <c r="A28" s="17" t="s">
        <v>4115</v>
      </c>
      <c r="B28" s="31" t="s">
        <v>1804</v>
      </c>
      <c r="C28" s="31" t="s">
        <v>1805</v>
      </c>
      <c r="D28" s="43" t="s">
        <v>0</v>
      </c>
      <c r="E28" s="13">
        <v>41565</v>
      </c>
      <c r="F28" s="13">
        <v>44554</v>
      </c>
      <c r="G28" s="334"/>
      <c r="H28" s="15">
        <f>DATE(YEAR(F28),MONTH(F28)+3,DAY(F28)-1)</f>
        <v>44643</v>
      </c>
      <c r="I28" s="16">
        <f t="shared" ca="1" si="3"/>
        <v>59</v>
      </c>
      <c r="J28" s="17" t="str">
        <f t="shared" ca="1" si="0"/>
        <v>NOT DUE</v>
      </c>
      <c r="K28" s="31" t="s">
        <v>1824</v>
      </c>
      <c r="L28" s="145"/>
    </row>
    <row r="29" spans="1:12" ht="24.95" customHeight="1">
      <c r="A29" s="17" t="s">
        <v>4116</v>
      </c>
      <c r="B29" s="31" t="s">
        <v>2376</v>
      </c>
      <c r="C29" s="31"/>
      <c r="D29" s="43" t="s">
        <v>1</v>
      </c>
      <c r="E29" s="13">
        <v>41565</v>
      </c>
      <c r="F29" s="13">
        <f>F25</f>
        <v>44584</v>
      </c>
      <c r="G29" s="334"/>
      <c r="H29" s="15">
        <f>DATE(YEAR(F29),MONTH(F29),DAY(F29)+1)</f>
        <v>44585</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13">
        <v>44226</v>
      </c>
      <c r="G30" s="334"/>
      <c r="H30" s="15">
        <f t="shared" ref="H30:H35" si="4">DATE(YEAR(F30)+1,MONTH(F30),DAY(F30)-1)</f>
        <v>44590</v>
      </c>
      <c r="I30" s="16">
        <f t="shared" ca="1" si="3"/>
        <v>6</v>
      </c>
      <c r="J30" s="17" t="str">
        <f t="shared" ca="1" si="0"/>
        <v>NOT DUE</v>
      </c>
      <c r="K30" s="31" t="s">
        <v>1824</v>
      </c>
      <c r="L30" s="145" t="s">
        <v>4528</v>
      </c>
    </row>
    <row r="31" spans="1:12" ht="25.5">
      <c r="A31" s="17" t="s">
        <v>4118</v>
      </c>
      <c r="B31" s="31" t="s">
        <v>1808</v>
      </c>
      <c r="C31" s="31" t="s">
        <v>1809</v>
      </c>
      <c r="D31" s="43" t="s">
        <v>375</v>
      </c>
      <c r="E31" s="13">
        <v>41565</v>
      </c>
      <c r="F31" s="13">
        <v>44226</v>
      </c>
      <c r="G31" s="334"/>
      <c r="H31" s="15">
        <f t="shared" si="4"/>
        <v>44590</v>
      </c>
      <c r="I31" s="16">
        <f t="shared" ca="1" si="3"/>
        <v>6</v>
      </c>
      <c r="J31" s="17" t="str">
        <f t="shared" ca="1" si="0"/>
        <v>NOT DUE</v>
      </c>
      <c r="K31" s="31" t="s">
        <v>1825</v>
      </c>
      <c r="L31" s="145" t="s">
        <v>4528</v>
      </c>
    </row>
    <row r="32" spans="1:12" ht="25.5">
      <c r="A32" s="17" t="s">
        <v>4119</v>
      </c>
      <c r="B32" s="31" t="s">
        <v>1810</v>
      </c>
      <c r="C32" s="31" t="s">
        <v>1811</v>
      </c>
      <c r="D32" s="43" t="s">
        <v>375</v>
      </c>
      <c r="E32" s="13">
        <v>41565</v>
      </c>
      <c r="F32" s="13">
        <v>44226</v>
      </c>
      <c r="G32" s="334"/>
      <c r="H32" s="15">
        <f t="shared" si="4"/>
        <v>44590</v>
      </c>
      <c r="I32" s="16">
        <f t="shared" ca="1" si="3"/>
        <v>6</v>
      </c>
      <c r="J32" s="17" t="str">
        <f t="shared" ca="1" si="0"/>
        <v>NOT DUE</v>
      </c>
      <c r="K32" s="31" t="s">
        <v>1825</v>
      </c>
      <c r="L32" s="145" t="s">
        <v>4528</v>
      </c>
    </row>
    <row r="33" spans="1:12" ht="25.5">
      <c r="A33" s="17" t="s">
        <v>4120</v>
      </c>
      <c r="B33" s="31" t="s">
        <v>1812</v>
      </c>
      <c r="C33" s="31" t="s">
        <v>1813</v>
      </c>
      <c r="D33" s="43" t="s">
        <v>375</v>
      </c>
      <c r="E33" s="13">
        <v>41565</v>
      </c>
      <c r="F33" s="13">
        <v>44226</v>
      </c>
      <c r="G33" s="334"/>
      <c r="H33" s="15">
        <f t="shared" si="4"/>
        <v>44590</v>
      </c>
      <c r="I33" s="16">
        <f t="shared" ca="1" si="3"/>
        <v>6</v>
      </c>
      <c r="J33" s="17" t="str">
        <f t="shared" ca="1" si="0"/>
        <v>NOT DUE</v>
      </c>
      <c r="K33" s="31" t="s">
        <v>1825</v>
      </c>
      <c r="L33" s="145" t="s">
        <v>4528</v>
      </c>
    </row>
    <row r="34" spans="1:12" ht="25.5">
      <c r="A34" s="17" t="s">
        <v>4121</v>
      </c>
      <c r="B34" s="31" t="s">
        <v>1814</v>
      </c>
      <c r="C34" s="31" t="s">
        <v>1815</v>
      </c>
      <c r="D34" s="43" t="s">
        <v>375</v>
      </c>
      <c r="E34" s="13">
        <v>41565</v>
      </c>
      <c r="F34" s="13">
        <v>44226</v>
      </c>
      <c r="G34" s="334"/>
      <c r="H34" s="15">
        <f t="shared" si="4"/>
        <v>44590</v>
      </c>
      <c r="I34" s="16">
        <f t="shared" ca="1" si="3"/>
        <v>6</v>
      </c>
      <c r="J34" s="17" t="str">
        <f t="shared" ca="1" si="0"/>
        <v>NOT DUE</v>
      </c>
      <c r="K34" s="31" t="s">
        <v>1826</v>
      </c>
      <c r="L34" s="145" t="s">
        <v>4528</v>
      </c>
    </row>
    <row r="35" spans="1:12" ht="24.95" customHeight="1">
      <c r="A35" s="17" t="s">
        <v>4122</v>
      </c>
      <c r="B35" s="31" t="s">
        <v>1827</v>
      </c>
      <c r="C35" s="31" t="s">
        <v>1828</v>
      </c>
      <c r="D35" s="43" t="s">
        <v>375</v>
      </c>
      <c r="E35" s="13">
        <v>41565</v>
      </c>
      <c r="F35" s="13">
        <v>44226</v>
      </c>
      <c r="G35" s="334"/>
      <c r="H35" s="15">
        <f t="shared" si="4"/>
        <v>44590</v>
      </c>
      <c r="I35" s="16">
        <f t="shared" ca="1" si="3"/>
        <v>6</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5220</v>
      </c>
      <c r="E41" t="s">
        <v>5218</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E31" sqref="E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38026.699999999997</v>
      </c>
    </row>
    <row r="5" spans="1:12" ht="18" customHeight="1">
      <c r="A5" s="357" t="s">
        <v>78</v>
      </c>
      <c r="B5" s="357"/>
      <c r="C5" s="38" t="s">
        <v>2356</v>
      </c>
      <c r="D5" s="46"/>
      <c r="E5" s="328" t="s">
        <v>2966</v>
      </c>
      <c r="F5" s="325">
        <f>'Running Hours'!D3</f>
        <v>44584</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3">
        <f>IF(I8&lt;=8000,$F$5+(I8/24),"error")</f>
        <v>44672.887499999997</v>
      </c>
      <c r="I8" s="23">
        <f>D8-($F$4-G8)</f>
        <v>2133.3000000000029</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3">
        <f>IF(I9&lt;=8000,$F$5+(I9/24),"error")</f>
        <v>44672.887499999997</v>
      </c>
      <c r="I9" s="23">
        <f t="shared" ref="I9:I17" si="1">D9-($F$4-G9)</f>
        <v>2133.3000000000029</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3">
        <f>IF(I10&lt;=20000,$F$5+(I10/24),"error")</f>
        <v>44753.012499999997</v>
      </c>
      <c r="I10" s="23">
        <f t="shared" si="1"/>
        <v>4056.3000000000029</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3">
        <f>IF(I11&lt;=8000,$F$5+(I11/24),"error")</f>
        <v>44672.887499999997</v>
      </c>
      <c r="I11" s="23">
        <f t="shared" si="1"/>
        <v>2133.3000000000029</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3">
        <f>IF(I12&lt;=20000,$F$5+(I12/24),"error")</f>
        <v>44753.012499999997</v>
      </c>
      <c r="I12" s="23">
        <f t="shared" si="1"/>
        <v>4056.3000000000029</v>
      </c>
      <c r="J12" s="17" t="str">
        <f t="shared" si="0"/>
        <v>NOT DUE</v>
      </c>
      <c r="K12" s="31"/>
      <c r="L12" s="145" t="s">
        <v>4528</v>
      </c>
    </row>
    <row r="13" spans="1:12" ht="25.5">
      <c r="A13" s="17" t="s">
        <v>4129</v>
      </c>
      <c r="B13" s="31" t="s">
        <v>2367</v>
      </c>
      <c r="C13" s="31" t="s">
        <v>2368</v>
      </c>
      <c r="D13" s="43">
        <v>8000</v>
      </c>
      <c r="E13" s="13">
        <v>41565</v>
      </c>
      <c r="F13" s="13">
        <v>44126</v>
      </c>
      <c r="G13" s="27">
        <v>32160</v>
      </c>
      <c r="H13" s="333">
        <f>IF(I13&lt;=8000,$F$5+(I13/24),"error")</f>
        <v>44672.887499999997</v>
      </c>
      <c r="I13" s="23">
        <f t="shared" si="1"/>
        <v>2133.3000000000029</v>
      </c>
      <c r="J13" s="17" t="str">
        <f t="shared" si="0"/>
        <v>NOT DUE</v>
      </c>
      <c r="K13" s="31"/>
      <c r="L13" s="145" t="s">
        <v>4528</v>
      </c>
    </row>
    <row r="14" spans="1:12">
      <c r="A14" s="17" t="s">
        <v>4130</v>
      </c>
      <c r="B14" s="31" t="s">
        <v>2367</v>
      </c>
      <c r="C14" s="31" t="s">
        <v>2363</v>
      </c>
      <c r="D14" s="43">
        <v>20000</v>
      </c>
      <c r="E14" s="13">
        <v>41565</v>
      </c>
      <c r="F14" s="13">
        <v>43412</v>
      </c>
      <c r="G14" s="27">
        <v>22083</v>
      </c>
      <c r="H14" s="333">
        <f>IF(I14&lt;=20000,$F$5+(I14/24),"error")</f>
        <v>44753.012499999997</v>
      </c>
      <c r="I14" s="23">
        <f t="shared" si="1"/>
        <v>4056.3000000000029</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3">
        <f t="shared" ref="H15:H17" si="2">IF(I15&lt;=8000,$F$5+(I15/24),"error")</f>
        <v>44672.887499999997</v>
      </c>
      <c r="I15" s="23">
        <f t="shared" si="1"/>
        <v>2133.3000000000029</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3">
        <f t="shared" si="2"/>
        <v>44672.887499999997</v>
      </c>
      <c r="I16" s="23">
        <f t="shared" si="1"/>
        <v>2133.3000000000029</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3">
        <f t="shared" si="2"/>
        <v>44672.887499999997</v>
      </c>
      <c r="I17" s="23">
        <f t="shared" si="1"/>
        <v>2133.3000000000029</v>
      </c>
      <c r="J17" s="17" t="str">
        <f t="shared" si="0"/>
        <v>NOT DUE</v>
      </c>
      <c r="K17" s="31"/>
      <c r="L17" s="145" t="s">
        <v>4528</v>
      </c>
    </row>
    <row r="18" spans="1:12" ht="38.25">
      <c r="A18" s="17" t="s">
        <v>4134</v>
      </c>
      <c r="B18" s="31" t="s">
        <v>1786</v>
      </c>
      <c r="C18" s="31" t="s">
        <v>1787</v>
      </c>
      <c r="D18" s="43" t="s">
        <v>1</v>
      </c>
      <c r="E18" s="13">
        <v>41565</v>
      </c>
      <c r="F18" s="13">
        <f>'No.1 Main Cooling SW Pump'!F29</f>
        <v>44584</v>
      </c>
      <c r="G18" s="334"/>
      <c r="H18" s="15">
        <f>DATE(YEAR(F18),MONTH(F18),DAY(F18)+1)</f>
        <v>44585</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5">
        <f>F20</f>
        <v>44584</v>
      </c>
      <c r="G21" s="334"/>
      <c r="H21" s="15">
        <f>EDATE(F21-1,1)</f>
        <v>44614</v>
      </c>
      <c r="I21" s="16">
        <f t="shared" ca="1" si="3"/>
        <v>30</v>
      </c>
      <c r="J21" s="17" t="str">
        <f t="shared" ca="1" si="0"/>
        <v>NOT DUE</v>
      </c>
      <c r="K21" s="31" t="s">
        <v>1821</v>
      </c>
      <c r="L21" s="145" t="s">
        <v>4528</v>
      </c>
    </row>
    <row r="22" spans="1:12" ht="25.5">
      <c r="A22" s="17" t="s">
        <v>4138</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44584</v>
      </c>
      <c r="G23" s="334"/>
      <c r="H23" s="15">
        <f>DATE(YEAR(F23),MONTH(F23),DAY(F23)+1)</f>
        <v>44585</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44584</v>
      </c>
      <c r="G24" s="334"/>
      <c r="H24" s="15">
        <f>DATE(YEAR(F24),MONTH(F24),DAY(F24)+1)</f>
        <v>44585</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44584</v>
      </c>
      <c r="G25" s="334"/>
      <c r="H25" s="15">
        <f>DATE(YEAR(F25),MONTH(F25),DAY(F25)+1)</f>
        <v>44585</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5">
        <v>44500</v>
      </c>
      <c r="G26" s="334"/>
      <c r="H26" s="15">
        <f>DATE(YEAR(F26),MONTH(F26)+3,DAY(F26)-1)</f>
        <v>44591</v>
      </c>
      <c r="I26" s="16">
        <f t="shared" ca="1" si="3"/>
        <v>7</v>
      </c>
      <c r="J26" s="17" t="str">
        <f t="shared" ca="1" si="0"/>
        <v>NOT DUE</v>
      </c>
      <c r="K26" s="31" t="s">
        <v>1823</v>
      </c>
      <c r="L26" s="145" t="s">
        <v>4528</v>
      </c>
    </row>
    <row r="27" spans="1:12" ht="24.95" customHeight="1">
      <c r="A27" s="17" t="s">
        <v>4143</v>
      </c>
      <c r="B27" s="31" t="s">
        <v>1803</v>
      </c>
      <c r="C27" s="31"/>
      <c r="D27" s="43" t="s">
        <v>4</v>
      </c>
      <c r="E27" s="13">
        <v>41565</v>
      </c>
      <c r="F27" s="325">
        <f>F21</f>
        <v>44584</v>
      </c>
      <c r="G27" s="334"/>
      <c r="H27" s="15">
        <f>EDATE(F27-1,1)</f>
        <v>44614</v>
      </c>
      <c r="I27" s="16">
        <f t="shared" ca="1" si="3"/>
        <v>30</v>
      </c>
      <c r="J27" s="17" t="str">
        <f t="shared" ca="1" si="0"/>
        <v>NOT DUE</v>
      </c>
      <c r="K27" s="31"/>
      <c r="L27" s="145" t="s">
        <v>4528</v>
      </c>
    </row>
    <row r="28" spans="1:12" ht="24.95" customHeight="1">
      <c r="A28" s="17" t="s">
        <v>4144</v>
      </c>
      <c r="B28" s="31" t="s">
        <v>1804</v>
      </c>
      <c r="C28" s="31" t="s">
        <v>1805</v>
      </c>
      <c r="D28" s="43" t="s">
        <v>0</v>
      </c>
      <c r="E28" s="13">
        <v>41565</v>
      </c>
      <c r="F28" s="13">
        <v>44554</v>
      </c>
      <c r="G28" s="334"/>
      <c r="H28" s="15">
        <f>DATE(YEAR(F28),MONTH(F28)+3,DAY(F28)-1)</f>
        <v>44643</v>
      </c>
      <c r="I28" s="16">
        <f t="shared" ca="1" si="3"/>
        <v>59</v>
      </c>
      <c r="J28" s="17" t="str">
        <f t="shared" ca="1" si="0"/>
        <v>NOT DUE</v>
      </c>
      <c r="K28" s="31" t="s">
        <v>1824</v>
      </c>
      <c r="L28" s="145"/>
    </row>
    <row r="29" spans="1:12" ht="24.95" customHeight="1">
      <c r="A29" s="17" t="s">
        <v>4145</v>
      </c>
      <c r="B29" s="31" t="s">
        <v>2376</v>
      </c>
      <c r="C29" s="31"/>
      <c r="D29" s="43" t="s">
        <v>1</v>
      </c>
      <c r="E29" s="13">
        <v>41565</v>
      </c>
      <c r="F29" s="13">
        <f>F24</f>
        <v>44584</v>
      </c>
      <c r="G29" s="334"/>
      <c r="H29" s="15">
        <f>DATE(YEAR(F29),MONTH(F29),DAY(F29)+1)</f>
        <v>44585</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13">
        <v>44225</v>
      </c>
      <c r="G30" s="334"/>
      <c r="H30" s="15">
        <f t="shared" ref="H30:H35" si="4">DATE(YEAR(F30)+1,MONTH(F30),DAY(F30)-1)</f>
        <v>44589</v>
      </c>
      <c r="I30" s="16">
        <f t="shared" ca="1" si="3"/>
        <v>5</v>
      </c>
      <c r="J30" s="17" t="str">
        <f t="shared" ca="1" si="0"/>
        <v>NOT DUE</v>
      </c>
      <c r="K30" s="31" t="s">
        <v>1824</v>
      </c>
      <c r="L30" s="145"/>
    </row>
    <row r="31" spans="1:12" ht="25.5">
      <c r="A31" s="17" t="s">
        <v>4147</v>
      </c>
      <c r="B31" s="31" t="s">
        <v>1808</v>
      </c>
      <c r="C31" s="31" t="s">
        <v>1809</v>
      </c>
      <c r="D31" s="43" t="s">
        <v>375</v>
      </c>
      <c r="E31" s="13">
        <v>41565</v>
      </c>
      <c r="F31" s="13">
        <v>44225</v>
      </c>
      <c r="G31" s="334"/>
      <c r="H31" s="15">
        <f t="shared" si="4"/>
        <v>44589</v>
      </c>
      <c r="I31" s="16">
        <f t="shared" ca="1" si="3"/>
        <v>5</v>
      </c>
      <c r="J31" s="17" t="str">
        <f t="shared" ca="1" si="0"/>
        <v>NOT DUE</v>
      </c>
      <c r="K31" s="31" t="s">
        <v>1825</v>
      </c>
      <c r="L31" s="145" t="s">
        <v>4528</v>
      </c>
    </row>
    <row r="32" spans="1:12" ht="25.5">
      <c r="A32" s="17" t="s">
        <v>4148</v>
      </c>
      <c r="B32" s="31" t="s">
        <v>1810</v>
      </c>
      <c r="C32" s="31" t="s">
        <v>1811</v>
      </c>
      <c r="D32" s="43" t="s">
        <v>375</v>
      </c>
      <c r="E32" s="13">
        <v>41565</v>
      </c>
      <c r="F32" s="13">
        <v>44225</v>
      </c>
      <c r="G32" s="334"/>
      <c r="H32" s="15">
        <f t="shared" si="4"/>
        <v>44589</v>
      </c>
      <c r="I32" s="16">
        <f t="shared" ca="1" si="3"/>
        <v>5</v>
      </c>
      <c r="J32" s="17" t="str">
        <f t="shared" ca="1" si="0"/>
        <v>NOT DUE</v>
      </c>
      <c r="K32" s="31" t="s">
        <v>1825</v>
      </c>
      <c r="L32" s="145" t="s">
        <v>4528</v>
      </c>
    </row>
    <row r="33" spans="1:12" ht="25.5">
      <c r="A33" s="17" t="s">
        <v>4149</v>
      </c>
      <c r="B33" s="31" t="s">
        <v>1812</v>
      </c>
      <c r="C33" s="31" t="s">
        <v>1813</v>
      </c>
      <c r="D33" s="43" t="s">
        <v>375</v>
      </c>
      <c r="E33" s="13">
        <v>41565</v>
      </c>
      <c r="F33" s="13">
        <v>44225</v>
      </c>
      <c r="G33" s="334"/>
      <c r="H33" s="15">
        <f t="shared" si="4"/>
        <v>44589</v>
      </c>
      <c r="I33" s="16">
        <f t="shared" ca="1" si="3"/>
        <v>5</v>
      </c>
      <c r="J33" s="17" t="str">
        <f t="shared" ca="1" si="0"/>
        <v>NOT DUE</v>
      </c>
      <c r="K33" s="31" t="s">
        <v>1825</v>
      </c>
      <c r="L33" s="145" t="s">
        <v>4528</v>
      </c>
    </row>
    <row r="34" spans="1:12" ht="25.5">
      <c r="A34" s="17" t="s">
        <v>4150</v>
      </c>
      <c r="B34" s="31" t="s">
        <v>1814</v>
      </c>
      <c r="C34" s="31" t="s">
        <v>1815</v>
      </c>
      <c r="D34" s="43" t="s">
        <v>375</v>
      </c>
      <c r="E34" s="13">
        <v>41565</v>
      </c>
      <c r="F34" s="13">
        <v>44225</v>
      </c>
      <c r="G34" s="334"/>
      <c r="H34" s="15">
        <f t="shared" si="4"/>
        <v>44589</v>
      </c>
      <c r="I34" s="16">
        <f t="shared" ca="1" si="3"/>
        <v>5</v>
      </c>
      <c r="J34" s="17" t="str">
        <f t="shared" ca="1" si="0"/>
        <v>NOT DUE</v>
      </c>
      <c r="K34" s="31" t="s">
        <v>1826</v>
      </c>
      <c r="L34" s="145" t="s">
        <v>4528</v>
      </c>
    </row>
    <row r="35" spans="1:12" ht="24.95" customHeight="1">
      <c r="A35" s="17" t="s">
        <v>4151</v>
      </c>
      <c r="B35" s="31" t="s">
        <v>1827</v>
      </c>
      <c r="C35" s="31" t="s">
        <v>1828</v>
      </c>
      <c r="D35" s="43" t="s">
        <v>375</v>
      </c>
      <c r="E35" s="13">
        <v>41565</v>
      </c>
      <c r="F35" s="13">
        <v>44225</v>
      </c>
      <c r="G35" s="334"/>
      <c r="H35" s="15">
        <f t="shared" si="4"/>
        <v>44589</v>
      </c>
      <c r="I35" s="16">
        <f t="shared" ca="1" si="3"/>
        <v>5</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3">
        <f>IF(I8&lt;=8000,$F$5+(I8/24),"error")</f>
        <v>44818.75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5">
        <v>44418</v>
      </c>
      <c r="G9" s="27">
        <v>4544</v>
      </c>
      <c r="H9" s="333">
        <f>IF(I9&lt;=8000,$F$5+(I9/24),"error")</f>
        <v>44818.75</v>
      </c>
      <c r="I9" s="23">
        <f t="shared" ref="I9:I17" si="1">D9-($F$4-G9)</f>
        <v>5634</v>
      </c>
      <c r="J9" s="17" t="str">
        <f t="shared" si="0"/>
        <v>NOT DUE</v>
      </c>
      <c r="K9" s="31"/>
      <c r="L9" s="145" t="s">
        <v>5233</v>
      </c>
    </row>
    <row r="10" spans="1:12" ht="24.95" customHeight="1">
      <c r="A10" s="17" t="s">
        <v>4068</v>
      </c>
      <c r="B10" s="31" t="s">
        <v>2361</v>
      </c>
      <c r="C10" s="31" t="s">
        <v>2363</v>
      </c>
      <c r="D10" s="43">
        <v>20000</v>
      </c>
      <c r="E10" s="13">
        <v>41565</v>
      </c>
      <c r="F10" s="325">
        <v>44418</v>
      </c>
      <c r="G10" s="27">
        <v>4544</v>
      </c>
      <c r="H10" s="333">
        <f>IF(I10&lt;=20000,$F$5+(I10/24),"error")</f>
        <v>45318.75</v>
      </c>
      <c r="I10" s="23">
        <f t="shared" si="1"/>
        <v>17634</v>
      </c>
      <c r="J10" s="17" t="str">
        <f t="shared" si="0"/>
        <v>NOT DUE</v>
      </c>
      <c r="K10" s="31"/>
      <c r="L10" s="145" t="s">
        <v>5233</v>
      </c>
    </row>
    <row r="11" spans="1:12" ht="24.95" customHeight="1">
      <c r="A11" s="17" t="s">
        <v>4069</v>
      </c>
      <c r="B11" s="31" t="s">
        <v>2364</v>
      </c>
      <c r="C11" s="31" t="s">
        <v>2365</v>
      </c>
      <c r="D11" s="43">
        <v>8000</v>
      </c>
      <c r="E11" s="13">
        <v>41565</v>
      </c>
      <c r="F11" s="325">
        <v>44418</v>
      </c>
      <c r="G11" s="27">
        <v>4544</v>
      </c>
      <c r="H11" s="333">
        <f>IF(I11&lt;=8000,$F$5+(I11/24),"error")</f>
        <v>44818.75</v>
      </c>
      <c r="I11" s="23">
        <f t="shared" si="1"/>
        <v>5634</v>
      </c>
      <c r="J11" s="17" t="str">
        <f t="shared" si="0"/>
        <v>NOT DUE</v>
      </c>
      <c r="K11" s="31" t="s">
        <v>2378</v>
      </c>
      <c r="L11" s="145"/>
    </row>
    <row r="12" spans="1:12" ht="25.5">
      <c r="A12" s="17" t="s">
        <v>4070</v>
      </c>
      <c r="B12" s="31" t="s">
        <v>2364</v>
      </c>
      <c r="C12" s="31" t="s">
        <v>2366</v>
      </c>
      <c r="D12" s="43">
        <v>20000</v>
      </c>
      <c r="E12" s="13">
        <v>41565</v>
      </c>
      <c r="F12" s="325">
        <v>44418</v>
      </c>
      <c r="G12" s="27">
        <v>4544</v>
      </c>
      <c r="H12" s="333">
        <f>IF(I12&lt;=20000,$F$5+(I12/24),"error")</f>
        <v>45318.75</v>
      </c>
      <c r="I12" s="23">
        <f t="shared" si="1"/>
        <v>17634</v>
      </c>
      <c r="J12" s="17" t="str">
        <f t="shared" si="0"/>
        <v>NOT DUE</v>
      </c>
      <c r="K12" s="31"/>
      <c r="L12" s="145"/>
    </row>
    <row r="13" spans="1:12" ht="25.5">
      <c r="A13" s="17" t="s">
        <v>4071</v>
      </c>
      <c r="B13" s="31" t="s">
        <v>2367</v>
      </c>
      <c r="C13" s="31" t="s">
        <v>2368</v>
      </c>
      <c r="D13" s="43">
        <v>8000</v>
      </c>
      <c r="E13" s="13">
        <v>41565</v>
      </c>
      <c r="F13" s="325">
        <v>44418</v>
      </c>
      <c r="G13" s="27">
        <v>4544</v>
      </c>
      <c r="H13" s="333">
        <f>IF(I13&lt;=8000,$F$5+(I13/24),"error")</f>
        <v>44818.75</v>
      </c>
      <c r="I13" s="23">
        <f t="shared" si="1"/>
        <v>5634</v>
      </c>
      <c r="J13" s="17" t="str">
        <f t="shared" si="0"/>
        <v>NOT DUE</v>
      </c>
      <c r="K13" s="31"/>
      <c r="L13" s="145"/>
    </row>
    <row r="14" spans="1:12">
      <c r="A14" s="17" t="s">
        <v>4072</v>
      </c>
      <c r="B14" s="31" t="s">
        <v>2367</v>
      </c>
      <c r="C14" s="31" t="s">
        <v>2363</v>
      </c>
      <c r="D14" s="43">
        <v>20000</v>
      </c>
      <c r="E14" s="13">
        <v>41565</v>
      </c>
      <c r="F14" s="325">
        <v>44418</v>
      </c>
      <c r="G14" s="27">
        <v>4544</v>
      </c>
      <c r="H14" s="333">
        <f>IF(I14&lt;=20000,$F$5+(I14/24),"error")</f>
        <v>45318.75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5">
        <v>44418</v>
      </c>
      <c r="G15" s="27">
        <v>4544</v>
      </c>
      <c r="H15" s="333">
        <f t="shared" ref="H15:H17" si="2">IF(I15&lt;=8000,$F$5+(I15/24),"error")</f>
        <v>44818.75</v>
      </c>
      <c r="I15" s="23">
        <f t="shared" si="1"/>
        <v>5634</v>
      </c>
      <c r="J15" s="17" t="str">
        <f t="shared" si="0"/>
        <v>NOT DUE</v>
      </c>
      <c r="K15" s="31" t="s">
        <v>2379</v>
      </c>
      <c r="L15" s="145"/>
    </row>
    <row r="16" spans="1:12" ht="24.95" customHeight="1">
      <c r="A16" s="17" t="s">
        <v>4074</v>
      </c>
      <c r="B16" s="31" t="s">
        <v>2370</v>
      </c>
      <c r="C16" s="31" t="s">
        <v>2371</v>
      </c>
      <c r="D16" s="43">
        <v>8000</v>
      </c>
      <c r="E16" s="13">
        <v>41565</v>
      </c>
      <c r="F16" s="325">
        <v>44418</v>
      </c>
      <c r="G16" s="27">
        <v>4544</v>
      </c>
      <c r="H16" s="333">
        <f t="shared" si="2"/>
        <v>44818.75</v>
      </c>
      <c r="I16" s="23">
        <f t="shared" si="1"/>
        <v>5634</v>
      </c>
      <c r="J16" s="17" t="str">
        <f t="shared" si="0"/>
        <v>NOT DUE</v>
      </c>
      <c r="K16" s="31" t="s">
        <v>2380</v>
      </c>
      <c r="L16" s="145"/>
    </row>
    <row r="17" spans="1:12" ht="25.5">
      <c r="A17" s="17" t="s">
        <v>4075</v>
      </c>
      <c r="B17" s="31" t="s">
        <v>4542</v>
      </c>
      <c r="C17" s="31" t="s">
        <v>2373</v>
      </c>
      <c r="D17" s="43">
        <v>8000</v>
      </c>
      <c r="E17" s="13">
        <v>41565</v>
      </c>
      <c r="F17" s="325">
        <v>44418</v>
      </c>
      <c r="G17" s="27">
        <v>4544</v>
      </c>
      <c r="H17" s="333">
        <f t="shared" si="2"/>
        <v>44818.75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44584</v>
      </c>
      <c r="G18" s="334"/>
      <c r="H18" s="15">
        <f>DATE(YEAR(F18),MONTH(F18),DAY(F18)+1)</f>
        <v>44585</v>
      </c>
      <c r="I18" s="16">
        <f t="shared" ref="I18:I35" ca="1" si="3">IF(ISBLANK(H18),"",H18-DATE(YEAR(NOW()),MONTH(NOW()),DAY(NOW())))</f>
        <v>1</v>
      </c>
      <c r="J18" s="17" t="str">
        <f t="shared" ca="1" si="0"/>
        <v>NOT DUE</v>
      </c>
      <c r="K18" s="31" t="s">
        <v>1818</v>
      </c>
      <c r="L18" s="145" t="s">
        <v>5232</v>
      </c>
    </row>
    <row r="19" spans="1:12" ht="38.25">
      <c r="A19" s="17" t="s">
        <v>4077</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t="s">
        <v>5232</v>
      </c>
    </row>
    <row r="20" spans="1:12" ht="38.25">
      <c r="A20" s="17" t="s">
        <v>4078</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t="s">
        <v>5232</v>
      </c>
    </row>
    <row r="21" spans="1:12" ht="38.450000000000003" customHeight="1">
      <c r="A21" s="17" t="s">
        <v>4079</v>
      </c>
      <c r="B21" s="31" t="s">
        <v>1792</v>
      </c>
      <c r="C21" s="31" t="s">
        <v>1793</v>
      </c>
      <c r="D21" s="43" t="s">
        <v>4</v>
      </c>
      <c r="E21" s="13">
        <v>41565</v>
      </c>
      <c r="F21" s="325">
        <f>F20</f>
        <v>44584</v>
      </c>
      <c r="G21" s="334"/>
      <c r="H21" s="15">
        <f>EDATE(F21-1,1)</f>
        <v>44614</v>
      </c>
      <c r="I21" s="16">
        <f t="shared" ca="1" si="3"/>
        <v>30</v>
      </c>
      <c r="J21" s="17" t="str">
        <f t="shared" ca="1" si="0"/>
        <v>NOT DUE</v>
      </c>
      <c r="K21" s="31" t="s">
        <v>1821</v>
      </c>
      <c r="L21" s="145" t="s">
        <v>5232</v>
      </c>
    </row>
    <row r="22" spans="1:12" ht="25.5">
      <c r="A22" s="17" t="s">
        <v>4080</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t="s">
        <v>5232</v>
      </c>
    </row>
    <row r="23" spans="1:12" ht="24.95" customHeight="1">
      <c r="A23" s="17" t="s">
        <v>4081</v>
      </c>
      <c r="B23" s="31" t="s">
        <v>1796</v>
      </c>
      <c r="C23" s="31" t="s">
        <v>1797</v>
      </c>
      <c r="D23" s="43" t="s">
        <v>1</v>
      </c>
      <c r="E23" s="13">
        <v>41565</v>
      </c>
      <c r="F23" s="13">
        <f t="shared" ref="F23:F28" si="4">F22</f>
        <v>44584</v>
      </c>
      <c r="G23" s="334"/>
      <c r="H23" s="15">
        <f>DATE(YEAR(F23),MONTH(F23),DAY(F23)+1)</f>
        <v>44585</v>
      </c>
      <c r="I23" s="16">
        <f t="shared" ca="1" si="3"/>
        <v>1</v>
      </c>
      <c r="J23" s="17" t="str">
        <f t="shared" ca="1" si="0"/>
        <v>NOT DUE</v>
      </c>
      <c r="K23" s="31" t="s">
        <v>1823</v>
      </c>
      <c r="L23" s="145" t="s">
        <v>5232</v>
      </c>
    </row>
    <row r="24" spans="1:12" ht="24.95" customHeight="1">
      <c r="A24" s="17" t="s">
        <v>4082</v>
      </c>
      <c r="B24" s="31" t="s">
        <v>1798</v>
      </c>
      <c r="C24" s="31" t="s">
        <v>1799</v>
      </c>
      <c r="D24" s="43" t="s">
        <v>1</v>
      </c>
      <c r="E24" s="13">
        <v>41565</v>
      </c>
      <c r="F24" s="13">
        <f t="shared" si="4"/>
        <v>44584</v>
      </c>
      <c r="G24" s="334"/>
      <c r="H24" s="15">
        <f>DATE(YEAR(F24),MONTH(F24),DAY(F24)+1)</f>
        <v>44585</v>
      </c>
      <c r="I24" s="16">
        <f t="shared" ca="1" si="3"/>
        <v>1</v>
      </c>
      <c r="J24" s="17" t="str">
        <f t="shared" ca="1" si="0"/>
        <v>NOT DUE</v>
      </c>
      <c r="K24" s="31" t="s">
        <v>1823</v>
      </c>
      <c r="L24" s="145" t="s">
        <v>5232</v>
      </c>
    </row>
    <row r="25" spans="1:12" ht="24.95" customHeight="1">
      <c r="A25" s="17" t="s">
        <v>4083</v>
      </c>
      <c r="B25" s="31" t="s">
        <v>1800</v>
      </c>
      <c r="C25" s="31" t="s">
        <v>1787</v>
      </c>
      <c r="D25" s="43" t="s">
        <v>1</v>
      </c>
      <c r="E25" s="13">
        <v>41565</v>
      </c>
      <c r="F25" s="13">
        <f t="shared" si="4"/>
        <v>44584</v>
      </c>
      <c r="G25" s="334"/>
      <c r="H25" s="15">
        <f>DATE(YEAR(F25),MONTH(F25),DAY(F25)+1)</f>
        <v>44585</v>
      </c>
      <c r="I25" s="16">
        <f t="shared" ca="1" si="3"/>
        <v>1</v>
      </c>
      <c r="J25" s="17" t="str">
        <f t="shared" ca="1" si="0"/>
        <v>NOT DUE</v>
      </c>
      <c r="K25" s="31" t="s">
        <v>1823</v>
      </c>
      <c r="L25" s="145" t="s">
        <v>5232</v>
      </c>
    </row>
    <row r="26" spans="1:12" ht="24.95" customHeight="1">
      <c r="A26" s="17" t="s">
        <v>4084</v>
      </c>
      <c r="B26" s="31" t="s">
        <v>1801</v>
      </c>
      <c r="C26" s="31" t="s">
        <v>1802</v>
      </c>
      <c r="D26" s="43" t="s">
        <v>0</v>
      </c>
      <c r="E26" s="13">
        <v>41565</v>
      </c>
      <c r="F26" s="325">
        <f t="shared" si="4"/>
        <v>44584</v>
      </c>
      <c r="G26" s="334"/>
      <c r="H26" s="15">
        <f>DATE(YEAR(F26),MONTH(F26)+3,DAY(F26)-1)</f>
        <v>44673</v>
      </c>
      <c r="I26" s="16">
        <f t="shared" ca="1" si="3"/>
        <v>89</v>
      </c>
      <c r="J26" s="17" t="str">
        <f t="shared" ca="1" si="0"/>
        <v>NOT DUE</v>
      </c>
      <c r="K26" s="31" t="s">
        <v>1823</v>
      </c>
      <c r="L26" s="145" t="s">
        <v>5232</v>
      </c>
    </row>
    <row r="27" spans="1:12" ht="25.5">
      <c r="A27" s="17" t="s">
        <v>4085</v>
      </c>
      <c r="B27" s="31" t="s">
        <v>1803</v>
      </c>
      <c r="C27" s="31"/>
      <c r="D27" s="43" t="s">
        <v>4</v>
      </c>
      <c r="E27" s="13">
        <v>41565</v>
      </c>
      <c r="F27" s="325">
        <f t="shared" si="4"/>
        <v>44584</v>
      </c>
      <c r="G27" s="334"/>
      <c r="H27" s="15">
        <f>EDATE(F27-1,1)</f>
        <v>44614</v>
      </c>
      <c r="I27" s="16">
        <f t="shared" ca="1" si="3"/>
        <v>30</v>
      </c>
      <c r="J27" s="17" t="str">
        <f t="shared" ca="1" si="0"/>
        <v>NOT DUE</v>
      </c>
      <c r="K27" s="31"/>
      <c r="L27" s="145" t="s">
        <v>4528</v>
      </c>
    </row>
    <row r="28" spans="1:12" ht="24.95" customHeight="1">
      <c r="A28" s="17" t="s">
        <v>4086</v>
      </c>
      <c r="B28" s="31" t="s">
        <v>1804</v>
      </c>
      <c r="C28" s="31" t="s">
        <v>1805</v>
      </c>
      <c r="D28" s="43" t="s">
        <v>0</v>
      </c>
      <c r="E28" s="13">
        <v>41565</v>
      </c>
      <c r="F28" s="325">
        <f t="shared" si="4"/>
        <v>44584</v>
      </c>
      <c r="G28" s="334"/>
      <c r="H28" s="15">
        <f>DATE(YEAR(F28),MONTH(F28)+3,DAY(F28)-1)</f>
        <v>44673</v>
      </c>
      <c r="I28" s="16">
        <f t="shared" ca="1" si="3"/>
        <v>89</v>
      </c>
      <c r="J28" s="17" t="str">
        <f t="shared" ca="1" si="0"/>
        <v>NOT DUE</v>
      </c>
      <c r="K28" s="31" t="s">
        <v>1824</v>
      </c>
      <c r="L28" s="145" t="s">
        <v>5232</v>
      </c>
    </row>
    <row r="29" spans="1:12" ht="24.95" customHeight="1">
      <c r="A29" s="17" t="s">
        <v>4087</v>
      </c>
      <c r="B29" s="31" t="s">
        <v>2376</v>
      </c>
      <c r="C29" s="31"/>
      <c r="D29" s="43" t="s">
        <v>1</v>
      </c>
      <c r="E29" s="13">
        <v>41565</v>
      </c>
      <c r="F29" s="13">
        <f>F25</f>
        <v>44584</v>
      </c>
      <c r="G29" s="334"/>
      <c r="H29" s="15">
        <f>DATE(YEAR(F29),MONTH(F29),DAY(F29)+1)</f>
        <v>44585</v>
      </c>
      <c r="I29" s="16">
        <f t="shared" ca="1" si="3"/>
        <v>1</v>
      </c>
      <c r="J29" s="17" t="str">
        <f t="shared" ca="1" si="0"/>
        <v>NOT DUE</v>
      </c>
      <c r="K29" s="31" t="s">
        <v>1824</v>
      </c>
      <c r="L29" s="145" t="s">
        <v>5232</v>
      </c>
    </row>
    <row r="30" spans="1:12" ht="24.95" customHeight="1">
      <c r="A30" s="17" t="s">
        <v>4088</v>
      </c>
      <c r="B30" s="31" t="s">
        <v>1806</v>
      </c>
      <c r="C30" s="31" t="s">
        <v>1807</v>
      </c>
      <c r="D30" s="43" t="s">
        <v>375</v>
      </c>
      <c r="E30" s="13">
        <v>41565</v>
      </c>
      <c r="F30" s="13">
        <v>44374</v>
      </c>
      <c r="G30" s="334"/>
      <c r="H30" s="15">
        <f t="shared" ref="H30:H35" si="5">DATE(YEAR(F30)+1,MONTH(F30),DAY(F30)-1)</f>
        <v>44738</v>
      </c>
      <c r="I30" s="16">
        <f t="shared" ca="1" si="3"/>
        <v>154</v>
      </c>
      <c r="J30" s="17" t="str">
        <f t="shared" ca="1" si="0"/>
        <v>NOT DUE</v>
      </c>
      <c r="K30" s="31" t="s">
        <v>1824</v>
      </c>
      <c r="L30" s="145" t="s">
        <v>4528</v>
      </c>
    </row>
    <row r="31" spans="1:12" ht="25.5">
      <c r="A31" s="17" t="s">
        <v>4089</v>
      </c>
      <c r="B31" s="31" t="s">
        <v>1808</v>
      </c>
      <c r="C31" s="31" t="s">
        <v>1809</v>
      </c>
      <c r="D31" s="43" t="s">
        <v>375</v>
      </c>
      <c r="E31" s="13">
        <v>41565</v>
      </c>
      <c r="F31" s="325">
        <v>44374</v>
      </c>
      <c r="G31" s="334"/>
      <c r="H31" s="15">
        <f t="shared" si="5"/>
        <v>44738</v>
      </c>
      <c r="I31" s="16">
        <f t="shared" ca="1" si="3"/>
        <v>154</v>
      </c>
      <c r="J31" s="17" t="str">
        <f t="shared" ca="1" si="0"/>
        <v>NOT DUE</v>
      </c>
      <c r="K31" s="31" t="s">
        <v>1825</v>
      </c>
      <c r="L31" s="145" t="s">
        <v>4528</v>
      </c>
    </row>
    <row r="32" spans="1:12" ht="25.5">
      <c r="A32" s="17" t="s">
        <v>4090</v>
      </c>
      <c r="B32" s="31" t="s">
        <v>1810</v>
      </c>
      <c r="C32" s="31" t="s">
        <v>1811</v>
      </c>
      <c r="D32" s="43" t="s">
        <v>375</v>
      </c>
      <c r="E32" s="13">
        <v>41565</v>
      </c>
      <c r="F32" s="325">
        <v>44374</v>
      </c>
      <c r="G32" s="334"/>
      <c r="H32" s="15">
        <f t="shared" si="5"/>
        <v>44738</v>
      </c>
      <c r="I32" s="16">
        <f t="shared" ca="1" si="3"/>
        <v>154</v>
      </c>
      <c r="J32" s="17" t="str">
        <f t="shared" ca="1" si="0"/>
        <v>NOT DUE</v>
      </c>
      <c r="K32" s="31" t="s">
        <v>1825</v>
      </c>
      <c r="L32" s="145" t="s">
        <v>4528</v>
      </c>
    </row>
    <row r="33" spans="1:12" ht="25.5">
      <c r="A33" s="17" t="s">
        <v>4091</v>
      </c>
      <c r="B33" s="31" t="s">
        <v>1812</v>
      </c>
      <c r="C33" s="31" t="s">
        <v>1813</v>
      </c>
      <c r="D33" s="43" t="s">
        <v>375</v>
      </c>
      <c r="E33" s="13">
        <v>41565</v>
      </c>
      <c r="F33" s="325">
        <v>44374</v>
      </c>
      <c r="G33" s="334"/>
      <c r="H33" s="15">
        <f t="shared" si="5"/>
        <v>44738</v>
      </c>
      <c r="I33" s="16">
        <f t="shared" ca="1" si="3"/>
        <v>154</v>
      </c>
      <c r="J33" s="17" t="str">
        <f t="shared" ca="1" si="0"/>
        <v>NOT DUE</v>
      </c>
      <c r="K33" s="31" t="s">
        <v>1825</v>
      </c>
      <c r="L33" s="145" t="s">
        <v>4528</v>
      </c>
    </row>
    <row r="34" spans="1:12" ht="25.5">
      <c r="A34" s="17" t="s">
        <v>4092</v>
      </c>
      <c r="B34" s="31" t="s">
        <v>1814</v>
      </c>
      <c r="C34" s="31" t="s">
        <v>1815</v>
      </c>
      <c r="D34" s="43" t="s">
        <v>375</v>
      </c>
      <c r="E34" s="13">
        <v>41565</v>
      </c>
      <c r="F34" s="325">
        <v>44374</v>
      </c>
      <c r="G34" s="334"/>
      <c r="H34" s="15">
        <f t="shared" si="5"/>
        <v>44738</v>
      </c>
      <c r="I34" s="16">
        <f t="shared" ca="1" si="3"/>
        <v>154</v>
      </c>
      <c r="J34" s="17" t="str">
        <f t="shared" ca="1" si="0"/>
        <v>NOT DUE</v>
      </c>
      <c r="K34" s="31" t="s">
        <v>1826</v>
      </c>
      <c r="L34" s="145" t="s">
        <v>4528</v>
      </c>
    </row>
    <row r="35" spans="1:12" ht="24.95" customHeight="1">
      <c r="A35" s="17" t="s">
        <v>4093</v>
      </c>
      <c r="B35" s="31" t="s">
        <v>1827</v>
      </c>
      <c r="C35" s="31" t="s">
        <v>1828</v>
      </c>
      <c r="D35" s="43" t="s">
        <v>375</v>
      </c>
      <c r="E35" s="13">
        <v>41565</v>
      </c>
      <c r="F35" s="325">
        <v>44374</v>
      </c>
      <c r="G35" s="334"/>
      <c r="H35" s="15">
        <f t="shared" si="5"/>
        <v>44738</v>
      </c>
      <c r="I35" s="16">
        <f t="shared" ca="1" si="3"/>
        <v>154</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C21" sqref="C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6079</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3">
        <f>IF(I8&lt;=8000,$F$5+(I8/24),"error")</f>
        <v>44838.833333333336</v>
      </c>
      <c r="I8" s="23">
        <f>D8-($F$4-G8)</f>
        <v>6116</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3">
        <f>IF(I9&lt;=8000,$F$5+(I9/24),"error")</f>
        <v>44838.833333333336</v>
      </c>
      <c r="I9" s="23">
        <f t="shared" ref="I9:I17" si="1">D9-($F$4-G9)</f>
        <v>6116</v>
      </c>
      <c r="J9" s="17" t="str">
        <f t="shared" si="0"/>
        <v>NOT DUE</v>
      </c>
      <c r="K9" s="31"/>
      <c r="L9" s="145"/>
    </row>
    <row r="10" spans="1:12" ht="24.95" customHeight="1">
      <c r="A10" s="17" t="s">
        <v>4040</v>
      </c>
      <c r="B10" s="31" t="s">
        <v>2361</v>
      </c>
      <c r="C10" s="31" t="s">
        <v>2363</v>
      </c>
      <c r="D10" s="43">
        <v>20000</v>
      </c>
      <c r="E10" s="13">
        <v>41565</v>
      </c>
      <c r="F10" s="13">
        <v>43399</v>
      </c>
      <c r="G10" s="27">
        <v>4195</v>
      </c>
      <c r="H10" s="333">
        <f>IF(I10&lt;=20000,$F$5+(I10/24),"error")</f>
        <v>45338.833333333336</v>
      </c>
      <c r="I10" s="23">
        <f t="shared" si="1"/>
        <v>18116</v>
      </c>
      <c r="J10" s="17" t="str">
        <f t="shared" si="0"/>
        <v>NOT DUE</v>
      </c>
      <c r="K10" s="31"/>
      <c r="L10" s="145"/>
    </row>
    <row r="11" spans="1:12" ht="24.95" customHeight="1">
      <c r="A11" s="17" t="s">
        <v>4041</v>
      </c>
      <c r="B11" s="31" t="s">
        <v>2364</v>
      </c>
      <c r="C11" s="31" t="s">
        <v>2365</v>
      </c>
      <c r="D11" s="43">
        <v>8000</v>
      </c>
      <c r="E11" s="13">
        <v>41565</v>
      </c>
      <c r="F11" s="13">
        <v>43399</v>
      </c>
      <c r="G11" s="27">
        <v>4195</v>
      </c>
      <c r="H11" s="333">
        <f>IF(I11&lt;=8000,$F$5+(I11/24),"error")</f>
        <v>44838.833333333336</v>
      </c>
      <c r="I11" s="23">
        <f t="shared" si="1"/>
        <v>6116</v>
      </c>
      <c r="J11" s="17" t="str">
        <f t="shared" si="0"/>
        <v>NOT DUE</v>
      </c>
      <c r="K11" s="31" t="s">
        <v>2378</v>
      </c>
      <c r="L11" s="145"/>
    </row>
    <row r="12" spans="1:12" ht="25.5">
      <c r="A12" s="17" t="s">
        <v>4042</v>
      </c>
      <c r="B12" s="31" t="s">
        <v>2364</v>
      </c>
      <c r="C12" s="31" t="s">
        <v>2366</v>
      </c>
      <c r="D12" s="43">
        <v>20000</v>
      </c>
      <c r="E12" s="13">
        <v>41565</v>
      </c>
      <c r="F12" s="13">
        <v>43399</v>
      </c>
      <c r="G12" s="27">
        <v>4195</v>
      </c>
      <c r="H12" s="333">
        <f>IF(I12&lt;=20000,$F$5+(I12/24),"error")</f>
        <v>45338.833333333336</v>
      </c>
      <c r="I12" s="23">
        <f t="shared" si="1"/>
        <v>18116</v>
      </c>
      <c r="J12" s="17" t="str">
        <f t="shared" si="0"/>
        <v>NOT DUE</v>
      </c>
      <c r="K12" s="31"/>
      <c r="L12" s="145"/>
    </row>
    <row r="13" spans="1:12" ht="25.5">
      <c r="A13" s="17" t="s">
        <v>4043</v>
      </c>
      <c r="B13" s="31" t="s">
        <v>2367</v>
      </c>
      <c r="C13" s="31" t="s">
        <v>2368</v>
      </c>
      <c r="D13" s="43">
        <v>8000</v>
      </c>
      <c r="E13" s="13">
        <v>41565</v>
      </c>
      <c r="F13" s="13">
        <v>43399</v>
      </c>
      <c r="G13" s="27">
        <v>4195</v>
      </c>
      <c r="H13" s="333">
        <f>IF(I13&lt;=8000,$F$5+(I13/24),"error")</f>
        <v>44838.833333333336</v>
      </c>
      <c r="I13" s="23">
        <f t="shared" si="1"/>
        <v>6116</v>
      </c>
      <c r="J13" s="17" t="str">
        <f t="shared" si="0"/>
        <v>NOT DUE</v>
      </c>
      <c r="K13" s="31"/>
      <c r="L13" s="145"/>
    </row>
    <row r="14" spans="1:12">
      <c r="A14" s="17" t="s">
        <v>4044</v>
      </c>
      <c r="B14" s="31" t="s">
        <v>2367</v>
      </c>
      <c r="C14" s="31" t="s">
        <v>2363</v>
      </c>
      <c r="D14" s="43">
        <v>20000</v>
      </c>
      <c r="E14" s="13">
        <v>41565</v>
      </c>
      <c r="F14" s="13">
        <v>43399</v>
      </c>
      <c r="G14" s="27">
        <v>4195</v>
      </c>
      <c r="H14" s="333">
        <f>IF(I14&lt;=20000,$F$5+(I14/24),"error")</f>
        <v>45338.833333333336</v>
      </c>
      <c r="I14" s="23">
        <f t="shared" si="1"/>
        <v>18116</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3">
        <f t="shared" ref="H15:H17" si="2">IF(I15&lt;=8000,$F$5+(I15/24),"error")</f>
        <v>44838.833333333336</v>
      </c>
      <c r="I15" s="23">
        <f t="shared" si="1"/>
        <v>6116</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3">
        <f t="shared" si="2"/>
        <v>44838.833333333336</v>
      </c>
      <c r="I16" s="23">
        <f t="shared" si="1"/>
        <v>6116</v>
      </c>
      <c r="J16" s="17" t="str">
        <f t="shared" si="0"/>
        <v>NOT DUE</v>
      </c>
      <c r="K16" s="31" t="s">
        <v>2380</v>
      </c>
      <c r="L16" s="145"/>
    </row>
    <row r="17" spans="1:12" ht="25.5">
      <c r="A17" s="17" t="s">
        <v>4047</v>
      </c>
      <c r="B17" s="31" t="s">
        <v>4542</v>
      </c>
      <c r="C17" s="31" t="s">
        <v>2373</v>
      </c>
      <c r="D17" s="43">
        <v>8000</v>
      </c>
      <c r="E17" s="13">
        <v>41565</v>
      </c>
      <c r="F17" s="13">
        <v>41565</v>
      </c>
      <c r="G17" s="27">
        <v>4195</v>
      </c>
      <c r="H17" s="333">
        <f t="shared" si="2"/>
        <v>44838.833333333336</v>
      </c>
      <c r="I17" s="23">
        <f t="shared" si="1"/>
        <v>6116</v>
      </c>
      <c r="J17" s="17" t="str">
        <f t="shared" si="0"/>
        <v>NOT DUE</v>
      </c>
      <c r="K17" s="31"/>
      <c r="L17" s="279"/>
    </row>
    <row r="18" spans="1:12" ht="38.25">
      <c r="A18" s="17" t="s">
        <v>4048</v>
      </c>
      <c r="B18" s="31" t="s">
        <v>1786</v>
      </c>
      <c r="C18" s="31" t="s">
        <v>1787</v>
      </c>
      <c r="D18" s="43" t="s">
        <v>1</v>
      </c>
      <c r="E18" s="13">
        <v>41565</v>
      </c>
      <c r="F18" s="13">
        <f>F29</f>
        <v>44584</v>
      </c>
      <c r="G18" s="334"/>
      <c r="H18" s="15">
        <f>DATE(YEAR(F18),MONTH(F18),DAY(F18)+1)</f>
        <v>44585</v>
      </c>
      <c r="I18" s="16">
        <f t="shared" ref="I18:I35" ca="1" si="3">IF(ISBLANK(H18),"",H18-DATE(YEAR(NOW()),MONTH(NOW()),DAY(NOW())))</f>
        <v>1</v>
      </c>
      <c r="J18" s="17" t="str">
        <f t="shared" ca="1" si="0"/>
        <v>NOT DUE</v>
      </c>
      <c r="K18" s="31" t="s">
        <v>1818</v>
      </c>
      <c r="L18" s="145" t="s">
        <v>5230</v>
      </c>
    </row>
    <row r="19" spans="1:12" ht="38.25">
      <c r="A19" s="17" t="s">
        <v>4049</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t="s">
        <v>5230</v>
      </c>
    </row>
    <row r="20" spans="1:12" ht="38.25">
      <c r="A20" s="17" t="s">
        <v>4050</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t="s">
        <v>5230</v>
      </c>
    </row>
    <row r="21" spans="1:12" ht="38.450000000000003" customHeight="1">
      <c r="A21" s="17" t="s">
        <v>4051</v>
      </c>
      <c r="B21" s="31" t="s">
        <v>1792</v>
      </c>
      <c r="C21" s="31" t="s">
        <v>1793</v>
      </c>
      <c r="D21" s="43" t="s">
        <v>4</v>
      </c>
      <c r="E21" s="13">
        <v>41565</v>
      </c>
      <c r="F21" s="325">
        <v>44569</v>
      </c>
      <c r="G21" s="334"/>
      <c r="H21" s="15">
        <f>EDATE(F21-1,1)</f>
        <v>44599</v>
      </c>
      <c r="I21" s="16">
        <f t="shared" ca="1" si="3"/>
        <v>15</v>
      </c>
      <c r="J21" s="17" t="str">
        <f t="shared" ca="1" si="0"/>
        <v>NOT DUE</v>
      </c>
      <c r="K21" s="31" t="s">
        <v>1821</v>
      </c>
      <c r="L21" s="145" t="s">
        <v>5230</v>
      </c>
    </row>
    <row r="22" spans="1:12" ht="25.5">
      <c r="A22" s="17" t="s">
        <v>4052</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t="s">
        <v>5230</v>
      </c>
    </row>
    <row r="23" spans="1:12" ht="24.95" customHeight="1">
      <c r="A23" s="17" t="s">
        <v>4053</v>
      </c>
      <c r="B23" s="31" t="s">
        <v>1796</v>
      </c>
      <c r="C23" s="31" t="s">
        <v>1797</v>
      </c>
      <c r="D23" s="43" t="s">
        <v>1</v>
      </c>
      <c r="E23" s="13">
        <v>41565</v>
      </c>
      <c r="F23" s="13">
        <f t="shared" ref="F23:F28" si="4">F22</f>
        <v>44584</v>
      </c>
      <c r="G23" s="334"/>
      <c r="H23" s="15">
        <f>DATE(YEAR(F23),MONTH(F23),DAY(F23)+1)</f>
        <v>44585</v>
      </c>
      <c r="I23" s="16">
        <f t="shared" ca="1" si="3"/>
        <v>1</v>
      </c>
      <c r="J23" s="17" t="str">
        <f t="shared" ca="1" si="0"/>
        <v>NOT DUE</v>
      </c>
      <c r="K23" s="31" t="s">
        <v>1823</v>
      </c>
      <c r="L23" s="145" t="s">
        <v>5230</v>
      </c>
    </row>
    <row r="24" spans="1:12" ht="24.95" customHeight="1">
      <c r="A24" s="17" t="s">
        <v>4054</v>
      </c>
      <c r="B24" s="31" t="s">
        <v>1798</v>
      </c>
      <c r="C24" s="31" t="s">
        <v>1799</v>
      </c>
      <c r="D24" s="43" t="s">
        <v>1</v>
      </c>
      <c r="E24" s="13">
        <v>41565</v>
      </c>
      <c r="F24" s="13">
        <f t="shared" si="4"/>
        <v>44584</v>
      </c>
      <c r="G24" s="334"/>
      <c r="H24" s="15">
        <f>DATE(YEAR(F24),MONTH(F24),DAY(F24)+1)</f>
        <v>44585</v>
      </c>
      <c r="I24" s="16">
        <f t="shared" ca="1" si="3"/>
        <v>1</v>
      </c>
      <c r="J24" s="17" t="str">
        <f t="shared" ca="1" si="0"/>
        <v>NOT DUE</v>
      </c>
      <c r="K24" s="31" t="s">
        <v>1823</v>
      </c>
      <c r="L24" s="145" t="s">
        <v>5230</v>
      </c>
    </row>
    <row r="25" spans="1:12" ht="24.95" customHeight="1">
      <c r="A25" s="17" t="s">
        <v>4055</v>
      </c>
      <c r="B25" s="31" t="s">
        <v>1800</v>
      </c>
      <c r="C25" s="31" t="s">
        <v>1787</v>
      </c>
      <c r="D25" s="43" t="s">
        <v>1</v>
      </c>
      <c r="E25" s="13">
        <v>41565</v>
      </c>
      <c r="F25" s="13">
        <f t="shared" si="4"/>
        <v>44584</v>
      </c>
      <c r="G25" s="334"/>
      <c r="H25" s="15">
        <f>DATE(YEAR(F25),MONTH(F25),DAY(F25)+1)</f>
        <v>44585</v>
      </c>
      <c r="I25" s="16">
        <f t="shared" ca="1" si="3"/>
        <v>1</v>
      </c>
      <c r="J25" s="17" t="str">
        <f t="shared" ca="1" si="0"/>
        <v>NOT DUE</v>
      </c>
      <c r="K25" s="31" t="s">
        <v>1823</v>
      </c>
      <c r="L25" s="145" t="s">
        <v>5230</v>
      </c>
    </row>
    <row r="26" spans="1:12" ht="24.95" customHeight="1">
      <c r="A26" s="17" t="s">
        <v>4056</v>
      </c>
      <c r="B26" s="31" t="s">
        <v>1801</v>
      </c>
      <c r="C26" s="31" t="s">
        <v>1802</v>
      </c>
      <c r="D26" s="43" t="s">
        <v>0</v>
      </c>
      <c r="E26" s="13">
        <v>41565</v>
      </c>
      <c r="F26" s="325">
        <f t="shared" si="4"/>
        <v>44584</v>
      </c>
      <c r="G26" s="334"/>
      <c r="H26" s="15">
        <f>DATE(YEAR(F26),MONTH(F26)+3,DAY(F26)-1)</f>
        <v>44673</v>
      </c>
      <c r="I26" s="16">
        <f t="shared" ca="1" si="3"/>
        <v>89</v>
      </c>
      <c r="J26" s="17" t="str">
        <f t="shared" ca="1" si="0"/>
        <v>NOT DUE</v>
      </c>
      <c r="K26" s="31" t="s">
        <v>1823</v>
      </c>
      <c r="L26" s="145" t="s">
        <v>5230</v>
      </c>
    </row>
    <row r="27" spans="1:12" ht="25.5">
      <c r="A27" s="17" t="s">
        <v>4057</v>
      </c>
      <c r="B27" s="31" t="s">
        <v>1803</v>
      </c>
      <c r="C27" s="31"/>
      <c r="D27" s="43" t="s">
        <v>4</v>
      </c>
      <c r="E27" s="13">
        <v>41565</v>
      </c>
      <c r="F27" s="325">
        <f t="shared" si="4"/>
        <v>44584</v>
      </c>
      <c r="G27" s="334"/>
      <c r="H27" s="15">
        <f>EDATE(F27-1,1)</f>
        <v>44614</v>
      </c>
      <c r="I27" s="16">
        <f t="shared" ca="1" si="3"/>
        <v>30</v>
      </c>
      <c r="J27" s="17" t="str">
        <f t="shared" ca="1" si="0"/>
        <v>NOT DUE</v>
      </c>
      <c r="K27" s="31"/>
      <c r="L27" s="145" t="s">
        <v>5230</v>
      </c>
    </row>
    <row r="28" spans="1:12" ht="24.95" customHeight="1">
      <c r="A28" s="17" t="s">
        <v>4058</v>
      </c>
      <c r="B28" s="31" t="s">
        <v>1804</v>
      </c>
      <c r="C28" s="31" t="s">
        <v>1805</v>
      </c>
      <c r="D28" s="43" t="s">
        <v>0</v>
      </c>
      <c r="E28" s="13">
        <v>41565</v>
      </c>
      <c r="F28" s="325">
        <f t="shared" si="4"/>
        <v>44584</v>
      </c>
      <c r="G28" s="334"/>
      <c r="H28" s="15">
        <f>DATE(YEAR(F28),MONTH(F28)+3,DAY(F28)-1)</f>
        <v>44673</v>
      </c>
      <c r="I28" s="16">
        <f t="shared" ca="1" si="3"/>
        <v>89</v>
      </c>
      <c r="J28" s="17" t="str">
        <f t="shared" ca="1" si="0"/>
        <v>NOT DUE</v>
      </c>
      <c r="K28" s="31" t="s">
        <v>1824</v>
      </c>
      <c r="L28" s="145" t="s">
        <v>5230</v>
      </c>
    </row>
    <row r="29" spans="1:12" ht="24.95" customHeight="1">
      <c r="A29" s="17" t="s">
        <v>4059</v>
      </c>
      <c r="B29" s="31" t="s">
        <v>2376</v>
      </c>
      <c r="C29" s="31"/>
      <c r="D29" s="43" t="s">
        <v>1</v>
      </c>
      <c r="E29" s="13">
        <v>41565</v>
      </c>
      <c r="F29" s="13">
        <f>'No.1 Cooling SW Booster Pump'!F20</f>
        <v>44584</v>
      </c>
      <c r="G29" s="334"/>
      <c r="H29" s="15">
        <f>DATE(YEAR(F29),MONTH(F29),DAY(F29)+1)</f>
        <v>44585</v>
      </c>
      <c r="I29" s="16">
        <f t="shared" ca="1" si="3"/>
        <v>1</v>
      </c>
      <c r="J29" s="17" t="str">
        <f t="shared" ca="1" si="0"/>
        <v>NOT DUE</v>
      </c>
      <c r="K29" s="31" t="s">
        <v>1824</v>
      </c>
      <c r="L29" s="145" t="s">
        <v>5230</v>
      </c>
    </row>
    <row r="30" spans="1:12" ht="24.95" customHeight="1">
      <c r="A30" s="17" t="s">
        <v>4060</v>
      </c>
      <c r="B30" s="31" t="s">
        <v>1806</v>
      </c>
      <c r="C30" s="31" t="s">
        <v>1807</v>
      </c>
      <c r="D30" s="43" t="s">
        <v>375</v>
      </c>
      <c r="E30" s="13">
        <v>41565</v>
      </c>
      <c r="F30" s="325">
        <f>F29</f>
        <v>44584</v>
      </c>
      <c r="G30" s="334"/>
      <c r="H30" s="15">
        <f t="shared" ref="H30:H35" si="5">DATE(YEAR(F30)+1,MONTH(F30),DAY(F30)-1)</f>
        <v>44948</v>
      </c>
      <c r="I30" s="16">
        <f t="shared" ca="1" si="3"/>
        <v>364</v>
      </c>
      <c r="J30" s="17" t="str">
        <f t="shared" ca="1" si="0"/>
        <v>NOT DUE</v>
      </c>
      <c r="K30" s="31" t="s">
        <v>1824</v>
      </c>
      <c r="L30" s="145" t="s">
        <v>5230</v>
      </c>
    </row>
    <row r="31" spans="1:12" ht="25.5">
      <c r="A31" s="17" t="s">
        <v>4061</v>
      </c>
      <c r="B31" s="31" t="s">
        <v>1808</v>
      </c>
      <c r="C31" s="31" t="s">
        <v>1809</v>
      </c>
      <c r="D31" s="43" t="s">
        <v>375</v>
      </c>
      <c r="E31" s="13">
        <v>41565</v>
      </c>
      <c r="F31" s="325">
        <f>'No.1 Cooling SW Booster Pump'!F22</f>
        <v>44584</v>
      </c>
      <c r="G31" s="334"/>
      <c r="H31" s="15">
        <f t="shared" si="5"/>
        <v>44948</v>
      </c>
      <c r="I31" s="16">
        <f t="shared" ca="1" si="3"/>
        <v>364</v>
      </c>
      <c r="J31" s="17" t="str">
        <f t="shared" ca="1" si="0"/>
        <v>NOT DUE</v>
      </c>
      <c r="K31" s="31" t="s">
        <v>1825</v>
      </c>
      <c r="L31" s="145" t="s">
        <v>5230</v>
      </c>
    </row>
    <row r="32" spans="1:12" ht="25.5">
      <c r="A32" s="17" t="s">
        <v>4062</v>
      </c>
      <c r="B32" s="31" t="s">
        <v>1810</v>
      </c>
      <c r="C32" s="31" t="s">
        <v>1811</v>
      </c>
      <c r="D32" s="43" t="s">
        <v>375</v>
      </c>
      <c r="E32" s="13">
        <v>41565</v>
      </c>
      <c r="F32" s="325">
        <f>F31</f>
        <v>44584</v>
      </c>
      <c r="G32" s="334"/>
      <c r="H32" s="15">
        <f t="shared" si="5"/>
        <v>44948</v>
      </c>
      <c r="I32" s="16">
        <f t="shared" ca="1" si="3"/>
        <v>364</v>
      </c>
      <c r="J32" s="17" t="str">
        <f t="shared" ca="1" si="0"/>
        <v>NOT DUE</v>
      </c>
      <c r="K32" s="31" t="s">
        <v>1825</v>
      </c>
      <c r="L32" s="145" t="s">
        <v>5230</v>
      </c>
    </row>
    <row r="33" spans="1:12" ht="25.5">
      <c r="A33" s="17" t="s">
        <v>4063</v>
      </c>
      <c r="B33" s="31" t="s">
        <v>1812</v>
      </c>
      <c r="C33" s="31" t="s">
        <v>1813</v>
      </c>
      <c r="D33" s="43" t="s">
        <v>375</v>
      </c>
      <c r="E33" s="13">
        <v>41565</v>
      </c>
      <c r="F33" s="325">
        <f>F32</f>
        <v>44584</v>
      </c>
      <c r="G33" s="334"/>
      <c r="H33" s="15">
        <f t="shared" si="5"/>
        <v>44948</v>
      </c>
      <c r="I33" s="16">
        <f t="shared" ca="1" si="3"/>
        <v>364</v>
      </c>
      <c r="J33" s="17" t="str">
        <f t="shared" ca="1" si="0"/>
        <v>NOT DUE</v>
      </c>
      <c r="K33" s="31" t="s">
        <v>1825</v>
      </c>
      <c r="L33" s="145" t="s">
        <v>5230</v>
      </c>
    </row>
    <row r="34" spans="1:12" ht="25.5">
      <c r="A34" s="17" t="s">
        <v>4064</v>
      </c>
      <c r="B34" s="31" t="s">
        <v>1814</v>
      </c>
      <c r="C34" s="31" t="s">
        <v>1815</v>
      </c>
      <c r="D34" s="43" t="s">
        <v>375</v>
      </c>
      <c r="E34" s="13">
        <v>41565</v>
      </c>
      <c r="F34" s="325">
        <f>F33</f>
        <v>44584</v>
      </c>
      <c r="G34" s="334"/>
      <c r="H34" s="15">
        <f t="shared" si="5"/>
        <v>44948</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5">
        <f>F34</f>
        <v>44584</v>
      </c>
      <c r="G35" s="334"/>
      <c r="H35" s="15">
        <f t="shared" si="5"/>
        <v>44948</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5146.8999999999996</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3">
        <f>IF(I8&lt;=8000,$F$5+(I8/24),"error")</f>
        <v>44828.17083333333</v>
      </c>
      <c r="I8" s="23">
        <f>D8-($F$4-G8)</f>
        <v>5860.1</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3">
        <f>IF(I9&lt;=8000,$F$5+(I9/24),"error")</f>
        <v>44828.17083333333</v>
      </c>
      <c r="I9" s="23">
        <f t="shared" ref="I9:I17" si="1">D9-($F$4-G9)</f>
        <v>5860.1</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3">
        <f>IF(I10&lt;=20000,$F$5+(I10/24),"error")</f>
        <v>45328.17083333333</v>
      </c>
      <c r="I10" s="23">
        <f t="shared" si="1"/>
        <v>17860.099999999999</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3">
        <f>IF(I11&lt;=8000,$F$5+(I11/24),"error")</f>
        <v>44828.17083333333</v>
      </c>
      <c r="I11" s="23">
        <f t="shared" si="1"/>
        <v>5860.1</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3">
        <f>IF(I12&lt;=20000,$F$5+(I12/24),"error")</f>
        <v>45328.17083333333</v>
      </c>
      <c r="I12" s="23">
        <f t="shared" si="1"/>
        <v>17860.099999999999</v>
      </c>
      <c r="J12" s="17" t="str">
        <f t="shared" si="0"/>
        <v>NOT DUE</v>
      </c>
      <c r="K12" s="31"/>
      <c r="L12" s="145" t="s">
        <v>2558</v>
      </c>
    </row>
    <row r="13" spans="1:12" ht="25.5">
      <c r="A13" s="17" t="s">
        <v>3985</v>
      </c>
      <c r="B13" s="31" t="s">
        <v>2367</v>
      </c>
      <c r="C13" s="31" t="s">
        <v>2368</v>
      </c>
      <c r="D13" s="43">
        <v>8000</v>
      </c>
      <c r="E13" s="13">
        <v>41565</v>
      </c>
      <c r="F13" s="13">
        <v>43306</v>
      </c>
      <c r="G13" s="27">
        <v>3007</v>
      </c>
      <c r="H13" s="333">
        <f>IF(I13&lt;=8000,$F$5+(I13/24),"error")</f>
        <v>44828.17083333333</v>
      </c>
      <c r="I13" s="23">
        <f t="shared" si="1"/>
        <v>5860.1</v>
      </c>
      <c r="J13" s="17" t="str">
        <f t="shared" si="0"/>
        <v>NOT DUE</v>
      </c>
      <c r="K13" s="31"/>
      <c r="L13" s="145" t="s">
        <v>2558</v>
      </c>
    </row>
    <row r="14" spans="1:12">
      <c r="A14" s="17" t="s">
        <v>3986</v>
      </c>
      <c r="B14" s="31" t="s">
        <v>2367</v>
      </c>
      <c r="C14" s="31" t="s">
        <v>2363</v>
      </c>
      <c r="D14" s="43">
        <v>20000</v>
      </c>
      <c r="E14" s="13">
        <v>41565</v>
      </c>
      <c r="F14" s="13">
        <v>43306</v>
      </c>
      <c r="G14" s="27">
        <v>3007</v>
      </c>
      <c r="H14" s="333">
        <f>IF(I14&lt;=20000,$F$5+(I14/24),"error")</f>
        <v>45328.17083333333</v>
      </c>
      <c r="I14" s="23">
        <f t="shared" si="1"/>
        <v>17860.099999999999</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3">
        <f>IF(I15&lt;=20000,$F$5+(I15/24),"error")</f>
        <v>45328.17083333333</v>
      </c>
      <c r="I15" s="23">
        <f t="shared" si="1"/>
        <v>17860.099999999999</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3">
        <f>IF(I16&lt;=20000,$F$5+(I16/24),"error")</f>
        <v>45328.17083333333</v>
      </c>
      <c r="I16" s="23">
        <f t="shared" si="1"/>
        <v>17860.099999999999</v>
      </c>
      <c r="J16" s="17" t="str">
        <f t="shared" si="0"/>
        <v>NOT DUE</v>
      </c>
      <c r="K16" s="31" t="s">
        <v>2380</v>
      </c>
      <c r="L16" s="145" t="s">
        <v>2558</v>
      </c>
    </row>
    <row r="17" spans="1:12" ht="25.5">
      <c r="A17" s="17" t="s">
        <v>3989</v>
      </c>
      <c r="B17" s="31" t="s">
        <v>4541</v>
      </c>
      <c r="C17" s="31" t="s">
        <v>2373</v>
      </c>
      <c r="D17" s="43">
        <v>8000</v>
      </c>
      <c r="E17" s="13">
        <v>41565</v>
      </c>
      <c r="F17" s="13">
        <v>41565</v>
      </c>
      <c r="G17" s="27">
        <v>0</v>
      </c>
      <c r="H17" s="333">
        <f>IF(I17&lt;=8000,$F$5+(I17/24),"error")</f>
        <v>44702.879166666666</v>
      </c>
      <c r="I17" s="23">
        <f t="shared" si="1"/>
        <v>2853.1000000000004</v>
      </c>
      <c r="J17" s="17" t="str">
        <f t="shared" si="0"/>
        <v>NOT DUE</v>
      </c>
      <c r="K17" s="31"/>
      <c r="L17" s="283"/>
    </row>
    <row r="18" spans="1:12" ht="38.25">
      <c r="A18" s="17" t="s">
        <v>3990</v>
      </c>
      <c r="B18" s="31" t="s">
        <v>1786</v>
      </c>
      <c r="C18" s="31" t="s">
        <v>1787</v>
      </c>
      <c r="D18" s="43" t="s">
        <v>1</v>
      </c>
      <c r="E18" s="13">
        <v>41565</v>
      </c>
      <c r="F18" s="13">
        <f>F29</f>
        <v>44584</v>
      </c>
      <c r="G18" s="334"/>
      <c r="H18" s="15">
        <f>DATE(YEAR(F18),MONTH(F18),DAY(F18)+1)</f>
        <v>44585</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44584</v>
      </c>
      <c r="G19" s="334"/>
      <c r="H19" s="15">
        <f>DATE(YEAR(F19),MONTH(F19),DAY(F19)+1)</f>
        <v>44585</v>
      </c>
      <c r="I19" s="16">
        <f t="shared" ca="1" si="2"/>
        <v>1</v>
      </c>
      <c r="J19" s="17" t="str">
        <f t="shared" ca="1" si="0"/>
        <v>NOT DUE</v>
      </c>
      <c r="K19" s="31" t="s">
        <v>1819</v>
      </c>
      <c r="L19" s="145"/>
    </row>
    <row r="20" spans="1:12" ht="38.25">
      <c r="A20" s="17" t="s">
        <v>3992</v>
      </c>
      <c r="B20" s="31" t="s">
        <v>1790</v>
      </c>
      <c r="C20" s="31" t="s">
        <v>1791</v>
      </c>
      <c r="D20" s="43" t="s">
        <v>1</v>
      </c>
      <c r="E20" s="13">
        <v>41565</v>
      </c>
      <c r="F20" s="13">
        <f>F19</f>
        <v>44584</v>
      </c>
      <c r="G20" s="334"/>
      <c r="H20" s="15">
        <f>DATE(YEAR(F20),MONTH(F20),DAY(F20)+1)</f>
        <v>44585</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5">
        <v>44569</v>
      </c>
      <c r="G21" s="334"/>
      <c r="H21" s="15">
        <f>EDATE(F21-1,1)</f>
        <v>44599</v>
      </c>
      <c r="I21" s="16">
        <f t="shared" ca="1" si="2"/>
        <v>15</v>
      </c>
      <c r="J21" s="17" t="str">
        <f t="shared" ca="1" si="0"/>
        <v>NOT DUE</v>
      </c>
      <c r="K21" s="31" t="s">
        <v>1821</v>
      </c>
      <c r="L21" s="145" t="s">
        <v>2558</v>
      </c>
    </row>
    <row r="22" spans="1:12" ht="25.5">
      <c r="A22" s="17" t="s">
        <v>3994</v>
      </c>
      <c r="B22" s="31" t="s">
        <v>1794</v>
      </c>
      <c r="C22" s="31" t="s">
        <v>1795</v>
      </c>
      <c r="D22" s="43" t="s">
        <v>1</v>
      </c>
      <c r="E22" s="13">
        <v>41565</v>
      </c>
      <c r="F22" s="13">
        <f>F20</f>
        <v>44584</v>
      </c>
      <c r="G22" s="334"/>
      <c r="H22" s="15">
        <f>DATE(YEAR(F22),MONTH(F22),DAY(F22)+1)</f>
        <v>44585</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44584</v>
      </c>
      <c r="G23" s="334"/>
      <c r="H23" s="15">
        <f>DATE(YEAR(F23),MONTH(F23),DAY(F23)+1)</f>
        <v>44585</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5">
        <f>F25</f>
        <v>44584</v>
      </c>
      <c r="G26" s="334"/>
      <c r="H26" s="15">
        <f>DATE(YEAR(F26),MONTH(F26)+3,DAY(F26)-1)</f>
        <v>44673</v>
      </c>
      <c r="I26" s="16">
        <f t="shared" ca="1" si="2"/>
        <v>89</v>
      </c>
      <c r="J26" s="17" t="str">
        <f t="shared" ca="1" si="0"/>
        <v>NOT DUE</v>
      </c>
      <c r="K26" s="31" t="s">
        <v>1823</v>
      </c>
      <c r="L26" s="145" t="s">
        <v>2558</v>
      </c>
    </row>
    <row r="27" spans="1:12" ht="25.5">
      <c r="A27" s="17" t="s">
        <v>3999</v>
      </c>
      <c r="B27" s="31" t="s">
        <v>1803</v>
      </c>
      <c r="C27" s="31"/>
      <c r="D27" s="43" t="s">
        <v>4</v>
      </c>
      <c r="E27" s="13">
        <v>43715</v>
      </c>
      <c r="F27" s="325">
        <f>F26</f>
        <v>44584</v>
      </c>
      <c r="G27" s="334"/>
      <c r="H27" s="15">
        <f>EDATE(F27-1,1)</f>
        <v>44614</v>
      </c>
      <c r="I27" s="16">
        <f t="shared" ca="1" si="2"/>
        <v>30</v>
      </c>
      <c r="J27" s="17" t="str">
        <f t="shared" ca="1" si="0"/>
        <v>NOT DUE</v>
      </c>
      <c r="K27" s="31"/>
      <c r="L27" s="145"/>
    </row>
    <row r="28" spans="1:12" ht="24.95" customHeight="1">
      <c r="A28" s="17" t="s">
        <v>4000</v>
      </c>
      <c r="B28" s="31" t="s">
        <v>1804</v>
      </c>
      <c r="C28" s="31" t="s">
        <v>1805</v>
      </c>
      <c r="D28" s="43" t="s">
        <v>0</v>
      </c>
      <c r="E28" s="13">
        <v>41565</v>
      </c>
      <c r="F28" s="13">
        <v>44554</v>
      </c>
      <c r="G28" s="334"/>
      <c r="H28" s="15">
        <f>DATE(YEAR(F28),MONTH(F28)+3,DAY(F28)-1)</f>
        <v>44643</v>
      </c>
      <c r="I28" s="16">
        <f t="shared" ca="1" si="2"/>
        <v>59</v>
      </c>
      <c r="J28" s="17" t="str">
        <f t="shared" ca="1" si="0"/>
        <v>NOT DUE</v>
      </c>
      <c r="K28" s="31" t="s">
        <v>1824</v>
      </c>
      <c r="L28" s="145"/>
    </row>
    <row r="29" spans="1:12" ht="24.95" customHeight="1">
      <c r="A29" s="17" t="s">
        <v>4001</v>
      </c>
      <c r="B29" s="31" t="s">
        <v>2376</v>
      </c>
      <c r="C29" s="31"/>
      <c r="D29" s="43" t="s">
        <v>1</v>
      </c>
      <c r="E29" s="13">
        <v>41565</v>
      </c>
      <c r="F29" s="13">
        <f>'No.2 Cooling SW Booster Pump'!F29</f>
        <v>44584</v>
      </c>
      <c r="G29" s="334"/>
      <c r="H29" s="15">
        <f>DATE(YEAR(F29),MONTH(F29),DAY(F29)+1)</f>
        <v>44585</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4"/>
      <c r="H30" s="15">
        <f t="shared" ref="H30:H35" si="3">DATE(YEAR(F30)+1,MONTH(F30),DAY(F30)-1)</f>
        <v>44738</v>
      </c>
      <c r="I30" s="16">
        <f t="shared" ca="1" si="2"/>
        <v>154</v>
      </c>
      <c r="J30" s="17" t="str">
        <f t="shared" ca="1" si="0"/>
        <v>NOT DUE</v>
      </c>
      <c r="K30" s="31" t="s">
        <v>1824</v>
      </c>
      <c r="L30" s="145" t="s">
        <v>2558</v>
      </c>
    </row>
    <row r="31" spans="1:12" ht="25.5">
      <c r="A31" s="17" t="s">
        <v>4003</v>
      </c>
      <c r="B31" s="31" t="s">
        <v>1808</v>
      </c>
      <c r="C31" s="31" t="s">
        <v>1809</v>
      </c>
      <c r="D31" s="43" t="s">
        <v>375</v>
      </c>
      <c r="E31" s="13">
        <v>41565</v>
      </c>
      <c r="F31" s="325">
        <v>44374</v>
      </c>
      <c r="G31" s="334"/>
      <c r="H31" s="15">
        <f t="shared" si="3"/>
        <v>44738</v>
      </c>
      <c r="I31" s="16">
        <f t="shared" ca="1" si="2"/>
        <v>154</v>
      </c>
      <c r="J31" s="17" t="str">
        <f t="shared" ca="1" si="0"/>
        <v>NOT DUE</v>
      </c>
      <c r="K31" s="31" t="s">
        <v>1825</v>
      </c>
      <c r="L31" s="145" t="s">
        <v>2558</v>
      </c>
    </row>
    <row r="32" spans="1:12" ht="25.5">
      <c r="A32" s="17" t="s">
        <v>4004</v>
      </c>
      <c r="B32" s="31" t="s">
        <v>1810</v>
      </c>
      <c r="C32" s="31" t="s">
        <v>1811</v>
      </c>
      <c r="D32" s="43" t="s">
        <v>375</v>
      </c>
      <c r="E32" s="13">
        <v>41565</v>
      </c>
      <c r="F32" s="325">
        <v>44374</v>
      </c>
      <c r="G32" s="334"/>
      <c r="H32" s="15">
        <f t="shared" si="3"/>
        <v>44738</v>
      </c>
      <c r="I32" s="16">
        <f t="shared" ca="1" si="2"/>
        <v>154</v>
      </c>
      <c r="J32" s="17" t="str">
        <f t="shared" ca="1" si="0"/>
        <v>NOT DUE</v>
      </c>
      <c r="K32" s="31" t="s">
        <v>1825</v>
      </c>
      <c r="L32" s="145" t="s">
        <v>2558</v>
      </c>
    </row>
    <row r="33" spans="1:12" ht="25.5">
      <c r="A33" s="17" t="s">
        <v>4005</v>
      </c>
      <c r="B33" s="31" t="s">
        <v>1812</v>
      </c>
      <c r="C33" s="31" t="s">
        <v>1813</v>
      </c>
      <c r="D33" s="43" t="s">
        <v>375</v>
      </c>
      <c r="E33" s="13">
        <v>41565</v>
      </c>
      <c r="F33" s="325">
        <v>44374</v>
      </c>
      <c r="G33" s="334"/>
      <c r="H33" s="15">
        <f t="shared" si="3"/>
        <v>44738</v>
      </c>
      <c r="I33" s="16">
        <f t="shared" ca="1" si="2"/>
        <v>154</v>
      </c>
      <c r="J33" s="17" t="str">
        <f t="shared" ca="1" si="0"/>
        <v>NOT DUE</v>
      </c>
      <c r="K33" s="31" t="s">
        <v>1825</v>
      </c>
      <c r="L33" s="145" t="s">
        <v>2558</v>
      </c>
    </row>
    <row r="34" spans="1:12" ht="25.5">
      <c r="A34" s="17" t="s">
        <v>4006</v>
      </c>
      <c r="B34" s="31" t="s">
        <v>1814</v>
      </c>
      <c r="C34" s="31" t="s">
        <v>1815</v>
      </c>
      <c r="D34" s="43" t="s">
        <v>375</v>
      </c>
      <c r="E34" s="13">
        <v>41565</v>
      </c>
      <c r="F34" s="325">
        <v>44374</v>
      </c>
      <c r="G34" s="334"/>
      <c r="H34" s="15">
        <f t="shared" si="3"/>
        <v>44738</v>
      </c>
      <c r="I34" s="16">
        <f t="shared" ca="1" si="2"/>
        <v>154</v>
      </c>
      <c r="J34" s="17" t="str">
        <f t="shared" ca="1" si="0"/>
        <v>NOT DUE</v>
      </c>
      <c r="K34" s="31" t="s">
        <v>1826</v>
      </c>
      <c r="L34" s="145" t="s">
        <v>2558</v>
      </c>
    </row>
    <row r="35" spans="1:12" ht="24.95" customHeight="1">
      <c r="A35" s="17" t="s">
        <v>4007</v>
      </c>
      <c r="B35" s="31" t="s">
        <v>1827</v>
      </c>
      <c r="C35" s="31" t="s">
        <v>1828</v>
      </c>
      <c r="D35" s="43" t="s">
        <v>375</v>
      </c>
      <c r="E35" s="13">
        <v>41565</v>
      </c>
      <c r="F35" s="325">
        <v>44374</v>
      </c>
      <c r="G35" s="334"/>
      <c r="H35" s="15">
        <f t="shared" si="3"/>
        <v>44738</v>
      </c>
      <c r="I35" s="16">
        <f t="shared" ca="1" si="2"/>
        <v>154</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8" workbookViewId="0">
      <selection activeCell="E19" sqref="E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6116.8</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3">
        <f>IF(I8&lt;=8000,$F$5+(I8/24),"error")</f>
        <v>44789.591666666667</v>
      </c>
      <c r="I8" s="23">
        <f>D8-($F$4-G8)</f>
        <v>4934.2</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3">
        <f>IF(I9&lt;=8000,$F$5+(I9/24),"error")</f>
        <v>44789.591666666667</v>
      </c>
      <c r="I9" s="23">
        <f t="shared" ref="I9:I17" si="1">D9-($F$4-G9)</f>
        <v>4934.2</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3">
        <f>IF(I10&lt;=20000,$F$5+(I10/24),"error")</f>
        <v>45289.591666666667</v>
      </c>
      <c r="I10" s="23">
        <f t="shared" si="1"/>
        <v>16934.2</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3">
        <f>IF(I11&lt;=8000,$F$5+(I11/24),"error")</f>
        <v>44789.591666666667</v>
      </c>
      <c r="I11" s="23">
        <f t="shared" si="1"/>
        <v>4934.2</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3">
        <f>IF(I12&lt;=20000,$F$5+(I12/24),"error")</f>
        <v>45289.591666666667</v>
      </c>
      <c r="I12" s="23">
        <f t="shared" si="1"/>
        <v>16934.2</v>
      </c>
      <c r="J12" s="17" t="str">
        <f t="shared" si="0"/>
        <v>NOT DUE</v>
      </c>
      <c r="K12" s="31"/>
      <c r="L12" s="145" t="s">
        <v>2558</v>
      </c>
    </row>
    <row r="13" spans="1:12" ht="25.5">
      <c r="A13" s="17" t="s">
        <v>4013</v>
      </c>
      <c r="B13" s="31" t="s">
        <v>2367</v>
      </c>
      <c r="C13" s="31" t="s">
        <v>2368</v>
      </c>
      <c r="D13" s="43">
        <v>8000</v>
      </c>
      <c r="E13" s="13">
        <v>41565</v>
      </c>
      <c r="F13" s="13">
        <v>43305</v>
      </c>
      <c r="G13" s="27">
        <v>3051</v>
      </c>
      <c r="H13" s="333">
        <f>IF(I13&lt;=8000,$F$5+(I13/24),"error")</f>
        <v>44789.591666666667</v>
      </c>
      <c r="I13" s="23">
        <f t="shared" si="1"/>
        <v>4934.2</v>
      </c>
      <c r="J13" s="17" t="str">
        <f t="shared" si="0"/>
        <v>NOT DUE</v>
      </c>
      <c r="K13" s="31"/>
      <c r="L13" s="145" t="s">
        <v>2558</v>
      </c>
    </row>
    <row r="14" spans="1:12">
      <c r="A14" s="17" t="s">
        <v>4014</v>
      </c>
      <c r="B14" s="31" t="s">
        <v>2367</v>
      </c>
      <c r="C14" s="31" t="s">
        <v>2363</v>
      </c>
      <c r="D14" s="43">
        <v>20000</v>
      </c>
      <c r="E14" s="13">
        <v>41565</v>
      </c>
      <c r="F14" s="13">
        <v>43305</v>
      </c>
      <c r="G14" s="27">
        <v>3051</v>
      </c>
      <c r="H14" s="333">
        <f>IF(I14&lt;=20000,$F$5+(I14/24),"error")</f>
        <v>45289.591666666667</v>
      </c>
      <c r="I14" s="23">
        <f t="shared" si="1"/>
        <v>16934.2</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3">
        <f>IF(I15&lt;=20000,$F$5+(I15/24),"error")</f>
        <v>45289.591666666667</v>
      </c>
      <c r="I15" s="23">
        <f t="shared" si="1"/>
        <v>16934.2</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3">
        <f>IF(I16&lt;=20000,$F$5+(I16/24),"error")</f>
        <v>45289.591666666667</v>
      </c>
      <c r="I16" s="23">
        <f t="shared" si="1"/>
        <v>16934.2</v>
      </c>
      <c r="J16" s="17" t="str">
        <f t="shared" si="0"/>
        <v>NOT DUE</v>
      </c>
      <c r="K16" s="31" t="s">
        <v>2380</v>
      </c>
      <c r="L16" s="145" t="s">
        <v>2558</v>
      </c>
    </row>
    <row r="17" spans="1:12" ht="25.5">
      <c r="A17" s="17" t="s">
        <v>4017</v>
      </c>
      <c r="B17" s="31" t="s">
        <v>4541</v>
      </c>
      <c r="C17" s="31" t="s">
        <v>2373</v>
      </c>
      <c r="D17" s="43">
        <v>8000</v>
      </c>
      <c r="E17" s="13">
        <v>41565</v>
      </c>
      <c r="F17" s="13">
        <v>41565</v>
      </c>
      <c r="G17" s="27">
        <v>0</v>
      </c>
      <c r="H17" s="333">
        <f>IF(I17&lt;=8000,$F$5+(I17/24),"error")</f>
        <v>44662.466666666667</v>
      </c>
      <c r="I17" s="23">
        <f t="shared" si="1"/>
        <v>1883.1999999999998</v>
      </c>
      <c r="J17" s="17" t="str">
        <f t="shared" si="0"/>
        <v>NOT DUE</v>
      </c>
      <c r="K17" s="31"/>
      <c r="L17" s="157"/>
    </row>
    <row r="18" spans="1:12" ht="38.25">
      <c r="A18" s="17" t="s">
        <v>4018</v>
      </c>
      <c r="B18" s="31" t="s">
        <v>1786</v>
      </c>
      <c r="C18" s="31" t="s">
        <v>1787</v>
      </c>
      <c r="D18" s="43" t="s">
        <v>1</v>
      </c>
      <c r="E18" s="13">
        <v>41565</v>
      </c>
      <c r="F18" s="13">
        <f>'No.1 Feed Pump'!F29</f>
        <v>44584</v>
      </c>
      <c r="G18" s="334"/>
      <c r="H18" s="15">
        <f>DATE(YEAR(F18),MONTH(F18),DAY(F18)+1)</f>
        <v>44585</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44584</v>
      </c>
      <c r="G19" s="334"/>
      <c r="H19" s="15">
        <f>DATE(YEAR(F19),MONTH(F19),DAY(F19)+1)</f>
        <v>44585</v>
      </c>
      <c r="I19" s="16">
        <f t="shared" ca="1" si="2"/>
        <v>1</v>
      </c>
      <c r="J19" s="17" t="str">
        <f t="shared" ca="1" si="0"/>
        <v>NOT DUE</v>
      </c>
      <c r="K19" s="31" t="s">
        <v>1819</v>
      </c>
      <c r="L19" s="145"/>
    </row>
    <row r="20" spans="1:12" ht="38.25">
      <c r="A20" s="17" t="s">
        <v>4020</v>
      </c>
      <c r="B20" s="31" t="s">
        <v>1790</v>
      </c>
      <c r="C20" s="31" t="s">
        <v>1791</v>
      </c>
      <c r="D20" s="43" t="s">
        <v>1</v>
      </c>
      <c r="E20" s="13">
        <v>41565</v>
      </c>
      <c r="F20" s="13">
        <f>F19</f>
        <v>44584</v>
      </c>
      <c r="G20" s="334"/>
      <c r="H20" s="15">
        <f>DATE(YEAR(F20),MONTH(F20),DAY(F20)+1)</f>
        <v>44585</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5">
        <v>44569</v>
      </c>
      <c r="G21" s="334"/>
      <c r="H21" s="15">
        <f>EDATE(F21-1,1)</f>
        <v>44599</v>
      </c>
      <c r="I21" s="16">
        <f t="shared" ca="1" si="2"/>
        <v>15</v>
      </c>
      <c r="J21" s="17" t="str">
        <f t="shared" ca="1" si="0"/>
        <v>NOT DUE</v>
      </c>
      <c r="K21" s="31" t="s">
        <v>1821</v>
      </c>
      <c r="L21" s="145"/>
    </row>
    <row r="22" spans="1:12" ht="25.5">
      <c r="A22" s="17" t="s">
        <v>4022</v>
      </c>
      <c r="B22" s="31" t="s">
        <v>1794</v>
      </c>
      <c r="C22" s="31" t="s">
        <v>1795</v>
      </c>
      <c r="D22" s="43" t="s">
        <v>1</v>
      </c>
      <c r="E22" s="13">
        <v>41565</v>
      </c>
      <c r="F22" s="13">
        <f>F20</f>
        <v>44584</v>
      </c>
      <c r="G22" s="334"/>
      <c r="H22" s="15">
        <f>DATE(YEAR(F22),MONTH(F22),DAY(F22)+1)</f>
        <v>44585</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44584</v>
      </c>
      <c r="G23" s="334"/>
      <c r="H23" s="15">
        <f>DATE(YEAR(F23),MONTH(F23),DAY(F23)+1)</f>
        <v>44585</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5">
        <v>44563</v>
      </c>
      <c r="G26" s="334"/>
      <c r="H26" s="15">
        <f>DATE(YEAR(F26),MONTH(F26)+3,DAY(F26)-1)</f>
        <v>44652</v>
      </c>
      <c r="I26" s="16">
        <f t="shared" ca="1" si="2"/>
        <v>68</v>
      </c>
      <c r="J26" s="17" t="str">
        <f t="shared" ca="1" si="0"/>
        <v>NOT DUE</v>
      </c>
      <c r="K26" s="31" t="s">
        <v>1823</v>
      </c>
      <c r="L26" s="145"/>
    </row>
    <row r="27" spans="1:12" ht="25.5">
      <c r="A27" s="17" t="s">
        <v>4027</v>
      </c>
      <c r="B27" s="31" t="s">
        <v>1803</v>
      </c>
      <c r="C27" s="31"/>
      <c r="D27" s="43" t="s">
        <v>4</v>
      </c>
      <c r="E27" s="13">
        <v>41565</v>
      </c>
      <c r="F27" s="325">
        <f>F21</f>
        <v>44569</v>
      </c>
      <c r="G27" s="334"/>
      <c r="H27" s="15">
        <f>EDATE(F27-1,1)</f>
        <v>44599</v>
      </c>
      <c r="I27" s="16">
        <f t="shared" ca="1" si="2"/>
        <v>15</v>
      </c>
      <c r="J27" s="17" t="str">
        <f t="shared" ca="1" si="0"/>
        <v>NOT DUE</v>
      </c>
      <c r="K27" s="31"/>
      <c r="L27" s="145"/>
    </row>
    <row r="28" spans="1:12" ht="24.95" customHeight="1">
      <c r="A28" s="17" t="s">
        <v>4028</v>
      </c>
      <c r="B28" s="31" t="s">
        <v>1804</v>
      </c>
      <c r="C28" s="31" t="s">
        <v>1805</v>
      </c>
      <c r="D28" s="43" t="s">
        <v>0</v>
      </c>
      <c r="E28" s="13">
        <v>41565</v>
      </c>
      <c r="F28" s="13">
        <v>44554</v>
      </c>
      <c r="G28" s="334"/>
      <c r="H28" s="15">
        <f>DATE(YEAR(F28),MONTH(F28)+3,DAY(F28)-1)</f>
        <v>44643</v>
      </c>
      <c r="I28" s="16">
        <f t="shared" ca="1" si="2"/>
        <v>59</v>
      </c>
      <c r="J28" s="17" t="str">
        <f t="shared" ca="1" si="0"/>
        <v>NOT DUE</v>
      </c>
      <c r="K28" s="31" t="s">
        <v>1824</v>
      </c>
      <c r="L28" s="145"/>
    </row>
    <row r="29" spans="1:12" ht="24.95" customHeight="1">
      <c r="A29" s="17" t="s">
        <v>4029</v>
      </c>
      <c r="B29" s="31" t="s">
        <v>2376</v>
      </c>
      <c r="C29" s="31"/>
      <c r="D29" s="43" t="s">
        <v>1</v>
      </c>
      <c r="E29" s="13">
        <v>41565</v>
      </c>
      <c r="F29" s="13">
        <f>F25</f>
        <v>44584</v>
      </c>
      <c r="G29" s="334"/>
      <c r="H29" s="15">
        <f>DATE(YEAR(F29),MONTH(F29),DAY(F29)+1)</f>
        <v>44585</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5">
        <v>44374</v>
      </c>
      <c r="G30" s="334"/>
      <c r="H30" s="15">
        <f t="shared" ref="H30:H35" si="3">DATE(YEAR(F30)+1,MONTH(F30),DAY(F30)-1)</f>
        <v>44738</v>
      </c>
      <c r="I30" s="16">
        <f t="shared" ca="1" si="2"/>
        <v>154</v>
      </c>
      <c r="J30" s="17" t="str">
        <f t="shared" ca="1" si="0"/>
        <v>NOT DUE</v>
      </c>
      <c r="K30" s="31" t="s">
        <v>1824</v>
      </c>
      <c r="L30" s="145" t="s">
        <v>2558</v>
      </c>
    </row>
    <row r="31" spans="1:12" ht="25.5">
      <c r="A31" s="17" t="s">
        <v>4031</v>
      </c>
      <c r="B31" s="31" t="s">
        <v>1808</v>
      </c>
      <c r="C31" s="31" t="s">
        <v>1809</v>
      </c>
      <c r="D31" s="43" t="s">
        <v>375</v>
      </c>
      <c r="E31" s="13">
        <v>41565</v>
      </c>
      <c r="F31" s="325">
        <v>44374</v>
      </c>
      <c r="G31" s="334"/>
      <c r="H31" s="15">
        <f t="shared" si="3"/>
        <v>44738</v>
      </c>
      <c r="I31" s="16">
        <f t="shared" ca="1" si="2"/>
        <v>154</v>
      </c>
      <c r="J31" s="17" t="str">
        <f t="shared" ca="1" si="0"/>
        <v>NOT DUE</v>
      </c>
      <c r="K31" s="31" t="s">
        <v>1825</v>
      </c>
      <c r="L31" s="145" t="s">
        <v>2558</v>
      </c>
    </row>
    <row r="32" spans="1:12" ht="25.5">
      <c r="A32" s="17" t="s">
        <v>4032</v>
      </c>
      <c r="B32" s="31" t="s">
        <v>1810</v>
      </c>
      <c r="C32" s="31" t="s">
        <v>1811</v>
      </c>
      <c r="D32" s="43" t="s">
        <v>375</v>
      </c>
      <c r="E32" s="13">
        <v>41565</v>
      </c>
      <c r="F32" s="325">
        <v>44374</v>
      </c>
      <c r="G32" s="334"/>
      <c r="H32" s="15">
        <f t="shared" si="3"/>
        <v>44738</v>
      </c>
      <c r="I32" s="16">
        <f t="shared" ca="1" si="2"/>
        <v>154</v>
      </c>
      <c r="J32" s="17" t="str">
        <f t="shared" ca="1" si="0"/>
        <v>NOT DUE</v>
      </c>
      <c r="K32" s="31" t="s">
        <v>1825</v>
      </c>
      <c r="L32" s="145" t="s">
        <v>2558</v>
      </c>
    </row>
    <row r="33" spans="1:12" ht="25.5">
      <c r="A33" s="17" t="s">
        <v>4033</v>
      </c>
      <c r="B33" s="31" t="s">
        <v>1812</v>
      </c>
      <c r="C33" s="31" t="s">
        <v>1813</v>
      </c>
      <c r="D33" s="43" t="s">
        <v>375</v>
      </c>
      <c r="E33" s="13">
        <v>41565</v>
      </c>
      <c r="F33" s="325">
        <v>44374</v>
      </c>
      <c r="G33" s="334"/>
      <c r="H33" s="15">
        <f t="shared" si="3"/>
        <v>44738</v>
      </c>
      <c r="I33" s="16">
        <f t="shared" ca="1" si="2"/>
        <v>154</v>
      </c>
      <c r="J33" s="17" t="str">
        <f t="shared" ca="1" si="0"/>
        <v>NOT DUE</v>
      </c>
      <c r="K33" s="31" t="s">
        <v>1825</v>
      </c>
      <c r="L33" s="145" t="s">
        <v>2558</v>
      </c>
    </row>
    <row r="34" spans="1:12" ht="25.5">
      <c r="A34" s="17" t="s">
        <v>4034</v>
      </c>
      <c r="B34" s="31" t="s">
        <v>1814</v>
      </c>
      <c r="C34" s="31" t="s">
        <v>1815</v>
      </c>
      <c r="D34" s="43" t="s">
        <v>375</v>
      </c>
      <c r="E34" s="13">
        <v>41565</v>
      </c>
      <c r="F34" s="325">
        <v>44374</v>
      </c>
      <c r="G34" s="334"/>
      <c r="H34" s="15">
        <f t="shared" si="3"/>
        <v>44738</v>
      </c>
      <c r="I34" s="16">
        <f t="shared" ca="1" si="2"/>
        <v>154</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4"/>
      <c r="H35" s="15">
        <f t="shared" si="3"/>
        <v>44738</v>
      </c>
      <c r="I35" s="16">
        <f t="shared" ca="1" si="2"/>
        <v>154</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2658.4</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3">
        <f>IF(I8&lt;=8000,$F$5+(I8/24),"error")</f>
        <v>44870.275000000001</v>
      </c>
      <c r="I8" s="23">
        <f>D8-($F$4-G8)</f>
        <v>6870.6</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3">
        <f>IF(I9&lt;=8000,$F$5+(I9/24),"error")</f>
        <v>44870.275000000001</v>
      </c>
      <c r="I9" s="23">
        <f t="shared" ref="I9:I17" si="1">D9-($F$4-G9)</f>
        <v>6870.6</v>
      </c>
      <c r="J9" s="17" t="str">
        <f t="shared" si="0"/>
        <v>NOT DUE</v>
      </c>
      <c r="K9" s="31"/>
      <c r="L9" s="145"/>
    </row>
    <row r="10" spans="1:12" ht="24.95" customHeight="1">
      <c r="A10" s="17" t="s">
        <v>3923</v>
      </c>
      <c r="B10" s="31" t="s">
        <v>2361</v>
      </c>
      <c r="C10" s="31" t="s">
        <v>2363</v>
      </c>
      <c r="D10" s="43">
        <v>20000</v>
      </c>
      <c r="E10" s="13">
        <v>41565</v>
      </c>
      <c r="F10" s="13">
        <v>43351</v>
      </c>
      <c r="G10" s="27">
        <v>1529</v>
      </c>
      <c r="H10" s="333">
        <f>IF(I10&lt;=20000,$F$5+(I10/24),"error")</f>
        <v>45370.275000000001</v>
      </c>
      <c r="I10" s="23">
        <f t="shared" si="1"/>
        <v>18870.599999999999</v>
      </c>
      <c r="J10" s="17" t="str">
        <f t="shared" si="0"/>
        <v>NOT DUE</v>
      </c>
      <c r="K10" s="31"/>
      <c r="L10" s="145"/>
    </row>
    <row r="11" spans="1:12" ht="24.95" customHeight="1">
      <c r="A11" s="17" t="s">
        <v>3924</v>
      </c>
      <c r="B11" s="31" t="s">
        <v>2364</v>
      </c>
      <c r="C11" s="31" t="s">
        <v>2365</v>
      </c>
      <c r="D11" s="43">
        <v>8000</v>
      </c>
      <c r="E11" s="13">
        <v>41565</v>
      </c>
      <c r="F11" s="13">
        <v>43351</v>
      </c>
      <c r="G11" s="27">
        <v>1529</v>
      </c>
      <c r="H11" s="333">
        <f>IF(I11&lt;=8000,$F$5+(I11/24),"error")</f>
        <v>44870.275000000001</v>
      </c>
      <c r="I11" s="23">
        <f t="shared" si="1"/>
        <v>6870.6</v>
      </c>
      <c r="J11" s="17" t="str">
        <f t="shared" si="0"/>
        <v>NOT DUE</v>
      </c>
      <c r="K11" s="31" t="s">
        <v>2378</v>
      </c>
      <c r="L11" s="145"/>
    </row>
    <row r="12" spans="1:12" ht="25.5">
      <c r="A12" s="17" t="s">
        <v>3925</v>
      </c>
      <c r="B12" s="31" t="s">
        <v>2364</v>
      </c>
      <c r="C12" s="31" t="s">
        <v>2366</v>
      </c>
      <c r="D12" s="43">
        <v>20000</v>
      </c>
      <c r="E12" s="13">
        <v>41565</v>
      </c>
      <c r="F12" s="13">
        <v>43351</v>
      </c>
      <c r="G12" s="27">
        <v>1529</v>
      </c>
      <c r="H12" s="333">
        <f>IF(I12&lt;=20000,$F$5+(I12/24),"error")</f>
        <v>45370.275000000001</v>
      </c>
      <c r="I12" s="23">
        <f t="shared" si="1"/>
        <v>18870.599999999999</v>
      </c>
      <c r="J12" s="17" t="str">
        <f t="shared" si="0"/>
        <v>NOT DUE</v>
      </c>
      <c r="K12" s="31"/>
      <c r="L12" s="145"/>
    </row>
    <row r="13" spans="1:12" ht="25.5">
      <c r="A13" s="17" t="s">
        <v>3926</v>
      </c>
      <c r="B13" s="31" t="s">
        <v>2367</v>
      </c>
      <c r="C13" s="31" t="s">
        <v>2368</v>
      </c>
      <c r="D13" s="43">
        <v>8000</v>
      </c>
      <c r="E13" s="13">
        <v>41565</v>
      </c>
      <c r="F13" s="13">
        <v>43351</v>
      </c>
      <c r="G13" s="27">
        <v>1529</v>
      </c>
      <c r="H13" s="333">
        <f>IF(I13&lt;=8000,$F$5+(I13/24),"error")</f>
        <v>44870.275000000001</v>
      </c>
      <c r="I13" s="23">
        <f t="shared" si="1"/>
        <v>6870.6</v>
      </c>
      <c r="J13" s="17" t="str">
        <f t="shared" si="0"/>
        <v>NOT DUE</v>
      </c>
      <c r="K13" s="31"/>
      <c r="L13" s="145"/>
    </row>
    <row r="14" spans="1:12">
      <c r="A14" s="17" t="s">
        <v>3927</v>
      </c>
      <c r="B14" s="31" t="s">
        <v>2367</v>
      </c>
      <c r="C14" s="31" t="s">
        <v>2363</v>
      </c>
      <c r="D14" s="43">
        <v>20000</v>
      </c>
      <c r="E14" s="13">
        <v>41565</v>
      </c>
      <c r="F14" s="13">
        <v>43351</v>
      </c>
      <c r="G14" s="27">
        <v>1529</v>
      </c>
      <c r="H14" s="333">
        <f>IF(I14&lt;=20000,$F$5+(I14/24),"error")</f>
        <v>45370.275000000001</v>
      </c>
      <c r="I14" s="23">
        <f t="shared" si="1"/>
        <v>18870.599999999999</v>
      </c>
      <c r="J14" s="17" t="str">
        <f t="shared" si="0"/>
        <v>NOT DUE</v>
      </c>
      <c r="K14" s="31"/>
      <c r="L14" s="145"/>
    </row>
    <row r="15" spans="1:12" ht="24.95" customHeight="1">
      <c r="A15" s="17" t="s">
        <v>3928</v>
      </c>
      <c r="B15" s="31" t="s">
        <v>1984</v>
      </c>
      <c r="C15" s="31" t="s">
        <v>2369</v>
      </c>
      <c r="D15" s="43">
        <v>8000</v>
      </c>
      <c r="E15" s="13">
        <v>41565</v>
      </c>
      <c r="F15" s="13">
        <v>43351</v>
      </c>
      <c r="G15" s="27">
        <v>1529</v>
      </c>
      <c r="H15" s="333">
        <f>IF(I15&lt;=8000,$F$5+(I15/24),"error")</f>
        <v>44870.275000000001</v>
      </c>
      <c r="I15" s="23">
        <f t="shared" si="1"/>
        <v>6870.6</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3">
        <f>IF(I16&lt;=8000,$F$5+(I16/24),"error")</f>
        <v>44870.275000000001</v>
      </c>
      <c r="I16" s="23">
        <f t="shared" si="1"/>
        <v>6870.6</v>
      </c>
      <c r="J16" s="17" t="str">
        <f t="shared" si="0"/>
        <v>NOT DUE</v>
      </c>
      <c r="K16" s="31" t="s">
        <v>2380</v>
      </c>
      <c r="L16" s="145"/>
    </row>
    <row r="17" spans="1:12" ht="25.5">
      <c r="A17" s="17" t="s">
        <v>3930</v>
      </c>
      <c r="B17" s="31" t="s">
        <v>2372</v>
      </c>
      <c r="C17" s="31" t="s">
        <v>2373</v>
      </c>
      <c r="D17" s="43">
        <v>8000</v>
      </c>
      <c r="E17" s="13">
        <v>41565</v>
      </c>
      <c r="F17" s="13">
        <v>43351</v>
      </c>
      <c r="G17" s="27">
        <v>1529</v>
      </c>
      <c r="H17" s="333">
        <f>IF(I17&lt;=8000,$F$5+(I17/24),"error")</f>
        <v>44870.275000000001</v>
      </c>
      <c r="I17" s="23">
        <f t="shared" si="1"/>
        <v>6870.6</v>
      </c>
      <c r="J17" s="17" t="str">
        <f t="shared" si="0"/>
        <v>NOT DUE</v>
      </c>
      <c r="K17" s="31"/>
      <c r="L17" s="145"/>
    </row>
    <row r="18" spans="1:12" ht="38.25">
      <c r="A18" s="17" t="s">
        <v>3931</v>
      </c>
      <c r="B18" s="31" t="s">
        <v>1786</v>
      </c>
      <c r="C18" s="31" t="s">
        <v>1787</v>
      </c>
      <c r="D18" s="43" t="s">
        <v>1</v>
      </c>
      <c r="E18" s="13">
        <v>41565</v>
      </c>
      <c r="F18" s="13">
        <f>'No.2 Feed Pump'!F20</f>
        <v>44584</v>
      </c>
      <c r="G18" s="334"/>
      <c r="H18" s="15">
        <f>DATE(YEAR(F18),MONTH(F18),DAY(F18)+1)</f>
        <v>44585</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44584</v>
      </c>
      <c r="G19" s="334"/>
      <c r="H19" s="15">
        <f>DATE(YEAR(F19),MONTH(F19),DAY(F19)+1)</f>
        <v>44585</v>
      </c>
      <c r="I19" s="16">
        <f t="shared" ca="1" si="2"/>
        <v>1</v>
      </c>
      <c r="J19" s="17" t="str">
        <f t="shared" ca="1" si="0"/>
        <v>NOT DUE</v>
      </c>
      <c r="K19" s="31" t="s">
        <v>1819</v>
      </c>
      <c r="L19" s="279"/>
    </row>
    <row r="20" spans="1:12" ht="38.25">
      <c r="A20" s="17" t="s">
        <v>3933</v>
      </c>
      <c r="B20" s="31" t="s">
        <v>1790</v>
      </c>
      <c r="C20" s="31" t="s">
        <v>1791</v>
      </c>
      <c r="D20" s="43" t="s">
        <v>1</v>
      </c>
      <c r="E20" s="13">
        <v>41565</v>
      </c>
      <c r="F20" s="13">
        <f>F19</f>
        <v>44584</v>
      </c>
      <c r="G20" s="334"/>
      <c r="H20" s="15">
        <f>DATE(YEAR(F20),MONTH(F20),DAY(F20)+1)</f>
        <v>44585</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5">
        <v>44569</v>
      </c>
      <c r="G21" s="334"/>
      <c r="H21" s="15">
        <f>EDATE(F21-1,1)</f>
        <v>44599</v>
      </c>
      <c r="I21" s="16">
        <f t="shared" ca="1" si="2"/>
        <v>15</v>
      </c>
      <c r="J21" s="17" t="str">
        <f t="shared" ca="1" si="0"/>
        <v>NOT DUE</v>
      </c>
      <c r="K21" s="31" t="s">
        <v>1821</v>
      </c>
      <c r="L21" s="145"/>
    </row>
    <row r="22" spans="1:12" ht="25.5">
      <c r="A22" s="17" t="s">
        <v>3935</v>
      </c>
      <c r="B22" s="31" t="s">
        <v>1794</v>
      </c>
      <c r="C22" s="31" t="s">
        <v>1795</v>
      </c>
      <c r="D22" s="43" t="s">
        <v>1</v>
      </c>
      <c r="E22" s="13">
        <v>41565</v>
      </c>
      <c r="F22" s="13">
        <f>F20</f>
        <v>44584</v>
      </c>
      <c r="G22" s="334"/>
      <c r="H22" s="15">
        <f>DATE(YEAR(F22),MONTH(F22),DAY(F22)+1)</f>
        <v>44585</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44584</v>
      </c>
      <c r="G23" s="334"/>
      <c r="H23" s="15">
        <f>DATE(YEAR(F23),MONTH(F23),DAY(F23)+1)</f>
        <v>44585</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5">
        <v>44563</v>
      </c>
      <c r="G26" s="334"/>
      <c r="H26" s="15">
        <f>DATE(YEAR(F26),MONTH(F26)+3,DAY(F26)-1)</f>
        <v>44652</v>
      </c>
      <c r="I26" s="16">
        <f t="shared" ca="1" si="2"/>
        <v>68</v>
      </c>
      <c r="J26" s="17" t="str">
        <f t="shared" ca="1" si="0"/>
        <v>NOT DUE</v>
      </c>
      <c r="K26" s="31" t="s">
        <v>1823</v>
      </c>
      <c r="L26" s="145"/>
    </row>
    <row r="27" spans="1:12" ht="25.5">
      <c r="A27" s="17" t="s">
        <v>3940</v>
      </c>
      <c r="B27" s="31" t="s">
        <v>1803</v>
      </c>
      <c r="C27" s="31"/>
      <c r="D27" s="43" t="s">
        <v>4</v>
      </c>
      <c r="E27" s="13">
        <v>41565</v>
      </c>
      <c r="F27" s="325">
        <f>F21</f>
        <v>44569</v>
      </c>
      <c r="G27" s="334"/>
      <c r="H27" s="15">
        <f>EDATE(F27-1,1)</f>
        <v>44599</v>
      </c>
      <c r="I27" s="16">
        <f t="shared" ca="1" si="2"/>
        <v>15</v>
      </c>
      <c r="J27" s="17" t="str">
        <f t="shared" ca="1" si="0"/>
        <v>NOT DUE</v>
      </c>
      <c r="K27" s="31"/>
      <c r="L27" s="145"/>
    </row>
    <row r="28" spans="1:12" ht="24.95" customHeight="1">
      <c r="A28" s="17" t="s">
        <v>3941</v>
      </c>
      <c r="B28" s="31" t="s">
        <v>1804</v>
      </c>
      <c r="C28" s="31" t="s">
        <v>1805</v>
      </c>
      <c r="D28" s="43" t="s">
        <v>0</v>
      </c>
      <c r="E28" s="13">
        <v>41565</v>
      </c>
      <c r="F28" s="13">
        <v>44554</v>
      </c>
      <c r="G28" s="334"/>
      <c r="H28" s="15">
        <f>DATE(YEAR(F28),MONTH(F28)+3,DAY(F28)-1)</f>
        <v>44643</v>
      </c>
      <c r="I28" s="16">
        <f t="shared" ca="1" si="2"/>
        <v>59</v>
      </c>
      <c r="J28" s="17" t="str">
        <f t="shared" ca="1" si="0"/>
        <v>NOT DUE</v>
      </c>
      <c r="K28" s="31" t="s">
        <v>1824</v>
      </c>
      <c r="L28" s="145"/>
    </row>
    <row r="29" spans="1:12" ht="24.95" customHeight="1">
      <c r="A29" s="17" t="s">
        <v>3942</v>
      </c>
      <c r="B29" s="31" t="s">
        <v>2376</v>
      </c>
      <c r="C29" s="31"/>
      <c r="D29" s="43" t="s">
        <v>1</v>
      </c>
      <c r="E29" s="13">
        <v>41565</v>
      </c>
      <c r="F29" s="13">
        <f>F25</f>
        <v>44584</v>
      </c>
      <c r="G29" s="334"/>
      <c r="H29" s="15">
        <f>DATE(YEAR(F29),MONTH(F29),DAY(F29)+1)</f>
        <v>44585</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5">
        <v>44374</v>
      </c>
      <c r="G30" s="334"/>
      <c r="H30" s="15">
        <f t="shared" ref="H30:H35" si="3">DATE(YEAR(F30)+1,MONTH(F30),DAY(F30)-1)</f>
        <v>44738</v>
      </c>
      <c r="I30" s="16">
        <f t="shared" ca="1" si="2"/>
        <v>154</v>
      </c>
      <c r="J30" s="17" t="str">
        <f t="shared" ca="1" si="0"/>
        <v>NOT DUE</v>
      </c>
      <c r="K30" s="31" t="s">
        <v>1824</v>
      </c>
      <c r="L30" s="145"/>
    </row>
    <row r="31" spans="1:12" ht="25.5">
      <c r="A31" s="17" t="s">
        <v>3944</v>
      </c>
      <c r="B31" s="31" t="s">
        <v>1808</v>
      </c>
      <c r="C31" s="31" t="s">
        <v>1809</v>
      </c>
      <c r="D31" s="43" t="s">
        <v>375</v>
      </c>
      <c r="E31" s="13">
        <v>41565</v>
      </c>
      <c r="F31" s="325">
        <v>44374</v>
      </c>
      <c r="G31" s="334"/>
      <c r="H31" s="15">
        <f t="shared" si="3"/>
        <v>44738</v>
      </c>
      <c r="I31" s="16">
        <f t="shared" ca="1" si="2"/>
        <v>154</v>
      </c>
      <c r="J31" s="17" t="str">
        <f t="shared" ca="1" si="0"/>
        <v>NOT DUE</v>
      </c>
      <c r="K31" s="31" t="s">
        <v>1825</v>
      </c>
      <c r="L31" s="145"/>
    </row>
    <row r="32" spans="1:12" ht="25.5">
      <c r="A32" s="17" t="s">
        <v>3945</v>
      </c>
      <c r="B32" s="31" t="s">
        <v>1810</v>
      </c>
      <c r="C32" s="31" t="s">
        <v>1811</v>
      </c>
      <c r="D32" s="43" t="s">
        <v>375</v>
      </c>
      <c r="E32" s="13">
        <v>41565</v>
      </c>
      <c r="F32" s="325">
        <v>44374</v>
      </c>
      <c r="G32" s="334"/>
      <c r="H32" s="15">
        <f t="shared" si="3"/>
        <v>44738</v>
      </c>
      <c r="I32" s="16">
        <f t="shared" ca="1" si="2"/>
        <v>154</v>
      </c>
      <c r="J32" s="17" t="str">
        <f t="shared" ca="1" si="0"/>
        <v>NOT DUE</v>
      </c>
      <c r="K32" s="31" t="s">
        <v>1825</v>
      </c>
      <c r="L32" s="145"/>
    </row>
    <row r="33" spans="1:12" ht="25.5">
      <c r="A33" s="17" t="s">
        <v>3946</v>
      </c>
      <c r="B33" s="31" t="s">
        <v>1812</v>
      </c>
      <c r="C33" s="31" t="s">
        <v>1813</v>
      </c>
      <c r="D33" s="43" t="s">
        <v>375</v>
      </c>
      <c r="E33" s="13">
        <v>41565</v>
      </c>
      <c r="F33" s="325">
        <v>44374</v>
      </c>
      <c r="G33" s="334"/>
      <c r="H33" s="15">
        <f t="shared" si="3"/>
        <v>44738</v>
      </c>
      <c r="I33" s="16">
        <f t="shared" ca="1" si="2"/>
        <v>154</v>
      </c>
      <c r="J33" s="17" t="str">
        <f t="shared" ca="1" si="0"/>
        <v>NOT DUE</v>
      </c>
      <c r="K33" s="31" t="s">
        <v>1825</v>
      </c>
      <c r="L33" s="145"/>
    </row>
    <row r="34" spans="1:12" ht="25.5">
      <c r="A34" s="17" t="s">
        <v>3947</v>
      </c>
      <c r="B34" s="31" t="s">
        <v>1814</v>
      </c>
      <c r="C34" s="31" t="s">
        <v>1815</v>
      </c>
      <c r="D34" s="43" t="s">
        <v>375</v>
      </c>
      <c r="E34" s="13">
        <v>41565</v>
      </c>
      <c r="F34" s="325">
        <v>44374</v>
      </c>
      <c r="G34" s="334"/>
      <c r="H34" s="15">
        <f t="shared" si="3"/>
        <v>44738</v>
      </c>
      <c r="I34" s="16">
        <f t="shared" ca="1" si="2"/>
        <v>154</v>
      </c>
      <c r="J34" s="17" t="str">
        <f t="shared" ca="1" si="0"/>
        <v>NOT DUE</v>
      </c>
      <c r="K34" s="31" t="s">
        <v>1826</v>
      </c>
      <c r="L34" s="145"/>
    </row>
    <row r="35" spans="1:12" ht="24.95" customHeight="1">
      <c r="A35" s="17" t="s">
        <v>3948</v>
      </c>
      <c r="B35" s="31" t="s">
        <v>1827</v>
      </c>
      <c r="C35" s="31" t="s">
        <v>1828</v>
      </c>
      <c r="D35" s="43" t="s">
        <v>375</v>
      </c>
      <c r="E35" s="13">
        <v>41565</v>
      </c>
      <c r="F35" s="13">
        <v>44374</v>
      </c>
      <c r="G35" s="334"/>
      <c r="H35" s="15">
        <f t="shared" si="3"/>
        <v>44738</v>
      </c>
      <c r="I35" s="16">
        <f t="shared" ca="1" si="2"/>
        <v>154</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25"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2571.6999999999998</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3">
        <f>IF(I8&lt;=8000,$F$5+(I8/24),"error")</f>
        <v>44874.637499999997</v>
      </c>
      <c r="I8" s="23">
        <f>D8-($F$4-G8)</f>
        <v>6975.3</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3">
        <f>IF(I9&lt;=8000,$F$5+(I9/24),"error")</f>
        <v>44874.637499999997</v>
      </c>
      <c r="I9" s="23">
        <f t="shared" ref="I9:I17" si="1">D9-($F$4-G9)</f>
        <v>6975.3</v>
      </c>
      <c r="J9" s="17" t="str">
        <f t="shared" si="0"/>
        <v>NOT DUE</v>
      </c>
      <c r="K9" s="31"/>
      <c r="L9" s="145"/>
    </row>
    <row r="10" spans="1:12" ht="24.95" customHeight="1">
      <c r="A10" s="17" t="s">
        <v>3952</v>
      </c>
      <c r="B10" s="31" t="s">
        <v>2361</v>
      </c>
      <c r="C10" s="31" t="s">
        <v>2363</v>
      </c>
      <c r="D10" s="43">
        <v>20000</v>
      </c>
      <c r="E10" s="13">
        <v>41565</v>
      </c>
      <c r="F10" s="13">
        <v>43351</v>
      </c>
      <c r="G10" s="27">
        <v>1547</v>
      </c>
      <c r="H10" s="333">
        <f>IF(I10&lt;=20000,$F$5+(I10/24),"error")</f>
        <v>45374.637499999997</v>
      </c>
      <c r="I10" s="23">
        <f t="shared" si="1"/>
        <v>18975.3</v>
      </c>
      <c r="J10" s="17" t="str">
        <f t="shared" si="0"/>
        <v>NOT DUE</v>
      </c>
      <c r="K10" s="31"/>
      <c r="L10" s="145"/>
    </row>
    <row r="11" spans="1:12" ht="24.95" customHeight="1">
      <c r="A11" s="17" t="s">
        <v>3953</v>
      </c>
      <c r="B11" s="31" t="s">
        <v>2364</v>
      </c>
      <c r="C11" s="31" t="s">
        <v>2365</v>
      </c>
      <c r="D11" s="43">
        <v>8000</v>
      </c>
      <c r="E11" s="13">
        <v>41565</v>
      </c>
      <c r="F11" s="13">
        <v>43351</v>
      </c>
      <c r="G11" s="27">
        <v>1547</v>
      </c>
      <c r="H11" s="333">
        <f>IF(I11&lt;=8000,$F$5+(I11/24),"error")</f>
        <v>44874.637499999997</v>
      </c>
      <c r="I11" s="23">
        <f t="shared" si="1"/>
        <v>6975.3</v>
      </c>
      <c r="J11" s="17" t="str">
        <f t="shared" si="0"/>
        <v>NOT DUE</v>
      </c>
      <c r="K11" s="31" t="s">
        <v>2378</v>
      </c>
      <c r="L11" s="145"/>
    </row>
    <row r="12" spans="1:12" ht="25.5">
      <c r="A12" s="17" t="s">
        <v>3954</v>
      </c>
      <c r="B12" s="31" t="s">
        <v>2364</v>
      </c>
      <c r="C12" s="31" t="s">
        <v>2366</v>
      </c>
      <c r="D12" s="43">
        <v>20000</v>
      </c>
      <c r="E12" s="13">
        <v>41565</v>
      </c>
      <c r="F12" s="13">
        <v>43351</v>
      </c>
      <c r="G12" s="27">
        <v>1547</v>
      </c>
      <c r="H12" s="333">
        <f>IF(I12&lt;=20000,$F$5+(I12/24),"error")</f>
        <v>45374.637499999997</v>
      </c>
      <c r="I12" s="23">
        <f t="shared" si="1"/>
        <v>18975.3</v>
      </c>
      <c r="J12" s="17" t="str">
        <f t="shared" si="0"/>
        <v>NOT DUE</v>
      </c>
      <c r="K12" s="31"/>
      <c r="L12" s="145"/>
    </row>
    <row r="13" spans="1:12" ht="25.5">
      <c r="A13" s="17" t="s">
        <v>3955</v>
      </c>
      <c r="B13" s="31" t="s">
        <v>2367</v>
      </c>
      <c r="C13" s="31" t="s">
        <v>2368</v>
      </c>
      <c r="D13" s="43">
        <v>8000</v>
      </c>
      <c r="E13" s="13">
        <v>41565</v>
      </c>
      <c r="F13" s="13">
        <v>43351</v>
      </c>
      <c r="G13" s="27">
        <v>1547</v>
      </c>
      <c r="H13" s="333">
        <f>IF(I13&lt;=8000,$F$5+(I13/24),"error")</f>
        <v>44874.637499999997</v>
      </c>
      <c r="I13" s="23">
        <f t="shared" si="1"/>
        <v>6975.3</v>
      </c>
      <c r="J13" s="17" t="str">
        <f t="shared" si="0"/>
        <v>NOT DUE</v>
      </c>
      <c r="K13" s="31"/>
      <c r="L13" s="145"/>
    </row>
    <row r="14" spans="1:12">
      <c r="A14" s="17" t="s">
        <v>3956</v>
      </c>
      <c r="B14" s="31" t="s">
        <v>2367</v>
      </c>
      <c r="C14" s="31" t="s">
        <v>2363</v>
      </c>
      <c r="D14" s="43">
        <v>20000</v>
      </c>
      <c r="E14" s="13">
        <v>41565</v>
      </c>
      <c r="F14" s="13">
        <v>43351</v>
      </c>
      <c r="G14" s="27">
        <v>1547</v>
      </c>
      <c r="H14" s="333">
        <f>IF(I14&lt;=20000,$F$5+(I14/24),"error")</f>
        <v>45374.637499999997</v>
      </c>
      <c r="I14" s="23">
        <f t="shared" si="1"/>
        <v>18975.3</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3">
        <f>IF(I15&lt;=8000,$F$5+(I15/24),"error")</f>
        <v>44874.637499999997</v>
      </c>
      <c r="I15" s="23">
        <f t="shared" si="1"/>
        <v>6975.3</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3">
        <f>IF(I16&lt;=8000,$F$5+(I16/24),"error")</f>
        <v>44874.637499999997</v>
      </c>
      <c r="I16" s="23">
        <f t="shared" si="1"/>
        <v>6975.3</v>
      </c>
      <c r="J16" s="17" t="str">
        <f t="shared" si="0"/>
        <v>NOT DUE</v>
      </c>
      <c r="K16" s="31" t="s">
        <v>2380</v>
      </c>
      <c r="L16" s="145"/>
    </row>
    <row r="17" spans="1:12" ht="25.5">
      <c r="A17" s="17" t="s">
        <v>3959</v>
      </c>
      <c r="B17" s="31" t="s">
        <v>2372</v>
      </c>
      <c r="C17" s="31" t="s">
        <v>2373</v>
      </c>
      <c r="D17" s="43">
        <v>8000</v>
      </c>
      <c r="E17" s="13">
        <v>41565</v>
      </c>
      <c r="F17" s="13">
        <v>43351</v>
      </c>
      <c r="G17" s="27">
        <v>1547</v>
      </c>
      <c r="H17" s="333">
        <f>IF(I17&lt;=8000,$F$5+(I17/24),"error")</f>
        <v>44874.637499999997</v>
      </c>
      <c r="I17" s="23">
        <f t="shared" si="1"/>
        <v>6975.3</v>
      </c>
      <c r="J17" s="17" t="str">
        <f t="shared" si="0"/>
        <v>NOT DUE</v>
      </c>
      <c r="K17" s="31"/>
      <c r="L17" s="145"/>
    </row>
    <row r="18" spans="1:12" ht="38.25">
      <c r="A18" s="17" t="s">
        <v>3960</v>
      </c>
      <c r="B18" s="31" t="s">
        <v>1786</v>
      </c>
      <c r="C18" s="31" t="s">
        <v>1787</v>
      </c>
      <c r="D18" s="43" t="s">
        <v>1</v>
      </c>
      <c r="E18" s="13">
        <v>41565</v>
      </c>
      <c r="F18" s="13">
        <f>F19</f>
        <v>44584</v>
      </c>
      <c r="G18" s="334"/>
      <c r="H18" s="15">
        <f>DATE(YEAR(F18),MONTH(F18),DAY(F18)+1)</f>
        <v>44585</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44584</v>
      </c>
      <c r="G19" s="334"/>
      <c r="H19" s="15">
        <f>DATE(YEAR(F19),MONTH(F19),DAY(F19)+1)</f>
        <v>44585</v>
      </c>
      <c r="I19" s="16">
        <f t="shared" ca="1" si="2"/>
        <v>1</v>
      </c>
      <c r="J19" s="17" t="str">
        <f t="shared" ca="1" si="0"/>
        <v>NOT DUE</v>
      </c>
      <c r="K19" s="31" t="s">
        <v>1819</v>
      </c>
      <c r="L19" s="279"/>
    </row>
    <row r="20" spans="1:12" ht="38.25">
      <c r="A20" s="17" t="s">
        <v>3962</v>
      </c>
      <c r="B20" s="31" t="s">
        <v>1790</v>
      </c>
      <c r="C20" s="31" t="s">
        <v>1791</v>
      </c>
      <c r="D20" s="43" t="s">
        <v>1</v>
      </c>
      <c r="E20" s="13">
        <v>41565</v>
      </c>
      <c r="F20" s="13">
        <f>F22</f>
        <v>44584</v>
      </c>
      <c r="G20" s="334"/>
      <c r="H20" s="15">
        <f>DATE(YEAR(F20),MONTH(F20),DAY(F20)+1)</f>
        <v>44585</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5">
        <f>'No.1 Ballast Pump'!F21</f>
        <v>44569</v>
      </c>
      <c r="G21" s="334"/>
      <c r="H21" s="15">
        <f>EDATE(F21-1,1)</f>
        <v>44599</v>
      </c>
      <c r="I21" s="16">
        <f t="shared" ca="1" si="2"/>
        <v>15</v>
      </c>
      <c r="J21" s="17" t="str">
        <f t="shared" ca="1" si="0"/>
        <v>NOT DUE</v>
      </c>
      <c r="K21" s="31" t="s">
        <v>1821</v>
      </c>
      <c r="L21" s="145"/>
    </row>
    <row r="22" spans="1:12" ht="25.5">
      <c r="A22" s="17" t="s">
        <v>3964</v>
      </c>
      <c r="B22" s="31" t="s">
        <v>1794</v>
      </c>
      <c r="C22" s="31" t="s">
        <v>1795</v>
      </c>
      <c r="D22" s="43" t="s">
        <v>1</v>
      </c>
      <c r="E22" s="13">
        <v>41565</v>
      </c>
      <c r="F22" s="13">
        <f>F29</f>
        <v>44584</v>
      </c>
      <c r="G22" s="334"/>
      <c r="H22" s="15">
        <f>DATE(YEAR(F22),MONTH(F22),DAY(F22)+1)</f>
        <v>44585</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44584</v>
      </c>
      <c r="G23" s="334"/>
      <c r="H23" s="15">
        <f>DATE(YEAR(F23),MONTH(F23),DAY(F23)+1)</f>
        <v>44585</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5">
        <v>44569</v>
      </c>
      <c r="G26" s="334"/>
      <c r="H26" s="15">
        <f>DATE(YEAR(F26),MONTH(F26)+3,DAY(F26)-1)</f>
        <v>44658</v>
      </c>
      <c r="I26" s="16">
        <f t="shared" ca="1" si="2"/>
        <v>74</v>
      </c>
      <c r="J26" s="17" t="str">
        <f t="shared" ca="1" si="0"/>
        <v>NOT DUE</v>
      </c>
      <c r="K26" s="31" t="s">
        <v>1823</v>
      </c>
      <c r="L26" s="145"/>
    </row>
    <row r="27" spans="1:12" ht="25.5">
      <c r="A27" s="17" t="s">
        <v>3969</v>
      </c>
      <c r="B27" s="31" t="s">
        <v>1803</v>
      </c>
      <c r="C27" s="31"/>
      <c r="D27" s="43" t="s">
        <v>4</v>
      </c>
      <c r="E27" s="13">
        <v>41565</v>
      </c>
      <c r="F27" s="325">
        <f>'No.1 Ballast Pump'!F27</f>
        <v>44569</v>
      </c>
      <c r="G27" s="334"/>
      <c r="H27" s="15">
        <f>EDATE(F27-1,1)</f>
        <v>44599</v>
      </c>
      <c r="I27" s="16">
        <f t="shared" ca="1" si="2"/>
        <v>15</v>
      </c>
      <c r="J27" s="17" t="str">
        <f t="shared" ca="1" si="0"/>
        <v>NOT DUE</v>
      </c>
      <c r="K27" s="31"/>
      <c r="L27" s="145"/>
    </row>
    <row r="28" spans="1:12" ht="24.95" customHeight="1">
      <c r="A28" s="17" t="s">
        <v>3970</v>
      </c>
      <c r="B28" s="31" t="s">
        <v>1804</v>
      </c>
      <c r="C28" s="31" t="s">
        <v>1805</v>
      </c>
      <c r="D28" s="43" t="s">
        <v>0</v>
      </c>
      <c r="E28" s="13">
        <v>41565</v>
      </c>
      <c r="F28" s="325">
        <v>44554</v>
      </c>
      <c r="G28" s="334"/>
      <c r="H28" s="15">
        <f>DATE(YEAR(F28),MONTH(F28)+3,DAY(F28)-1)</f>
        <v>44643</v>
      </c>
      <c r="I28" s="16">
        <f t="shared" ca="1" si="2"/>
        <v>59</v>
      </c>
      <c r="J28" s="17" t="str">
        <f t="shared" ca="1" si="0"/>
        <v>NOT DUE</v>
      </c>
      <c r="K28" s="31" t="s">
        <v>1824</v>
      </c>
      <c r="L28" s="145"/>
    </row>
    <row r="29" spans="1:12" ht="24.95" customHeight="1">
      <c r="A29" s="17" t="s">
        <v>3971</v>
      </c>
      <c r="B29" s="31" t="s">
        <v>2376</v>
      </c>
      <c r="C29" s="31"/>
      <c r="D29" s="43" t="s">
        <v>1</v>
      </c>
      <c r="E29" s="13">
        <v>41565</v>
      </c>
      <c r="F29" s="13">
        <f>'No.1 Ballast Pump'!F29</f>
        <v>44584</v>
      </c>
      <c r="G29" s="334"/>
      <c r="H29" s="15">
        <f>DATE(YEAR(F29),MONTH(F29),DAY(F29)+1)</f>
        <v>44585</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5">
        <v>44374</v>
      </c>
      <c r="G30" s="334"/>
      <c r="H30" s="15">
        <f t="shared" ref="H30:H35" si="3">DATE(YEAR(F30)+1,MONTH(F30),DAY(F30)-1)</f>
        <v>44738</v>
      </c>
      <c r="I30" s="16">
        <f t="shared" ca="1" si="2"/>
        <v>154</v>
      </c>
      <c r="J30" s="17" t="str">
        <f t="shared" ca="1" si="0"/>
        <v>NOT DUE</v>
      </c>
      <c r="K30" s="31" t="s">
        <v>1824</v>
      </c>
      <c r="L30" s="145"/>
    </row>
    <row r="31" spans="1:12" ht="25.5">
      <c r="A31" s="17" t="s">
        <v>3973</v>
      </c>
      <c r="B31" s="31" t="s">
        <v>1808</v>
      </c>
      <c r="C31" s="31" t="s">
        <v>1809</v>
      </c>
      <c r="D31" s="43" t="s">
        <v>375</v>
      </c>
      <c r="E31" s="13">
        <v>41565</v>
      </c>
      <c r="F31" s="325">
        <v>44374</v>
      </c>
      <c r="G31" s="334"/>
      <c r="H31" s="15">
        <f t="shared" si="3"/>
        <v>44738</v>
      </c>
      <c r="I31" s="16">
        <f t="shared" ca="1" si="2"/>
        <v>154</v>
      </c>
      <c r="J31" s="17" t="str">
        <f t="shared" ca="1" si="0"/>
        <v>NOT DUE</v>
      </c>
      <c r="K31" s="31" t="s">
        <v>1825</v>
      </c>
      <c r="L31" s="145"/>
    </row>
    <row r="32" spans="1:12" ht="25.5">
      <c r="A32" s="17" t="s">
        <v>3974</v>
      </c>
      <c r="B32" s="31" t="s">
        <v>1810</v>
      </c>
      <c r="C32" s="31" t="s">
        <v>1811</v>
      </c>
      <c r="D32" s="43" t="s">
        <v>375</v>
      </c>
      <c r="E32" s="13">
        <v>41565</v>
      </c>
      <c r="F32" s="325">
        <v>44374</v>
      </c>
      <c r="G32" s="334"/>
      <c r="H32" s="15">
        <f t="shared" si="3"/>
        <v>44738</v>
      </c>
      <c r="I32" s="16">
        <f t="shared" ca="1" si="2"/>
        <v>154</v>
      </c>
      <c r="J32" s="17" t="str">
        <f t="shared" ca="1" si="0"/>
        <v>NOT DUE</v>
      </c>
      <c r="K32" s="31" t="s">
        <v>1825</v>
      </c>
      <c r="L32" s="145"/>
    </row>
    <row r="33" spans="1:12" ht="25.5">
      <c r="A33" s="17" t="s">
        <v>3975</v>
      </c>
      <c r="B33" s="31" t="s">
        <v>1812</v>
      </c>
      <c r="C33" s="31" t="s">
        <v>1813</v>
      </c>
      <c r="D33" s="43" t="s">
        <v>375</v>
      </c>
      <c r="E33" s="13">
        <v>41565</v>
      </c>
      <c r="F33" s="325">
        <v>44374</v>
      </c>
      <c r="G33" s="334"/>
      <c r="H33" s="15">
        <f t="shared" si="3"/>
        <v>44738</v>
      </c>
      <c r="I33" s="16">
        <f t="shared" ca="1" si="2"/>
        <v>154</v>
      </c>
      <c r="J33" s="17" t="str">
        <f t="shared" ca="1" si="0"/>
        <v>NOT DUE</v>
      </c>
      <c r="K33" s="31" t="s">
        <v>1825</v>
      </c>
      <c r="L33" s="145"/>
    </row>
    <row r="34" spans="1:12" ht="25.5">
      <c r="A34" s="17" t="s">
        <v>3976</v>
      </c>
      <c r="B34" s="31" t="s">
        <v>1814</v>
      </c>
      <c r="C34" s="31" t="s">
        <v>1815</v>
      </c>
      <c r="D34" s="43" t="s">
        <v>375</v>
      </c>
      <c r="E34" s="13">
        <v>41565</v>
      </c>
      <c r="F34" s="325">
        <v>44374</v>
      </c>
      <c r="G34" s="334"/>
      <c r="H34" s="15">
        <f t="shared" si="3"/>
        <v>44738</v>
      </c>
      <c r="I34" s="16">
        <f t="shared" ca="1" si="2"/>
        <v>154</v>
      </c>
      <c r="J34" s="17" t="str">
        <f t="shared" ca="1" si="0"/>
        <v>NOT DUE</v>
      </c>
      <c r="K34" s="31" t="s">
        <v>1826</v>
      </c>
      <c r="L34" s="145"/>
    </row>
    <row r="35" spans="1:12" ht="24.95" customHeight="1">
      <c r="A35" s="17" t="s">
        <v>3977</v>
      </c>
      <c r="B35" s="31" t="s">
        <v>1827</v>
      </c>
      <c r="C35" s="31" t="s">
        <v>1828</v>
      </c>
      <c r="D35" s="43" t="s">
        <v>375</v>
      </c>
      <c r="E35" s="13">
        <v>41565</v>
      </c>
      <c r="F35" s="13">
        <v>44374</v>
      </c>
      <c r="G35" s="334"/>
      <c r="H35" s="15">
        <f t="shared" si="3"/>
        <v>44738</v>
      </c>
      <c r="I35" s="16">
        <f t="shared" ca="1" si="2"/>
        <v>154</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59" workbookViewId="0">
      <selection activeCell="G266" sqref="G266"/>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46110</v>
      </c>
    </row>
    <row r="5" spans="1:16" ht="18" customHeight="1">
      <c r="A5" s="357" t="s">
        <v>78</v>
      </c>
      <c r="B5" s="357"/>
      <c r="C5" s="38" t="s">
        <v>80</v>
      </c>
      <c r="D5" s="24"/>
      <c r="E5" s="24" t="s">
        <v>2966</v>
      </c>
      <c r="F5" s="13">
        <f>'Running Hours'!D3</f>
        <v>44584</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7">
        <f>IF(I8&lt;=12000,$F$5+(I8/24),"error")</f>
        <v>44354.166666666664</v>
      </c>
      <c r="I8" s="23">
        <f t="shared" ref="I8:I19" si="0">D8-($F$4-G8)</f>
        <v>-5516</v>
      </c>
      <c r="J8" s="17" t="str">
        <f t="shared" ref="J8:J39" si="1">IF(I8="","",IF(I8=0,"DUE",IF(I8&lt;0,"OVERDUE","NOT DUE")))</f>
        <v>OVERDUE</v>
      </c>
      <c r="K8" s="18"/>
      <c r="L8" s="238" t="s">
        <v>5210</v>
      </c>
    </row>
    <row r="9" spans="1:16" ht="23.25" customHeight="1">
      <c r="A9" s="17" t="s">
        <v>66</v>
      </c>
      <c r="B9" s="30" t="s">
        <v>71</v>
      </c>
      <c r="C9" s="30" t="s">
        <v>76</v>
      </c>
      <c r="D9" s="21">
        <v>12000</v>
      </c>
      <c r="E9" s="13">
        <v>41565</v>
      </c>
      <c r="F9" s="13">
        <v>44358</v>
      </c>
      <c r="G9" s="27">
        <v>42760</v>
      </c>
      <c r="H9" s="327">
        <f t="shared" ref="H9:H13" si="2">IF(I9&lt;=12000,$F$5+(I9/24),"error")</f>
        <v>44944.416666666664</v>
      </c>
      <c r="I9" s="23">
        <f t="shared" si="0"/>
        <v>8650</v>
      </c>
      <c r="J9" s="17" t="str">
        <f t="shared" si="1"/>
        <v>NOT DUE</v>
      </c>
      <c r="K9" s="18"/>
      <c r="L9" s="238"/>
    </row>
    <row r="10" spans="1:16" ht="23.25" customHeight="1">
      <c r="A10" s="17" t="s">
        <v>67</v>
      </c>
      <c r="B10" s="30" t="s">
        <v>72</v>
      </c>
      <c r="C10" s="30" t="s">
        <v>76</v>
      </c>
      <c r="D10" s="21">
        <v>12000</v>
      </c>
      <c r="E10" s="13">
        <v>41565</v>
      </c>
      <c r="F10" s="13">
        <v>43377</v>
      </c>
      <c r="G10" s="27">
        <v>28594</v>
      </c>
      <c r="H10" s="327">
        <f t="shared" si="2"/>
        <v>44354.166666666664</v>
      </c>
      <c r="I10" s="23">
        <f t="shared" si="0"/>
        <v>-5516</v>
      </c>
      <c r="J10" s="17" t="str">
        <f t="shared" si="1"/>
        <v>OVERDUE</v>
      </c>
      <c r="K10" s="18"/>
      <c r="L10" s="238" t="s">
        <v>5210</v>
      </c>
    </row>
    <row r="11" spans="1:16" ht="23.25" customHeight="1">
      <c r="A11" s="17" t="s">
        <v>68</v>
      </c>
      <c r="B11" s="30" t="s">
        <v>73</v>
      </c>
      <c r="C11" s="30" t="s">
        <v>76</v>
      </c>
      <c r="D11" s="21">
        <v>12000</v>
      </c>
      <c r="E11" s="13">
        <v>41565</v>
      </c>
      <c r="F11" s="13">
        <v>43377</v>
      </c>
      <c r="G11" s="27">
        <v>28594</v>
      </c>
      <c r="H11" s="327">
        <f t="shared" si="2"/>
        <v>44354.166666666664</v>
      </c>
      <c r="I11" s="23">
        <f t="shared" si="0"/>
        <v>-5516</v>
      </c>
      <c r="J11" s="17" t="str">
        <f t="shared" si="1"/>
        <v>OVERDUE</v>
      </c>
      <c r="K11" s="18"/>
      <c r="L11" s="238" t="s">
        <v>5210</v>
      </c>
    </row>
    <row r="12" spans="1:16" ht="23.25" customHeight="1">
      <c r="A12" s="17" t="s">
        <v>69</v>
      </c>
      <c r="B12" s="30" t="s">
        <v>74</v>
      </c>
      <c r="C12" s="30" t="s">
        <v>76</v>
      </c>
      <c r="D12" s="21">
        <v>12000</v>
      </c>
      <c r="E12" s="13">
        <v>41565</v>
      </c>
      <c r="F12" s="13">
        <v>44405</v>
      </c>
      <c r="G12" s="27">
        <v>43585</v>
      </c>
      <c r="H12" s="327">
        <f t="shared" si="2"/>
        <v>44978.791666666664</v>
      </c>
      <c r="I12" s="23">
        <f t="shared" si="0"/>
        <v>9475</v>
      </c>
      <c r="J12" s="17" t="str">
        <f t="shared" si="1"/>
        <v>NOT DUE</v>
      </c>
      <c r="K12" s="18"/>
      <c r="L12" s="238"/>
    </row>
    <row r="13" spans="1:16" ht="23.25" customHeight="1">
      <c r="A13" s="17" t="s">
        <v>70</v>
      </c>
      <c r="B13" s="30" t="s">
        <v>75</v>
      </c>
      <c r="C13" s="30" t="s">
        <v>76</v>
      </c>
      <c r="D13" s="21">
        <v>12000</v>
      </c>
      <c r="E13" s="13">
        <v>41565</v>
      </c>
      <c r="F13" s="13">
        <v>44085</v>
      </c>
      <c r="G13" s="27">
        <v>39215</v>
      </c>
      <c r="H13" s="327">
        <f t="shared" si="2"/>
        <v>44796.708333333336</v>
      </c>
      <c r="I13" s="23">
        <f t="shared" si="0"/>
        <v>5105</v>
      </c>
      <c r="J13" s="17" t="str">
        <f t="shared" si="1"/>
        <v>NOT DUE</v>
      </c>
      <c r="K13" s="18"/>
      <c r="L13" s="18"/>
    </row>
    <row r="14" spans="1:16">
      <c r="A14" s="17" t="s">
        <v>81</v>
      </c>
      <c r="B14" s="30" t="s">
        <v>88</v>
      </c>
      <c r="C14" s="30" t="s">
        <v>112</v>
      </c>
      <c r="D14" s="21">
        <v>8000</v>
      </c>
      <c r="E14" s="13">
        <v>41565</v>
      </c>
      <c r="F14" s="13">
        <v>44297</v>
      </c>
      <c r="G14" s="27">
        <v>41618</v>
      </c>
      <c r="H14" s="327">
        <f>IF(I14&lt;=8000,$F$5+(I14/24),"error")</f>
        <v>44730.166666666664</v>
      </c>
      <c r="I14" s="23">
        <f t="shared" si="0"/>
        <v>3508</v>
      </c>
      <c r="J14" s="17" t="str">
        <f t="shared" si="1"/>
        <v>NOT DUE</v>
      </c>
      <c r="K14" s="18"/>
      <c r="L14" s="18"/>
    </row>
    <row r="15" spans="1:16">
      <c r="A15" s="17" t="s">
        <v>82</v>
      </c>
      <c r="B15" s="30" t="s">
        <v>89</v>
      </c>
      <c r="C15" s="30" t="s">
        <v>112</v>
      </c>
      <c r="D15" s="21">
        <v>8000</v>
      </c>
      <c r="E15" s="13">
        <v>41565</v>
      </c>
      <c r="F15" s="13">
        <v>44138</v>
      </c>
      <c r="G15" s="27">
        <v>39990.9</v>
      </c>
      <c r="H15" s="327">
        <f t="shared" ref="H15:H19" si="3">IF(I15&lt;=8000,$F$5+(I15/24),"error")</f>
        <v>44662.370833333334</v>
      </c>
      <c r="I15" s="23">
        <f t="shared" si="0"/>
        <v>1880.9000000000015</v>
      </c>
      <c r="J15" s="17" t="str">
        <f t="shared" si="1"/>
        <v>NOT DUE</v>
      </c>
      <c r="K15" s="18"/>
      <c r="L15" s="18"/>
    </row>
    <row r="16" spans="1:16">
      <c r="A16" s="17" t="s">
        <v>83</v>
      </c>
      <c r="B16" s="30" t="s">
        <v>90</v>
      </c>
      <c r="C16" s="30" t="s">
        <v>112</v>
      </c>
      <c r="D16" s="21">
        <v>8000</v>
      </c>
      <c r="E16" s="13">
        <v>41565</v>
      </c>
      <c r="F16" s="13">
        <v>44263</v>
      </c>
      <c r="G16" s="27">
        <v>41990</v>
      </c>
      <c r="H16" s="327">
        <f t="shared" si="3"/>
        <v>44745.666666666664</v>
      </c>
      <c r="I16" s="23">
        <f t="shared" si="0"/>
        <v>3880</v>
      </c>
      <c r="J16" s="17" t="str">
        <f t="shared" si="1"/>
        <v>NOT DUE</v>
      </c>
      <c r="K16" s="18"/>
      <c r="L16" s="238"/>
    </row>
    <row r="17" spans="1:12">
      <c r="A17" s="17" t="s">
        <v>84</v>
      </c>
      <c r="B17" s="30" t="s">
        <v>91</v>
      </c>
      <c r="C17" s="30" t="s">
        <v>112</v>
      </c>
      <c r="D17" s="21">
        <v>8000</v>
      </c>
      <c r="E17" s="13">
        <v>41565</v>
      </c>
      <c r="F17" s="13">
        <v>44224</v>
      </c>
      <c r="G17" s="27">
        <v>40775</v>
      </c>
      <c r="H17" s="327">
        <f t="shared" si="3"/>
        <v>44695.041666666664</v>
      </c>
      <c r="I17" s="23">
        <f t="shared" si="0"/>
        <v>2665</v>
      </c>
      <c r="J17" s="17" t="str">
        <f t="shared" si="1"/>
        <v>NOT DUE</v>
      </c>
      <c r="K17" s="18"/>
      <c r="L17" s="18"/>
    </row>
    <row r="18" spans="1:12">
      <c r="A18" s="17" t="s">
        <v>85</v>
      </c>
      <c r="B18" s="30" t="s">
        <v>92</v>
      </c>
      <c r="C18" s="30" t="s">
        <v>112</v>
      </c>
      <c r="D18" s="21">
        <v>8000</v>
      </c>
      <c r="E18" s="13">
        <v>41565</v>
      </c>
      <c r="F18" s="13">
        <v>44224</v>
      </c>
      <c r="G18" s="27">
        <v>40775</v>
      </c>
      <c r="H18" s="327">
        <f t="shared" si="3"/>
        <v>44695.041666666664</v>
      </c>
      <c r="I18" s="23">
        <f t="shared" si="0"/>
        <v>2665</v>
      </c>
      <c r="J18" s="17" t="str">
        <f t="shared" si="1"/>
        <v>NOT DUE</v>
      </c>
      <c r="K18" s="18"/>
      <c r="L18" s="18"/>
    </row>
    <row r="19" spans="1:12">
      <c r="A19" s="17" t="s">
        <v>86</v>
      </c>
      <c r="B19" s="30" t="s">
        <v>93</v>
      </c>
      <c r="C19" s="30" t="s">
        <v>112</v>
      </c>
      <c r="D19" s="21">
        <v>8000</v>
      </c>
      <c r="E19" s="13">
        <v>41565</v>
      </c>
      <c r="F19" s="13">
        <v>44138</v>
      </c>
      <c r="G19" s="27">
        <v>39990.9</v>
      </c>
      <c r="H19" s="327">
        <f t="shared" si="3"/>
        <v>44662.370833333334</v>
      </c>
      <c r="I19" s="23">
        <f t="shared" si="0"/>
        <v>1880.9000000000015</v>
      </c>
      <c r="J19" s="17" t="str">
        <f t="shared" si="1"/>
        <v>NOT DUE</v>
      </c>
      <c r="K19" s="18"/>
      <c r="L19" s="18"/>
    </row>
    <row r="20" spans="1:12" ht="32.1" customHeight="1">
      <c r="A20" s="17" t="s">
        <v>94</v>
      </c>
      <c r="B20" s="30" t="s">
        <v>100</v>
      </c>
      <c r="C20" s="31" t="s">
        <v>113</v>
      </c>
      <c r="D20" s="12" t="s">
        <v>4</v>
      </c>
      <c r="E20" s="13">
        <v>41565</v>
      </c>
      <c r="F20" s="325">
        <v>44505</v>
      </c>
      <c r="G20" s="330"/>
      <c r="H20" s="15">
        <f t="shared" ref="H20:H25" si="4">EDATE(F20-1,1)</f>
        <v>44534</v>
      </c>
      <c r="I20" s="16">
        <f t="shared" ref="I20:I25" ca="1" si="5">IF(ISBLANK(H20),"",H20-DATE(YEAR(NOW()),MONTH(NOW()),DAY(NOW())))</f>
        <v>-50</v>
      </c>
      <c r="J20" s="17" t="str">
        <f t="shared" ca="1" si="1"/>
        <v>OVERDUE</v>
      </c>
      <c r="K20" s="33" t="s">
        <v>151</v>
      </c>
      <c r="L20" s="239"/>
    </row>
    <row r="21" spans="1:12" ht="32.1" customHeight="1">
      <c r="A21" s="17" t="s">
        <v>95</v>
      </c>
      <c r="B21" s="30" t="s">
        <v>101</v>
      </c>
      <c r="C21" s="31" t="s">
        <v>113</v>
      </c>
      <c r="D21" s="12" t="s">
        <v>4</v>
      </c>
      <c r="E21" s="13">
        <v>41565</v>
      </c>
      <c r="F21" s="325">
        <v>44505</v>
      </c>
      <c r="G21" s="330"/>
      <c r="H21" s="15">
        <f t="shared" si="4"/>
        <v>44534</v>
      </c>
      <c r="I21" s="16">
        <f t="shared" ca="1" si="5"/>
        <v>-50</v>
      </c>
      <c r="J21" s="17" t="str">
        <f t="shared" ca="1" si="1"/>
        <v>OVERDUE</v>
      </c>
      <c r="K21" s="33" t="s">
        <v>151</v>
      </c>
      <c r="L21" s="239"/>
    </row>
    <row r="22" spans="1:12" ht="32.1" customHeight="1">
      <c r="A22" s="17" t="s">
        <v>96</v>
      </c>
      <c r="B22" s="30" t="s">
        <v>102</v>
      </c>
      <c r="C22" s="31" t="s">
        <v>113</v>
      </c>
      <c r="D22" s="12" t="s">
        <v>4</v>
      </c>
      <c r="E22" s="13">
        <v>41565</v>
      </c>
      <c r="F22" s="325">
        <v>44505</v>
      </c>
      <c r="G22" s="330"/>
      <c r="H22" s="15">
        <f t="shared" si="4"/>
        <v>44534</v>
      </c>
      <c r="I22" s="16">
        <f t="shared" ca="1" si="5"/>
        <v>-50</v>
      </c>
      <c r="J22" s="17" t="str">
        <f t="shared" ca="1" si="1"/>
        <v>OVERDUE</v>
      </c>
      <c r="K22" s="33" t="s">
        <v>151</v>
      </c>
      <c r="L22" s="239"/>
    </row>
    <row r="23" spans="1:12" ht="32.1" customHeight="1">
      <c r="A23" s="17" t="s">
        <v>97</v>
      </c>
      <c r="B23" s="30" t="s">
        <v>103</v>
      </c>
      <c r="C23" s="31" t="s">
        <v>113</v>
      </c>
      <c r="D23" s="12" t="s">
        <v>4</v>
      </c>
      <c r="E23" s="13">
        <v>41565</v>
      </c>
      <c r="F23" s="325">
        <v>44505</v>
      </c>
      <c r="G23" s="330"/>
      <c r="H23" s="15">
        <f t="shared" si="4"/>
        <v>44534</v>
      </c>
      <c r="I23" s="16">
        <f t="shared" ca="1" si="5"/>
        <v>-50</v>
      </c>
      <c r="J23" s="17" t="str">
        <f t="shared" ca="1" si="1"/>
        <v>OVERDUE</v>
      </c>
      <c r="K23" s="33" t="s">
        <v>151</v>
      </c>
      <c r="L23" s="239"/>
    </row>
    <row r="24" spans="1:12" ht="32.1" customHeight="1">
      <c r="A24" s="17" t="s">
        <v>98</v>
      </c>
      <c r="B24" s="30" t="s">
        <v>104</v>
      </c>
      <c r="C24" s="31" t="s">
        <v>113</v>
      </c>
      <c r="D24" s="12" t="s">
        <v>4</v>
      </c>
      <c r="E24" s="13">
        <v>41565</v>
      </c>
      <c r="F24" s="325">
        <v>44505</v>
      </c>
      <c r="G24" s="330"/>
      <c r="H24" s="15">
        <f t="shared" si="4"/>
        <v>44534</v>
      </c>
      <c r="I24" s="16">
        <f t="shared" ca="1" si="5"/>
        <v>-50</v>
      </c>
      <c r="J24" s="17" t="str">
        <f t="shared" ca="1" si="1"/>
        <v>OVERDUE</v>
      </c>
      <c r="K24" s="33" t="s">
        <v>151</v>
      </c>
      <c r="L24" s="239"/>
    </row>
    <row r="25" spans="1:12" ht="32.1" customHeight="1">
      <c r="A25" s="17" t="s">
        <v>99</v>
      </c>
      <c r="B25" s="30" t="s">
        <v>105</v>
      </c>
      <c r="C25" s="31" t="s">
        <v>113</v>
      </c>
      <c r="D25" s="12" t="s">
        <v>4</v>
      </c>
      <c r="E25" s="13">
        <v>41565</v>
      </c>
      <c r="F25" s="325">
        <v>44505</v>
      </c>
      <c r="G25" s="330"/>
      <c r="H25" s="15">
        <f t="shared" si="4"/>
        <v>44534</v>
      </c>
      <c r="I25" s="16">
        <f t="shared" ca="1" si="5"/>
        <v>-50</v>
      </c>
      <c r="J25" s="17" t="str">
        <f t="shared" ca="1" si="1"/>
        <v>OVERDUE</v>
      </c>
      <c r="K25" s="33" t="s">
        <v>151</v>
      </c>
      <c r="L25" s="239"/>
    </row>
    <row r="26" spans="1:12" ht="25.5">
      <c r="A26" s="17" t="s">
        <v>106</v>
      </c>
      <c r="B26" s="30" t="s">
        <v>114</v>
      </c>
      <c r="C26" s="30" t="s">
        <v>112</v>
      </c>
      <c r="D26" s="21">
        <v>12000</v>
      </c>
      <c r="E26" s="13">
        <v>41565</v>
      </c>
      <c r="F26" s="13">
        <v>43377</v>
      </c>
      <c r="G26" s="27">
        <v>28594</v>
      </c>
      <c r="H26" s="327">
        <f t="shared" ref="H26:H31" si="6">IF(I26&lt;=12000,$F$5+(I26/24),"error")</f>
        <v>44354.166666666664</v>
      </c>
      <c r="I26" s="23">
        <f t="shared" ref="I26:I44" si="7">D26-($F$4-G26)</f>
        <v>-5516</v>
      </c>
      <c r="J26" s="17" t="str">
        <f t="shared" si="1"/>
        <v>OVERDUE</v>
      </c>
      <c r="K26" s="20"/>
      <c r="L26" s="238" t="s">
        <v>5210</v>
      </c>
    </row>
    <row r="27" spans="1:12" ht="19.5" customHeight="1">
      <c r="A27" s="17" t="s">
        <v>107</v>
      </c>
      <c r="B27" s="30" t="s">
        <v>115</v>
      </c>
      <c r="C27" s="30" t="s">
        <v>112</v>
      </c>
      <c r="D27" s="21">
        <v>12000</v>
      </c>
      <c r="E27" s="13">
        <v>41565</v>
      </c>
      <c r="F27" s="13">
        <v>44358</v>
      </c>
      <c r="G27" s="27">
        <v>42760</v>
      </c>
      <c r="H27" s="327">
        <f t="shared" si="6"/>
        <v>44944.416666666664</v>
      </c>
      <c r="I27" s="23">
        <f t="shared" si="7"/>
        <v>8650</v>
      </c>
      <c r="J27" s="17" t="str">
        <f t="shared" si="1"/>
        <v>NOT DUE</v>
      </c>
      <c r="K27" s="20"/>
      <c r="L27" s="238"/>
    </row>
    <row r="28" spans="1:12" ht="25.5">
      <c r="A28" s="17" t="s">
        <v>108</v>
      </c>
      <c r="B28" s="30" t="s">
        <v>116</v>
      </c>
      <c r="C28" s="30" t="s">
        <v>112</v>
      </c>
      <c r="D28" s="21">
        <v>12000</v>
      </c>
      <c r="E28" s="13">
        <v>41565</v>
      </c>
      <c r="F28" s="13">
        <v>43377</v>
      </c>
      <c r="G28" s="27">
        <v>28594</v>
      </c>
      <c r="H28" s="327">
        <f t="shared" si="6"/>
        <v>44354.166666666664</v>
      </c>
      <c r="I28" s="23">
        <f t="shared" si="7"/>
        <v>-5516</v>
      </c>
      <c r="J28" s="17" t="str">
        <f t="shared" si="1"/>
        <v>OVERDUE</v>
      </c>
      <c r="K28" s="20"/>
      <c r="L28" s="238" t="s">
        <v>5210</v>
      </c>
    </row>
    <row r="29" spans="1:12" ht="25.5">
      <c r="A29" s="17" t="s">
        <v>109</v>
      </c>
      <c r="B29" s="30" t="s">
        <v>117</v>
      </c>
      <c r="C29" s="30" t="s">
        <v>112</v>
      </c>
      <c r="D29" s="21">
        <v>12000</v>
      </c>
      <c r="E29" s="13">
        <v>41565</v>
      </c>
      <c r="F29" s="13">
        <v>43377</v>
      </c>
      <c r="G29" s="27">
        <v>28594</v>
      </c>
      <c r="H29" s="327">
        <f t="shared" si="6"/>
        <v>44354.166666666664</v>
      </c>
      <c r="I29" s="23">
        <f t="shared" si="7"/>
        <v>-5516</v>
      </c>
      <c r="J29" s="17" t="str">
        <f t="shared" si="1"/>
        <v>OVERDUE</v>
      </c>
      <c r="K29" s="20"/>
      <c r="L29" s="238" t="s">
        <v>5210</v>
      </c>
    </row>
    <row r="30" spans="1:12">
      <c r="A30" s="17" t="s">
        <v>110</v>
      </c>
      <c r="B30" s="30" t="s">
        <v>118</v>
      </c>
      <c r="C30" s="30" t="s">
        <v>112</v>
      </c>
      <c r="D30" s="21">
        <v>12000</v>
      </c>
      <c r="E30" s="13">
        <v>41565</v>
      </c>
      <c r="F30" s="13">
        <v>44405</v>
      </c>
      <c r="G30" s="27">
        <v>43585</v>
      </c>
      <c r="H30" s="327">
        <f t="shared" si="6"/>
        <v>44978.791666666664</v>
      </c>
      <c r="I30" s="23">
        <f t="shared" si="7"/>
        <v>9475</v>
      </c>
      <c r="J30" s="17" t="str">
        <f t="shared" si="1"/>
        <v>NOT DUE</v>
      </c>
      <c r="K30" s="20"/>
      <c r="L30" s="238"/>
    </row>
    <row r="31" spans="1:12" ht="25.5">
      <c r="A31" s="17" t="s">
        <v>111</v>
      </c>
      <c r="B31" s="30" t="s">
        <v>119</v>
      </c>
      <c r="C31" s="30" t="s">
        <v>112</v>
      </c>
      <c r="D31" s="21">
        <v>12000</v>
      </c>
      <c r="E31" s="13">
        <v>41565</v>
      </c>
      <c r="F31" s="13">
        <v>43377</v>
      </c>
      <c r="G31" s="27">
        <v>28594</v>
      </c>
      <c r="H31" s="327">
        <f t="shared" si="6"/>
        <v>44354.166666666664</v>
      </c>
      <c r="I31" s="23">
        <f t="shared" si="7"/>
        <v>-5516</v>
      </c>
      <c r="J31" s="17" t="str">
        <f t="shared" si="1"/>
        <v>OVERDUE</v>
      </c>
      <c r="K31" s="20"/>
      <c r="L31" s="238" t="s">
        <v>5210</v>
      </c>
    </row>
    <row r="32" spans="1:12" ht="18.75" customHeight="1">
      <c r="A32" s="17" t="s">
        <v>120</v>
      </c>
      <c r="B32" s="30" t="s">
        <v>126</v>
      </c>
      <c r="C32" s="30" t="s">
        <v>112</v>
      </c>
      <c r="D32" s="21">
        <v>24000</v>
      </c>
      <c r="E32" s="13">
        <v>41565</v>
      </c>
      <c r="F32" s="13">
        <v>43377</v>
      </c>
      <c r="G32" s="27">
        <v>28594</v>
      </c>
      <c r="H32" s="327">
        <f>IF(I32&lt;=24000,$F$5+(I32/24),"error")</f>
        <v>44854.166666666664</v>
      </c>
      <c r="I32" s="23">
        <f t="shared" si="7"/>
        <v>6484</v>
      </c>
      <c r="J32" s="17" t="str">
        <f t="shared" si="1"/>
        <v>NOT DUE</v>
      </c>
      <c r="K32" s="20"/>
      <c r="L32" s="20"/>
    </row>
    <row r="33" spans="1:12" ht="18.75" customHeight="1">
      <c r="A33" s="17" t="s">
        <v>121</v>
      </c>
      <c r="B33" s="30" t="s">
        <v>127</v>
      </c>
      <c r="C33" s="30" t="s">
        <v>112</v>
      </c>
      <c r="D33" s="21">
        <v>24000</v>
      </c>
      <c r="E33" s="13">
        <v>41565</v>
      </c>
      <c r="F33" s="13">
        <v>43377</v>
      </c>
      <c r="G33" s="27">
        <v>28594</v>
      </c>
      <c r="H33" s="327">
        <f t="shared" ref="H33:H37" si="8">IF(I33&lt;=24000,$F$5+(I33/24),"error")</f>
        <v>44854.166666666664</v>
      </c>
      <c r="I33" s="23">
        <f t="shared" si="7"/>
        <v>6484</v>
      </c>
      <c r="J33" s="17" t="str">
        <f t="shared" si="1"/>
        <v>NOT DUE</v>
      </c>
      <c r="K33" s="20"/>
      <c r="L33" s="20"/>
    </row>
    <row r="34" spans="1:12" ht="18.75" customHeight="1">
      <c r="A34" s="17" t="s">
        <v>122</v>
      </c>
      <c r="B34" s="30" t="s">
        <v>128</v>
      </c>
      <c r="C34" s="30" t="s">
        <v>112</v>
      </c>
      <c r="D34" s="21">
        <v>24000</v>
      </c>
      <c r="E34" s="13">
        <v>41565</v>
      </c>
      <c r="F34" s="13">
        <v>43377</v>
      </c>
      <c r="G34" s="27">
        <v>28594</v>
      </c>
      <c r="H34" s="327">
        <f t="shared" si="8"/>
        <v>44854.166666666664</v>
      </c>
      <c r="I34" s="23">
        <f t="shared" si="7"/>
        <v>6484</v>
      </c>
      <c r="J34" s="17" t="str">
        <f t="shared" si="1"/>
        <v>NOT DUE</v>
      </c>
      <c r="K34" s="20"/>
      <c r="L34" s="20"/>
    </row>
    <row r="35" spans="1:12" ht="18.75" customHeight="1">
      <c r="A35" s="17" t="s">
        <v>123</v>
      </c>
      <c r="B35" s="30" t="s">
        <v>129</v>
      </c>
      <c r="C35" s="30" t="s">
        <v>112</v>
      </c>
      <c r="D35" s="21">
        <v>24000</v>
      </c>
      <c r="E35" s="13">
        <v>41565</v>
      </c>
      <c r="F35" s="13">
        <v>43377</v>
      </c>
      <c r="G35" s="27">
        <v>28594</v>
      </c>
      <c r="H35" s="327">
        <f t="shared" si="8"/>
        <v>44854.166666666664</v>
      </c>
      <c r="I35" s="23">
        <f t="shared" si="7"/>
        <v>6484</v>
      </c>
      <c r="J35" s="17" t="str">
        <f t="shared" si="1"/>
        <v>NOT DUE</v>
      </c>
      <c r="K35" s="20"/>
      <c r="L35" s="20"/>
    </row>
    <row r="36" spans="1:12" ht="18.75" customHeight="1">
      <c r="A36" s="17" t="s">
        <v>124</v>
      </c>
      <c r="B36" s="30" t="s">
        <v>130</v>
      </c>
      <c r="C36" s="30" t="s">
        <v>112</v>
      </c>
      <c r="D36" s="21">
        <v>24000</v>
      </c>
      <c r="E36" s="13">
        <v>41565</v>
      </c>
      <c r="F36" s="13">
        <v>43377</v>
      </c>
      <c r="G36" s="27">
        <v>28594</v>
      </c>
      <c r="H36" s="327">
        <f t="shared" si="8"/>
        <v>44854.166666666664</v>
      </c>
      <c r="I36" s="23">
        <f t="shared" si="7"/>
        <v>6484</v>
      </c>
      <c r="J36" s="17" t="str">
        <f t="shared" si="1"/>
        <v>NOT DUE</v>
      </c>
      <c r="K36" s="20"/>
      <c r="L36" s="20"/>
    </row>
    <row r="37" spans="1:12" ht="18.75" customHeight="1">
      <c r="A37" s="17" t="s">
        <v>125</v>
      </c>
      <c r="B37" s="30" t="s">
        <v>131</v>
      </c>
      <c r="C37" s="30" t="s">
        <v>112</v>
      </c>
      <c r="D37" s="21">
        <v>24000</v>
      </c>
      <c r="E37" s="13">
        <v>41565</v>
      </c>
      <c r="F37" s="13">
        <v>43377</v>
      </c>
      <c r="G37" s="27">
        <v>28594</v>
      </c>
      <c r="H37" s="327">
        <f t="shared" si="8"/>
        <v>44854.166666666664</v>
      </c>
      <c r="I37" s="23">
        <f t="shared" si="7"/>
        <v>6484</v>
      </c>
      <c r="J37" s="17" t="str">
        <f t="shared" si="1"/>
        <v>NOT DUE</v>
      </c>
      <c r="K37" s="20"/>
      <c r="L37" s="20"/>
    </row>
    <row r="38" spans="1:12" ht="25.5">
      <c r="A38" s="17" t="s">
        <v>132</v>
      </c>
      <c r="B38" s="31" t="s">
        <v>138</v>
      </c>
      <c r="C38" s="31" t="s">
        <v>150</v>
      </c>
      <c r="D38" s="21">
        <v>12000</v>
      </c>
      <c r="E38" s="13">
        <v>41565</v>
      </c>
      <c r="F38" s="13">
        <v>43377</v>
      </c>
      <c r="G38" s="27">
        <v>28594</v>
      </c>
      <c r="H38" s="327">
        <f>IF(I38&lt;=12000,$F$5+(I38/24),"error")</f>
        <v>44354.166666666664</v>
      </c>
      <c r="I38" s="23">
        <f t="shared" si="7"/>
        <v>-5516</v>
      </c>
      <c r="J38" s="17" t="str">
        <f t="shared" si="1"/>
        <v>OVERDUE</v>
      </c>
      <c r="K38" s="20"/>
      <c r="L38" s="238" t="s">
        <v>5210</v>
      </c>
    </row>
    <row r="39" spans="1:12" ht="25.5">
      <c r="A39" s="17" t="s">
        <v>133</v>
      </c>
      <c r="B39" s="31" t="s">
        <v>139</v>
      </c>
      <c r="C39" s="31" t="s">
        <v>150</v>
      </c>
      <c r="D39" s="21">
        <v>12000</v>
      </c>
      <c r="E39" s="13">
        <v>41565</v>
      </c>
      <c r="F39" s="13">
        <v>44358</v>
      </c>
      <c r="G39" s="27">
        <v>42760</v>
      </c>
      <c r="H39" s="327">
        <f t="shared" ref="H39:H43" si="9">IF(I39&lt;=12000,$F$5+(I39/24),"error")</f>
        <v>44944.416666666664</v>
      </c>
      <c r="I39" s="23">
        <f t="shared" si="7"/>
        <v>8650</v>
      </c>
      <c r="J39" s="17" t="str">
        <f t="shared" si="1"/>
        <v>NOT DUE</v>
      </c>
      <c r="K39" s="20"/>
      <c r="L39" s="238"/>
    </row>
    <row r="40" spans="1:12" ht="25.5">
      <c r="A40" s="17" t="s">
        <v>134</v>
      </c>
      <c r="B40" s="31" t="s">
        <v>140</v>
      </c>
      <c r="C40" s="31" t="s">
        <v>150</v>
      </c>
      <c r="D40" s="21">
        <v>12000</v>
      </c>
      <c r="E40" s="13">
        <v>41565</v>
      </c>
      <c r="F40" s="13">
        <v>43377</v>
      </c>
      <c r="G40" s="27">
        <v>28594</v>
      </c>
      <c r="H40" s="327">
        <f t="shared" si="9"/>
        <v>44354.166666666664</v>
      </c>
      <c r="I40" s="23">
        <f t="shared" si="7"/>
        <v>-5516</v>
      </c>
      <c r="J40" s="17" t="str">
        <f t="shared" ref="J40:J71" si="10">IF(I40="","",IF(I40=0,"DUE",IF(I40&lt;0,"OVERDUE","NOT DUE")))</f>
        <v>OVERDUE</v>
      </c>
      <c r="K40" s="20"/>
      <c r="L40" s="238" t="s">
        <v>5210</v>
      </c>
    </row>
    <row r="41" spans="1:12" ht="25.5">
      <c r="A41" s="17" t="s">
        <v>135</v>
      </c>
      <c r="B41" s="31" t="s">
        <v>141</v>
      </c>
      <c r="C41" s="31" t="s">
        <v>150</v>
      </c>
      <c r="D41" s="21">
        <v>12000</v>
      </c>
      <c r="E41" s="13">
        <v>41565</v>
      </c>
      <c r="F41" s="13">
        <v>43377</v>
      </c>
      <c r="G41" s="27">
        <v>28594</v>
      </c>
      <c r="H41" s="327">
        <f t="shared" si="9"/>
        <v>44354.166666666664</v>
      </c>
      <c r="I41" s="23">
        <f t="shared" si="7"/>
        <v>-5516</v>
      </c>
      <c r="J41" s="17" t="str">
        <f t="shared" si="10"/>
        <v>OVERDUE</v>
      </c>
      <c r="K41" s="20"/>
      <c r="L41" s="238" t="s">
        <v>5210</v>
      </c>
    </row>
    <row r="42" spans="1:12" ht="25.5">
      <c r="A42" s="17" t="s">
        <v>136</v>
      </c>
      <c r="B42" s="31" t="s">
        <v>142</v>
      </c>
      <c r="C42" s="31" t="s">
        <v>150</v>
      </c>
      <c r="D42" s="21">
        <v>12000</v>
      </c>
      <c r="E42" s="13">
        <v>41565</v>
      </c>
      <c r="F42" s="13">
        <v>44405</v>
      </c>
      <c r="G42" s="27">
        <v>43585</v>
      </c>
      <c r="H42" s="327">
        <f t="shared" si="9"/>
        <v>44978.791666666664</v>
      </c>
      <c r="I42" s="23">
        <f t="shared" si="7"/>
        <v>9475</v>
      </c>
      <c r="J42" s="17" t="str">
        <f t="shared" si="10"/>
        <v>NOT DUE</v>
      </c>
      <c r="K42" s="20"/>
      <c r="L42" s="238"/>
    </row>
    <row r="43" spans="1:12" ht="25.5">
      <c r="A43" s="17" t="s">
        <v>137</v>
      </c>
      <c r="B43" s="31" t="s">
        <v>143</v>
      </c>
      <c r="C43" s="31" t="s">
        <v>150</v>
      </c>
      <c r="D43" s="21">
        <v>12000</v>
      </c>
      <c r="E43" s="13">
        <v>41565</v>
      </c>
      <c r="F43" s="13">
        <v>43377</v>
      </c>
      <c r="G43" s="27">
        <v>28594</v>
      </c>
      <c r="H43" s="327">
        <f t="shared" si="9"/>
        <v>44354.166666666664</v>
      </c>
      <c r="I43" s="23">
        <f t="shared" si="7"/>
        <v>-5516</v>
      </c>
      <c r="J43" s="17" t="str">
        <f t="shared" si="10"/>
        <v>OVERDUE</v>
      </c>
      <c r="K43" s="20"/>
      <c r="L43" s="238" t="s">
        <v>5210</v>
      </c>
    </row>
    <row r="44" spans="1:12" ht="21" customHeight="1">
      <c r="A44" s="17" t="s">
        <v>144</v>
      </c>
      <c r="B44" s="30" t="s">
        <v>152</v>
      </c>
      <c r="C44" s="30" t="s">
        <v>164</v>
      </c>
      <c r="D44" s="21">
        <v>36000</v>
      </c>
      <c r="E44" s="13">
        <v>41565</v>
      </c>
      <c r="F44" s="13">
        <v>43377</v>
      </c>
      <c r="G44" s="27">
        <v>28594</v>
      </c>
      <c r="H44" s="327">
        <f>IF(I44&lt;=36000,$F$5+(I44/24),"error")</f>
        <v>45354.166666666664</v>
      </c>
      <c r="I44" s="23">
        <f t="shared" si="7"/>
        <v>18484</v>
      </c>
      <c r="J44" s="17" t="str">
        <f t="shared" si="10"/>
        <v>NOT DUE</v>
      </c>
      <c r="K44" s="20"/>
      <c r="L44" s="20"/>
    </row>
    <row r="45" spans="1:12" ht="21" customHeight="1">
      <c r="A45" s="17" t="s">
        <v>145</v>
      </c>
      <c r="B45" s="30" t="s">
        <v>153</v>
      </c>
      <c r="C45" s="30" t="s">
        <v>164</v>
      </c>
      <c r="D45" s="21">
        <v>36000</v>
      </c>
      <c r="E45" s="13">
        <v>41565</v>
      </c>
      <c r="F45" s="13">
        <v>43377</v>
      </c>
      <c r="G45" s="27">
        <v>28594</v>
      </c>
      <c r="H45" s="327">
        <f t="shared" ref="H45:H49" si="11">IF(I45&lt;=36000,$F$5+(I45/24),"error")</f>
        <v>45354.166666666664</v>
      </c>
      <c r="I45" s="23">
        <f t="shared" ref="I45:I49" si="12">D45-($F$4-G45)</f>
        <v>18484</v>
      </c>
      <c r="J45" s="17" t="str">
        <f t="shared" si="10"/>
        <v>NOT DUE</v>
      </c>
      <c r="K45" s="20"/>
      <c r="L45" s="20"/>
    </row>
    <row r="46" spans="1:12" ht="21" customHeight="1">
      <c r="A46" s="17" t="s">
        <v>146</v>
      </c>
      <c r="B46" s="30" t="s">
        <v>154</v>
      </c>
      <c r="C46" s="30" t="s">
        <v>164</v>
      </c>
      <c r="D46" s="21">
        <v>36000</v>
      </c>
      <c r="E46" s="13">
        <v>41565</v>
      </c>
      <c r="F46" s="13">
        <v>43377</v>
      </c>
      <c r="G46" s="27">
        <v>28594</v>
      </c>
      <c r="H46" s="327">
        <f t="shared" si="11"/>
        <v>45354.166666666664</v>
      </c>
      <c r="I46" s="23">
        <f t="shared" si="12"/>
        <v>18484</v>
      </c>
      <c r="J46" s="17" t="str">
        <f t="shared" si="10"/>
        <v>NOT DUE</v>
      </c>
      <c r="K46" s="20"/>
      <c r="L46" s="20"/>
    </row>
    <row r="47" spans="1:12" ht="21" customHeight="1">
      <c r="A47" s="17" t="s">
        <v>147</v>
      </c>
      <c r="B47" s="30" t="s">
        <v>155</v>
      </c>
      <c r="C47" s="30" t="s">
        <v>164</v>
      </c>
      <c r="D47" s="21">
        <v>36000</v>
      </c>
      <c r="E47" s="13">
        <v>41565</v>
      </c>
      <c r="F47" s="13">
        <v>43377</v>
      </c>
      <c r="G47" s="27">
        <v>28594</v>
      </c>
      <c r="H47" s="327">
        <f t="shared" si="11"/>
        <v>45354.166666666664</v>
      </c>
      <c r="I47" s="23">
        <f t="shared" si="12"/>
        <v>18484</v>
      </c>
      <c r="J47" s="17" t="str">
        <f t="shared" si="10"/>
        <v>NOT DUE</v>
      </c>
      <c r="K47" s="20"/>
      <c r="L47" s="20"/>
    </row>
    <row r="48" spans="1:12" ht="21" customHeight="1">
      <c r="A48" s="17" t="s">
        <v>148</v>
      </c>
      <c r="B48" s="30" t="s">
        <v>156</v>
      </c>
      <c r="C48" s="30" t="s">
        <v>164</v>
      </c>
      <c r="D48" s="21">
        <v>36000</v>
      </c>
      <c r="E48" s="13">
        <v>41565</v>
      </c>
      <c r="F48" s="13">
        <v>44405</v>
      </c>
      <c r="G48" s="27">
        <v>43585</v>
      </c>
      <c r="H48" s="327">
        <f t="shared" si="11"/>
        <v>45978.791666666664</v>
      </c>
      <c r="I48" s="23">
        <f t="shared" si="12"/>
        <v>33475</v>
      </c>
      <c r="J48" s="17" t="str">
        <f t="shared" si="10"/>
        <v>NOT DUE</v>
      </c>
      <c r="K48" s="20"/>
      <c r="L48" s="20"/>
    </row>
    <row r="49" spans="1:12" ht="21" customHeight="1">
      <c r="A49" s="17" t="s">
        <v>149</v>
      </c>
      <c r="B49" s="30" t="s">
        <v>157</v>
      </c>
      <c r="C49" s="30" t="s">
        <v>164</v>
      </c>
      <c r="D49" s="21">
        <v>36000</v>
      </c>
      <c r="E49" s="13">
        <v>41565</v>
      </c>
      <c r="F49" s="13">
        <v>43377</v>
      </c>
      <c r="G49" s="27">
        <v>28594</v>
      </c>
      <c r="H49" s="327">
        <f t="shared" si="11"/>
        <v>45354.166666666664</v>
      </c>
      <c r="I49" s="23">
        <f t="shared" si="12"/>
        <v>18484</v>
      </c>
      <c r="J49" s="17" t="str">
        <f t="shared" si="10"/>
        <v>NOT DUE</v>
      </c>
      <c r="K49" s="20"/>
      <c r="L49" s="20"/>
    </row>
    <row r="50" spans="1:12" ht="25.5">
      <c r="A50" s="17" t="s">
        <v>158</v>
      </c>
      <c r="B50" s="30" t="s">
        <v>152</v>
      </c>
      <c r="C50" s="31" t="s">
        <v>113</v>
      </c>
      <c r="D50" s="12" t="s">
        <v>4</v>
      </c>
      <c r="E50" s="13">
        <v>41565</v>
      </c>
      <c r="F50" s="325">
        <v>44505</v>
      </c>
      <c r="G50" s="330"/>
      <c r="H50" s="15">
        <f t="shared" ref="H50:H55" si="13">EDATE(F50-1,1)</f>
        <v>44534</v>
      </c>
      <c r="I50" s="16">
        <f t="shared" ref="I50:I55" ca="1" si="14">IF(ISBLANK(H50),"",H50-DATE(YEAR(NOW()),MONTH(NOW()),DAY(NOW())))</f>
        <v>-50</v>
      </c>
      <c r="J50" s="17" t="str">
        <f t="shared" ca="1" si="10"/>
        <v>OVERDUE</v>
      </c>
      <c r="K50" s="20"/>
      <c r="L50" s="239"/>
    </row>
    <row r="51" spans="1:12" ht="25.5">
      <c r="A51" s="17" t="s">
        <v>159</v>
      </c>
      <c r="B51" s="30" t="s">
        <v>153</v>
      </c>
      <c r="C51" s="31" t="s">
        <v>113</v>
      </c>
      <c r="D51" s="12" t="s">
        <v>4</v>
      </c>
      <c r="E51" s="13">
        <v>41565</v>
      </c>
      <c r="F51" s="325">
        <v>44505</v>
      </c>
      <c r="G51" s="330"/>
      <c r="H51" s="15">
        <f t="shared" si="13"/>
        <v>44534</v>
      </c>
      <c r="I51" s="16">
        <f t="shared" ca="1" si="14"/>
        <v>-50</v>
      </c>
      <c r="J51" s="17" t="str">
        <f t="shared" ca="1" si="10"/>
        <v>OVERDUE</v>
      </c>
      <c r="K51" s="20"/>
      <c r="L51" s="239"/>
    </row>
    <row r="52" spans="1:12" ht="25.5">
      <c r="A52" s="17" t="s">
        <v>160</v>
      </c>
      <c r="B52" s="30" t="s">
        <v>154</v>
      </c>
      <c r="C52" s="31" t="s">
        <v>113</v>
      </c>
      <c r="D52" s="12" t="s">
        <v>4</v>
      </c>
      <c r="E52" s="13">
        <v>41565</v>
      </c>
      <c r="F52" s="325">
        <v>44505</v>
      </c>
      <c r="G52" s="330"/>
      <c r="H52" s="15">
        <f t="shared" si="13"/>
        <v>44534</v>
      </c>
      <c r="I52" s="16">
        <f t="shared" ca="1" si="14"/>
        <v>-50</v>
      </c>
      <c r="J52" s="17" t="str">
        <f t="shared" ca="1" si="10"/>
        <v>OVERDUE</v>
      </c>
      <c r="K52" s="20"/>
      <c r="L52" s="239"/>
    </row>
    <row r="53" spans="1:12" ht="25.5">
      <c r="A53" s="17" t="s">
        <v>161</v>
      </c>
      <c r="B53" s="30" t="s">
        <v>155</v>
      </c>
      <c r="C53" s="31" t="s">
        <v>113</v>
      </c>
      <c r="D53" s="12" t="s">
        <v>4</v>
      </c>
      <c r="E53" s="13">
        <v>41565</v>
      </c>
      <c r="F53" s="325">
        <v>44505</v>
      </c>
      <c r="G53" s="330"/>
      <c r="H53" s="15">
        <f t="shared" si="13"/>
        <v>44534</v>
      </c>
      <c r="I53" s="16">
        <f t="shared" ca="1" si="14"/>
        <v>-50</v>
      </c>
      <c r="J53" s="17" t="str">
        <f t="shared" ca="1" si="10"/>
        <v>OVERDUE</v>
      </c>
      <c r="K53" s="20"/>
      <c r="L53" s="239"/>
    </row>
    <row r="54" spans="1:12" ht="25.5">
      <c r="A54" s="17" t="s">
        <v>162</v>
      </c>
      <c r="B54" s="30" t="s">
        <v>156</v>
      </c>
      <c r="C54" s="31" t="s">
        <v>113</v>
      </c>
      <c r="D54" s="12" t="s">
        <v>4</v>
      </c>
      <c r="E54" s="13">
        <v>41565</v>
      </c>
      <c r="F54" s="325">
        <v>44505</v>
      </c>
      <c r="G54" s="330"/>
      <c r="H54" s="15">
        <f t="shared" si="13"/>
        <v>44534</v>
      </c>
      <c r="I54" s="16">
        <f t="shared" ca="1" si="14"/>
        <v>-50</v>
      </c>
      <c r="J54" s="17" t="str">
        <f t="shared" ca="1" si="10"/>
        <v>OVERDUE</v>
      </c>
      <c r="K54" s="20"/>
      <c r="L54" s="239"/>
    </row>
    <row r="55" spans="1:12" ht="25.5">
      <c r="A55" s="17" t="s">
        <v>163</v>
      </c>
      <c r="B55" s="30" t="s">
        <v>157</v>
      </c>
      <c r="C55" s="31" t="s">
        <v>113</v>
      </c>
      <c r="D55" s="12" t="s">
        <v>4</v>
      </c>
      <c r="E55" s="13">
        <v>41565</v>
      </c>
      <c r="F55" s="325">
        <v>44505</v>
      </c>
      <c r="G55" s="330"/>
      <c r="H55" s="15">
        <f t="shared" si="13"/>
        <v>44534</v>
      </c>
      <c r="I55" s="16">
        <f t="shared" ca="1" si="14"/>
        <v>-50</v>
      </c>
      <c r="J55" s="17" t="str">
        <f t="shared" ca="1" si="10"/>
        <v>OVERDUE</v>
      </c>
      <c r="K55" s="20"/>
      <c r="L55" s="239"/>
    </row>
    <row r="56" spans="1:12" ht="20.25" customHeight="1">
      <c r="A56" s="17" t="s">
        <v>165</v>
      </c>
      <c r="B56" s="30" t="s">
        <v>152</v>
      </c>
      <c r="C56" s="29" t="s">
        <v>177</v>
      </c>
      <c r="D56" s="21">
        <v>12000</v>
      </c>
      <c r="E56" s="13">
        <v>41565</v>
      </c>
      <c r="F56" s="13">
        <v>43377</v>
      </c>
      <c r="G56" s="27">
        <v>28594</v>
      </c>
      <c r="H56" s="327">
        <f>IF(I56&lt;=12000,$F$5+(I56/24),"error")</f>
        <v>44354.166666666664</v>
      </c>
      <c r="I56" s="23">
        <f t="shared" ref="I56:I87" si="15">D56-($F$4-G56)</f>
        <v>-5516</v>
      </c>
      <c r="J56" s="17" t="str">
        <f t="shared" si="10"/>
        <v>OVERDUE</v>
      </c>
      <c r="K56" s="20"/>
      <c r="L56" s="238" t="s">
        <v>5210</v>
      </c>
    </row>
    <row r="57" spans="1:12">
      <c r="A57" s="17" t="s">
        <v>166</v>
      </c>
      <c r="B57" s="30" t="s">
        <v>153</v>
      </c>
      <c r="C57" s="29" t="s">
        <v>177</v>
      </c>
      <c r="D57" s="21">
        <v>12000</v>
      </c>
      <c r="E57" s="13">
        <v>41565</v>
      </c>
      <c r="F57" s="13">
        <v>44358</v>
      </c>
      <c r="G57" s="27">
        <v>42760</v>
      </c>
      <c r="H57" s="327">
        <f t="shared" ref="H57:H61" si="16">IF(I57&lt;=12000,$F$5+(I57/24),"error")</f>
        <v>44944.416666666664</v>
      </c>
      <c r="I57" s="23">
        <f t="shared" si="15"/>
        <v>8650</v>
      </c>
      <c r="J57" s="17" t="str">
        <f t="shared" si="10"/>
        <v>NOT DUE</v>
      </c>
      <c r="K57" s="20"/>
      <c r="L57" s="238"/>
    </row>
    <row r="58" spans="1:12" ht="25.5">
      <c r="A58" s="17" t="s">
        <v>167</v>
      </c>
      <c r="B58" s="30" t="s">
        <v>154</v>
      </c>
      <c r="C58" s="29" t="s">
        <v>177</v>
      </c>
      <c r="D58" s="21">
        <v>12000</v>
      </c>
      <c r="E58" s="13">
        <v>41565</v>
      </c>
      <c r="F58" s="13">
        <v>43377</v>
      </c>
      <c r="G58" s="27">
        <v>28594</v>
      </c>
      <c r="H58" s="327">
        <f t="shared" si="16"/>
        <v>44354.166666666664</v>
      </c>
      <c r="I58" s="23">
        <f t="shared" si="15"/>
        <v>-5516</v>
      </c>
      <c r="J58" s="17" t="str">
        <f t="shared" si="10"/>
        <v>OVERDUE</v>
      </c>
      <c r="K58" s="20"/>
      <c r="L58" s="238" t="s">
        <v>5210</v>
      </c>
    </row>
    <row r="59" spans="1:12" ht="25.5">
      <c r="A59" s="17" t="s">
        <v>168</v>
      </c>
      <c r="B59" s="30" t="s">
        <v>155</v>
      </c>
      <c r="C59" s="29" t="s">
        <v>177</v>
      </c>
      <c r="D59" s="21">
        <v>12000</v>
      </c>
      <c r="E59" s="13">
        <v>41565</v>
      </c>
      <c r="F59" s="13">
        <v>43377</v>
      </c>
      <c r="G59" s="27">
        <v>28594</v>
      </c>
      <c r="H59" s="327">
        <f t="shared" si="16"/>
        <v>44354.166666666664</v>
      </c>
      <c r="I59" s="23">
        <f t="shared" si="15"/>
        <v>-5516</v>
      </c>
      <c r="J59" s="17" t="str">
        <f t="shared" si="10"/>
        <v>OVERDUE</v>
      </c>
      <c r="K59" s="20"/>
      <c r="L59" s="238" t="s">
        <v>5210</v>
      </c>
    </row>
    <row r="60" spans="1:12">
      <c r="A60" s="17" t="s">
        <v>169</v>
      </c>
      <c r="B60" s="30" t="s">
        <v>156</v>
      </c>
      <c r="C60" s="29" t="s">
        <v>177</v>
      </c>
      <c r="D60" s="21">
        <v>12000</v>
      </c>
      <c r="E60" s="13">
        <v>41565</v>
      </c>
      <c r="F60" s="13">
        <v>44405</v>
      </c>
      <c r="G60" s="27">
        <v>43585</v>
      </c>
      <c r="H60" s="327">
        <f t="shared" si="16"/>
        <v>44978.791666666664</v>
      </c>
      <c r="I60" s="23">
        <f t="shared" si="15"/>
        <v>9475</v>
      </c>
      <c r="J60" s="17" t="str">
        <f t="shared" si="10"/>
        <v>NOT DUE</v>
      </c>
      <c r="K60" s="20"/>
      <c r="L60" s="238"/>
    </row>
    <row r="61" spans="1:12" ht="18" customHeight="1">
      <c r="A61" s="17" t="s">
        <v>170</v>
      </c>
      <c r="B61" s="30" t="s">
        <v>157</v>
      </c>
      <c r="C61" s="29" t="s">
        <v>177</v>
      </c>
      <c r="D61" s="21">
        <v>12000</v>
      </c>
      <c r="E61" s="13">
        <v>41565</v>
      </c>
      <c r="F61" s="13">
        <v>44085</v>
      </c>
      <c r="G61" s="27">
        <v>39215</v>
      </c>
      <c r="H61" s="327">
        <f t="shared" si="16"/>
        <v>44796.708333333336</v>
      </c>
      <c r="I61" s="23">
        <f t="shared" si="15"/>
        <v>5105</v>
      </c>
      <c r="J61" s="17" t="str">
        <f t="shared" si="10"/>
        <v>NOT DUE</v>
      </c>
      <c r="K61" s="20"/>
      <c r="L61" s="20"/>
    </row>
    <row r="62" spans="1:12" ht="25.5">
      <c r="A62" s="17" t="s">
        <v>171</v>
      </c>
      <c r="B62" s="31" t="s">
        <v>178</v>
      </c>
      <c r="C62" s="31" t="s">
        <v>190</v>
      </c>
      <c r="D62" s="21">
        <v>24000</v>
      </c>
      <c r="E62" s="13">
        <v>41565</v>
      </c>
      <c r="F62" s="13">
        <v>43377</v>
      </c>
      <c r="G62" s="27">
        <v>28594</v>
      </c>
      <c r="H62" s="327">
        <f>IF(I62&lt;=24000,$F$5+(I62/24),"error")</f>
        <v>44854.166666666664</v>
      </c>
      <c r="I62" s="23">
        <f t="shared" si="15"/>
        <v>6484</v>
      </c>
      <c r="J62" s="17" t="str">
        <f t="shared" si="10"/>
        <v>NOT DUE</v>
      </c>
      <c r="K62" s="20"/>
      <c r="L62" s="20"/>
    </row>
    <row r="63" spans="1:12" ht="25.5">
      <c r="A63" s="17" t="s">
        <v>172</v>
      </c>
      <c r="B63" s="31" t="s">
        <v>179</v>
      </c>
      <c r="C63" s="31" t="s">
        <v>190</v>
      </c>
      <c r="D63" s="21">
        <v>24000</v>
      </c>
      <c r="E63" s="13">
        <v>41565</v>
      </c>
      <c r="F63" s="13">
        <v>43377</v>
      </c>
      <c r="G63" s="27">
        <v>28594</v>
      </c>
      <c r="H63" s="327">
        <f t="shared" ref="H63:H67" si="17">IF(I63&lt;=24000,$F$5+(I63/24),"error")</f>
        <v>44854.166666666664</v>
      </c>
      <c r="I63" s="23">
        <f t="shared" si="15"/>
        <v>6484</v>
      </c>
      <c r="J63" s="17" t="str">
        <f t="shared" si="10"/>
        <v>NOT DUE</v>
      </c>
      <c r="K63" s="20"/>
      <c r="L63" s="20"/>
    </row>
    <row r="64" spans="1:12" ht="25.5">
      <c r="A64" s="17" t="s">
        <v>173</v>
      </c>
      <c r="B64" s="31" t="s">
        <v>180</v>
      </c>
      <c r="C64" s="31" t="s">
        <v>190</v>
      </c>
      <c r="D64" s="21">
        <v>24000</v>
      </c>
      <c r="E64" s="13">
        <v>41565</v>
      </c>
      <c r="F64" s="13">
        <v>43377</v>
      </c>
      <c r="G64" s="27">
        <v>28594</v>
      </c>
      <c r="H64" s="327">
        <f t="shared" ref="H64" si="18">IF(I64&lt;=12000,$F$5+(I64/24),"error")</f>
        <v>44854.166666666664</v>
      </c>
      <c r="I64" s="23">
        <f t="shared" si="15"/>
        <v>6484</v>
      </c>
      <c r="J64" s="17" t="str">
        <f t="shared" si="10"/>
        <v>NOT DUE</v>
      </c>
      <c r="K64" s="20"/>
      <c r="L64" s="20"/>
    </row>
    <row r="65" spans="1:12" ht="25.5">
      <c r="A65" s="17" t="s">
        <v>174</v>
      </c>
      <c r="B65" s="31" t="s">
        <v>181</v>
      </c>
      <c r="C65" s="31" t="s">
        <v>190</v>
      </c>
      <c r="D65" s="21">
        <v>24000</v>
      </c>
      <c r="E65" s="13">
        <v>41565</v>
      </c>
      <c r="F65" s="13">
        <v>43377</v>
      </c>
      <c r="G65" s="27">
        <v>28594</v>
      </c>
      <c r="H65" s="327">
        <f t="shared" si="17"/>
        <v>44854.166666666664</v>
      </c>
      <c r="I65" s="23">
        <f t="shared" si="15"/>
        <v>6484</v>
      </c>
      <c r="J65" s="17" t="str">
        <f t="shared" si="10"/>
        <v>NOT DUE</v>
      </c>
      <c r="K65" s="20"/>
      <c r="L65" s="20"/>
    </row>
    <row r="66" spans="1:12" ht="25.5">
      <c r="A66" s="17" t="s">
        <v>175</v>
      </c>
      <c r="B66" s="31" t="s">
        <v>182</v>
      </c>
      <c r="C66" s="31" t="s">
        <v>190</v>
      </c>
      <c r="D66" s="21">
        <v>24000</v>
      </c>
      <c r="E66" s="13">
        <v>41565</v>
      </c>
      <c r="F66" s="13">
        <v>43377</v>
      </c>
      <c r="G66" s="27">
        <v>28594</v>
      </c>
      <c r="H66" s="327">
        <f t="shared" si="17"/>
        <v>44854.166666666664</v>
      </c>
      <c r="I66" s="23">
        <f t="shared" si="15"/>
        <v>6484</v>
      </c>
      <c r="J66" s="17" t="str">
        <f t="shared" si="10"/>
        <v>NOT DUE</v>
      </c>
      <c r="K66" s="20"/>
      <c r="L66" s="20"/>
    </row>
    <row r="67" spans="1:12" ht="25.5">
      <c r="A67" s="17" t="s">
        <v>176</v>
      </c>
      <c r="B67" s="31" t="s">
        <v>183</v>
      </c>
      <c r="C67" s="31" t="s">
        <v>190</v>
      </c>
      <c r="D67" s="21">
        <v>24000</v>
      </c>
      <c r="E67" s="13">
        <v>41565</v>
      </c>
      <c r="F67" s="13">
        <v>43377</v>
      </c>
      <c r="G67" s="27">
        <v>28594</v>
      </c>
      <c r="H67" s="327">
        <f t="shared" si="17"/>
        <v>44854.166666666664</v>
      </c>
      <c r="I67" s="23">
        <f t="shared" si="15"/>
        <v>6484</v>
      </c>
      <c r="J67" s="17" t="str">
        <f t="shared" si="10"/>
        <v>NOT DUE</v>
      </c>
      <c r="K67" s="20"/>
      <c r="L67" s="20"/>
    </row>
    <row r="68" spans="1:12" ht="35.1" customHeight="1">
      <c r="A68" s="17" t="s">
        <v>184</v>
      </c>
      <c r="B68" s="30" t="s">
        <v>191</v>
      </c>
      <c r="C68" s="29" t="s">
        <v>193</v>
      </c>
      <c r="D68" s="21">
        <v>4000</v>
      </c>
      <c r="E68" s="13">
        <v>41565</v>
      </c>
      <c r="F68" s="13">
        <v>44388</v>
      </c>
      <c r="G68" s="27">
        <v>43279</v>
      </c>
      <c r="H68" s="327">
        <f>IF(I68&lt;=4000,$F$5+(I68/24),"error")</f>
        <v>44632.708333333336</v>
      </c>
      <c r="I68" s="23">
        <f t="shared" si="15"/>
        <v>1169</v>
      </c>
      <c r="J68" s="17" t="str">
        <f t="shared" si="10"/>
        <v>NOT DUE</v>
      </c>
      <c r="K68" s="28" t="s">
        <v>194</v>
      </c>
      <c r="L68" s="20"/>
    </row>
    <row r="69" spans="1:12" ht="25.5">
      <c r="A69" s="17" t="s">
        <v>185</v>
      </c>
      <c r="B69" s="31" t="s">
        <v>3027</v>
      </c>
      <c r="C69" s="31" t="s">
        <v>207</v>
      </c>
      <c r="D69" s="21">
        <v>32000</v>
      </c>
      <c r="E69" s="13">
        <v>41565</v>
      </c>
      <c r="F69" s="13">
        <v>44347</v>
      </c>
      <c r="G69" s="27">
        <v>42759</v>
      </c>
      <c r="H69" s="327">
        <f>IF(I69&lt;=32000,$F$5+(I69/24),"error")</f>
        <v>45777.708333333336</v>
      </c>
      <c r="I69" s="23">
        <f t="shared" si="15"/>
        <v>28649</v>
      </c>
      <c r="J69" s="17" t="str">
        <f t="shared" si="10"/>
        <v>NOT DUE</v>
      </c>
      <c r="K69" s="20"/>
      <c r="L69" s="20"/>
    </row>
    <row r="70" spans="1:12" ht="25.5">
      <c r="A70" s="17" t="s">
        <v>186</v>
      </c>
      <c r="B70" s="31" t="s">
        <v>3028</v>
      </c>
      <c r="C70" s="31" t="s">
        <v>207</v>
      </c>
      <c r="D70" s="21">
        <v>32000</v>
      </c>
      <c r="E70" s="13">
        <v>41565</v>
      </c>
      <c r="F70" s="13">
        <v>43377</v>
      </c>
      <c r="G70" s="27">
        <v>28594</v>
      </c>
      <c r="H70" s="327">
        <f t="shared" ref="H70:H80" si="19">IF(I70&lt;=32000,$F$5+(I70/24),"error")</f>
        <v>45187.5</v>
      </c>
      <c r="I70" s="23">
        <f t="shared" si="15"/>
        <v>14484</v>
      </c>
      <c r="J70" s="17" t="str">
        <f t="shared" si="10"/>
        <v>NOT DUE</v>
      </c>
      <c r="K70" s="20"/>
      <c r="L70" s="20"/>
    </row>
    <row r="71" spans="1:12" ht="25.5">
      <c r="A71" s="17" t="s">
        <v>187</v>
      </c>
      <c r="B71" s="31" t="s">
        <v>3029</v>
      </c>
      <c r="C71" s="31" t="s">
        <v>207</v>
      </c>
      <c r="D71" s="21">
        <v>32000</v>
      </c>
      <c r="E71" s="13">
        <v>41565</v>
      </c>
      <c r="F71" s="13">
        <v>44406</v>
      </c>
      <c r="G71" s="27">
        <v>43585</v>
      </c>
      <c r="H71" s="327">
        <f t="shared" si="19"/>
        <v>45812.125</v>
      </c>
      <c r="I71" s="23">
        <f t="shared" si="15"/>
        <v>29475</v>
      </c>
      <c r="J71" s="17" t="str">
        <f t="shared" si="10"/>
        <v>NOT DUE</v>
      </c>
      <c r="K71" s="20"/>
      <c r="L71" s="20"/>
    </row>
    <row r="72" spans="1:12" ht="25.5">
      <c r="A72" s="17" t="s">
        <v>188</v>
      </c>
      <c r="B72" s="31" t="s">
        <v>3030</v>
      </c>
      <c r="C72" s="31" t="s">
        <v>207</v>
      </c>
      <c r="D72" s="21">
        <v>32000</v>
      </c>
      <c r="E72" s="13">
        <v>41565</v>
      </c>
      <c r="F72" s="13">
        <v>43377</v>
      </c>
      <c r="G72" s="27">
        <v>28594</v>
      </c>
      <c r="H72" s="327">
        <f t="shared" si="19"/>
        <v>45187.5</v>
      </c>
      <c r="I72" s="23">
        <f t="shared" si="15"/>
        <v>14484</v>
      </c>
      <c r="J72" s="17" t="str">
        <f t="shared" ref="J72:J103" si="20">IF(I72="","",IF(I72=0,"DUE",IF(I72&lt;0,"OVERDUE","NOT DUE")))</f>
        <v>NOT DUE</v>
      </c>
      <c r="K72" s="20"/>
      <c r="L72" s="20"/>
    </row>
    <row r="73" spans="1:12" ht="25.5">
      <c r="A73" s="17" t="s">
        <v>189</v>
      </c>
      <c r="B73" s="31" t="s">
        <v>3031</v>
      </c>
      <c r="C73" s="31" t="s">
        <v>207</v>
      </c>
      <c r="D73" s="21">
        <v>32000</v>
      </c>
      <c r="E73" s="13">
        <v>41565</v>
      </c>
      <c r="F73" s="325">
        <v>44406</v>
      </c>
      <c r="G73" s="27">
        <v>43585</v>
      </c>
      <c r="H73" s="327">
        <f t="shared" si="19"/>
        <v>45812.125</v>
      </c>
      <c r="I73" s="23">
        <f t="shared" si="15"/>
        <v>29475</v>
      </c>
      <c r="J73" s="17" t="str">
        <f t="shared" si="20"/>
        <v>NOT DUE</v>
      </c>
      <c r="K73" s="20"/>
      <c r="L73" s="20"/>
    </row>
    <row r="74" spans="1:12" ht="25.5">
      <c r="A74" s="17" t="s">
        <v>192</v>
      </c>
      <c r="B74" s="31" t="s">
        <v>3032</v>
      </c>
      <c r="C74" s="31" t="s">
        <v>207</v>
      </c>
      <c r="D74" s="21">
        <v>32000</v>
      </c>
      <c r="E74" s="13">
        <v>41565</v>
      </c>
      <c r="F74" s="13">
        <v>43377</v>
      </c>
      <c r="G74" s="27">
        <v>28594</v>
      </c>
      <c r="H74" s="327">
        <f t="shared" si="19"/>
        <v>45187.5</v>
      </c>
      <c r="I74" s="23">
        <f t="shared" si="15"/>
        <v>14484</v>
      </c>
      <c r="J74" s="17" t="str">
        <f t="shared" si="20"/>
        <v>NOT DUE</v>
      </c>
      <c r="K74" s="20"/>
      <c r="L74" s="20"/>
    </row>
    <row r="75" spans="1:12" ht="35.1" customHeight="1">
      <c r="A75" s="17" t="s">
        <v>201</v>
      </c>
      <c r="B75" s="30" t="s">
        <v>195</v>
      </c>
      <c r="C75" s="31" t="s">
        <v>87</v>
      </c>
      <c r="D75" s="21">
        <v>32000</v>
      </c>
      <c r="E75" s="13">
        <v>41565</v>
      </c>
      <c r="F75" s="325">
        <v>44347</v>
      </c>
      <c r="G75" s="27">
        <v>42759</v>
      </c>
      <c r="H75" s="327">
        <f t="shared" si="19"/>
        <v>45777.708333333336</v>
      </c>
      <c r="I75" s="23">
        <f t="shared" si="15"/>
        <v>28649</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7">
        <f t="shared" si="19"/>
        <v>45187.5</v>
      </c>
      <c r="I76" s="23">
        <f t="shared" si="15"/>
        <v>14484</v>
      </c>
      <c r="J76" s="17" t="str">
        <f t="shared" si="20"/>
        <v>NOT DUE</v>
      </c>
      <c r="K76" s="32" t="s">
        <v>214</v>
      </c>
      <c r="L76" s="20"/>
    </row>
    <row r="77" spans="1:12" ht="35.1" customHeight="1">
      <c r="A77" s="17" t="s">
        <v>203</v>
      </c>
      <c r="B77" s="30" t="s">
        <v>197</v>
      </c>
      <c r="C77" s="31" t="s">
        <v>87</v>
      </c>
      <c r="D77" s="21">
        <v>32000</v>
      </c>
      <c r="E77" s="13">
        <v>41565</v>
      </c>
      <c r="F77" s="325">
        <v>44406</v>
      </c>
      <c r="G77" s="27">
        <v>43585</v>
      </c>
      <c r="H77" s="327">
        <f t="shared" si="19"/>
        <v>45812.125</v>
      </c>
      <c r="I77" s="23">
        <f t="shared" si="15"/>
        <v>29475</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7">
        <f t="shared" si="19"/>
        <v>45187.5</v>
      </c>
      <c r="I78" s="23">
        <f t="shared" si="15"/>
        <v>14484</v>
      </c>
      <c r="J78" s="17" t="str">
        <f t="shared" si="20"/>
        <v>NOT DUE</v>
      </c>
      <c r="K78" s="32" t="s">
        <v>214</v>
      </c>
      <c r="L78" s="20"/>
    </row>
    <row r="79" spans="1:12" ht="35.1" customHeight="1">
      <c r="A79" s="17" t="s">
        <v>205</v>
      </c>
      <c r="B79" s="30" t="s">
        <v>199</v>
      </c>
      <c r="C79" s="31" t="s">
        <v>87</v>
      </c>
      <c r="D79" s="21">
        <v>32000</v>
      </c>
      <c r="E79" s="13">
        <v>41565</v>
      </c>
      <c r="F79" s="325">
        <v>44406</v>
      </c>
      <c r="G79" s="27">
        <v>43585</v>
      </c>
      <c r="H79" s="327">
        <f t="shared" si="19"/>
        <v>45812.125</v>
      </c>
      <c r="I79" s="23">
        <f t="shared" si="15"/>
        <v>29475</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7">
        <f t="shared" si="19"/>
        <v>45187.5</v>
      </c>
      <c r="I80" s="23">
        <f t="shared" si="15"/>
        <v>14484</v>
      </c>
      <c r="J80" s="17" t="str">
        <f t="shared" si="20"/>
        <v>NOT DUE</v>
      </c>
      <c r="K80" s="32" t="s">
        <v>214</v>
      </c>
      <c r="L80" s="20"/>
    </row>
    <row r="81" spans="1:12" ht="35.1" customHeight="1">
      <c r="A81" s="17" t="s">
        <v>208</v>
      </c>
      <c r="B81" s="30" t="s">
        <v>215</v>
      </c>
      <c r="C81" s="29" t="s">
        <v>193</v>
      </c>
      <c r="D81" s="21">
        <v>8000</v>
      </c>
      <c r="E81" s="13">
        <v>41565</v>
      </c>
      <c r="F81" s="325">
        <v>44347</v>
      </c>
      <c r="G81" s="27">
        <v>42759</v>
      </c>
      <c r="H81" s="327">
        <f>IF(I81&lt;=8000,$F$5+(I81/24),"error")</f>
        <v>44777.708333333336</v>
      </c>
      <c r="I81" s="23">
        <f t="shared" si="15"/>
        <v>4649</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7">
        <f>IF(I82&lt;=8000,$F$5+(I82/24),"error")</f>
        <v>44492.25</v>
      </c>
      <c r="I82" s="23">
        <f t="shared" si="15"/>
        <v>-2202</v>
      </c>
      <c r="J82" s="17" t="str">
        <f t="shared" si="20"/>
        <v>OVERDUE</v>
      </c>
      <c r="K82" s="20"/>
      <c r="L82" s="20"/>
    </row>
    <row r="83" spans="1:12" ht="18.75" customHeight="1">
      <c r="A83" s="17" t="s">
        <v>210</v>
      </c>
      <c r="B83" s="30" t="s">
        <v>217</v>
      </c>
      <c r="C83" s="29" t="s">
        <v>193</v>
      </c>
      <c r="D83" s="21">
        <v>8000</v>
      </c>
      <c r="E83" s="13">
        <v>41565</v>
      </c>
      <c r="F83" s="325">
        <v>44406</v>
      </c>
      <c r="G83" s="27">
        <v>43585</v>
      </c>
      <c r="H83" s="327">
        <f t="shared" ref="H83:H86" si="21">IF(I83&lt;=8000,$F$5+(I83/24),"error")</f>
        <v>44812.125</v>
      </c>
      <c r="I83" s="23">
        <f t="shared" si="15"/>
        <v>5475</v>
      </c>
      <c r="J83" s="17" t="str">
        <f t="shared" si="20"/>
        <v>NOT DUE</v>
      </c>
      <c r="K83" s="20"/>
      <c r="L83" s="20"/>
    </row>
    <row r="84" spans="1:12" ht="18.75" customHeight="1">
      <c r="A84" s="17" t="s">
        <v>211</v>
      </c>
      <c r="B84" s="30" t="s">
        <v>218</v>
      </c>
      <c r="C84" s="29" t="s">
        <v>193</v>
      </c>
      <c r="D84" s="21">
        <v>8000</v>
      </c>
      <c r="E84" s="13">
        <v>41565</v>
      </c>
      <c r="F84" s="13">
        <v>43859</v>
      </c>
      <c r="G84" s="27">
        <v>35908</v>
      </c>
      <c r="H84" s="327">
        <f t="shared" si="21"/>
        <v>44492.25</v>
      </c>
      <c r="I84" s="23">
        <f t="shared" si="15"/>
        <v>-2202</v>
      </c>
      <c r="J84" s="17" t="str">
        <f t="shared" si="20"/>
        <v>OVERDUE</v>
      </c>
      <c r="K84" s="20"/>
      <c r="L84" s="20"/>
    </row>
    <row r="85" spans="1:12" ht="18.75" customHeight="1">
      <c r="A85" s="17" t="s">
        <v>212</v>
      </c>
      <c r="B85" s="30" t="s">
        <v>219</v>
      </c>
      <c r="C85" s="29" t="s">
        <v>193</v>
      </c>
      <c r="D85" s="21">
        <v>8000</v>
      </c>
      <c r="E85" s="13">
        <v>41565</v>
      </c>
      <c r="F85" s="325">
        <v>44406</v>
      </c>
      <c r="G85" s="27">
        <v>43585</v>
      </c>
      <c r="H85" s="327">
        <f t="shared" si="21"/>
        <v>44812.125</v>
      </c>
      <c r="I85" s="23">
        <f t="shared" si="15"/>
        <v>5475</v>
      </c>
      <c r="J85" s="17" t="str">
        <f t="shared" si="20"/>
        <v>NOT DUE</v>
      </c>
      <c r="K85" s="20"/>
      <c r="L85" s="20"/>
    </row>
    <row r="86" spans="1:12" ht="18.75" customHeight="1">
      <c r="A86" s="17" t="s">
        <v>213</v>
      </c>
      <c r="B86" s="30" t="s">
        <v>220</v>
      </c>
      <c r="C86" s="29" t="s">
        <v>193</v>
      </c>
      <c r="D86" s="21">
        <v>8000</v>
      </c>
      <c r="E86" s="13">
        <v>41565</v>
      </c>
      <c r="F86" s="13">
        <v>43859</v>
      </c>
      <c r="G86" s="27">
        <v>35908</v>
      </c>
      <c r="H86" s="327">
        <f t="shared" si="21"/>
        <v>44492.25</v>
      </c>
      <c r="I86" s="23">
        <f t="shared" si="15"/>
        <v>-2202</v>
      </c>
      <c r="J86" s="17" t="str">
        <f t="shared" si="20"/>
        <v>OVERDUE</v>
      </c>
      <c r="K86" s="20"/>
      <c r="L86" s="20"/>
    </row>
    <row r="87" spans="1:12" ht="21.75" customHeight="1">
      <c r="A87" s="17" t="s">
        <v>221</v>
      </c>
      <c r="B87" s="30" t="s">
        <v>215</v>
      </c>
      <c r="C87" s="31" t="s">
        <v>87</v>
      </c>
      <c r="D87" s="21">
        <v>32000</v>
      </c>
      <c r="E87" s="13">
        <v>41565</v>
      </c>
      <c r="F87" s="325">
        <v>44347</v>
      </c>
      <c r="G87" s="27">
        <v>42759</v>
      </c>
      <c r="H87" s="327">
        <f>IF(I87&lt;=32000,$F$5+(I87/24),"error")</f>
        <v>45777.708333333336</v>
      </c>
      <c r="I87" s="23">
        <f t="shared" si="15"/>
        <v>28649</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7">
        <f t="shared" ref="H88:H92" si="22">IF(I88&lt;=32000,$F$5+(I88/24),"error")</f>
        <v>45187.5</v>
      </c>
      <c r="I88" s="23">
        <f t="shared" ref="I88:I110" si="23">D88-($F$4-G88)</f>
        <v>14484</v>
      </c>
      <c r="J88" s="17" t="str">
        <f t="shared" si="20"/>
        <v>NOT DUE</v>
      </c>
      <c r="K88" s="32" t="s">
        <v>214</v>
      </c>
      <c r="L88" s="20"/>
    </row>
    <row r="89" spans="1:12" ht="21.75" customHeight="1">
      <c r="A89" s="17" t="s">
        <v>223</v>
      </c>
      <c r="B89" s="30" t="s">
        <v>217</v>
      </c>
      <c r="C89" s="31" t="s">
        <v>87</v>
      </c>
      <c r="D89" s="21">
        <v>32000</v>
      </c>
      <c r="E89" s="13">
        <v>41565</v>
      </c>
      <c r="F89" s="325">
        <v>44406</v>
      </c>
      <c r="G89" s="27">
        <v>43585</v>
      </c>
      <c r="H89" s="327">
        <f t="shared" si="22"/>
        <v>45812.125</v>
      </c>
      <c r="I89" s="23">
        <f t="shared" si="23"/>
        <v>29475</v>
      </c>
      <c r="J89" s="17" t="str">
        <f t="shared" si="20"/>
        <v>NOT DUE</v>
      </c>
      <c r="K89" s="32" t="s">
        <v>214</v>
      </c>
      <c r="L89" s="20"/>
    </row>
    <row r="90" spans="1:12" ht="21.75" customHeight="1">
      <c r="A90" s="17" t="s">
        <v>224</v>
      </c>
      <c r="B90" s="30" t="s">
        <v>218</v>
      </c>
      <c r="C90" s="31" t="s">
        <v>87</v>
      </c>
      <c r="D90" s="21">
        <v>32000</v>
      </c>
      <c r="E90" s="13">
        <v>41565</v>
      </c>
      <c r="F90" s="325">
        <v>42631</v>
      </c>
      <c r="G90" s="27">
        <v>17488</v>
      </c>
      <c r="H90" s="327">
        <f t="shared" si="22"/>
        <v>44724.75</v>
      </c>
      <c r="I90" s="23">
        <f t="shared" si="23"/>
        <v>3378</v>
      </c>
      <c r="J90" s="17" t="str">
        <f t="shared" si="20"/>
        <v>NOT DUE</v>
      </c>
      <c r="K90" s="32" t="s">
        <v>214</v>
      </c>
      <c r="L90" s="20"/>
    </row>
    <row r="91" spans="1:12" ht="21.75" customHeight="1">
      <c r="A91" s="17" t="s">
        <v>225</v>
      </c>
      <c r="B91" s="30" t="s">
        <v>219</v>
      </c>
      <c r="C91" s="31" t="s">
        <v>87</v>
      </c>
      <c r="D91" s="21">
        <v>32000</v>
      </c>
      <c r="E91" s="13">
        <v>41565</v>
      </c>
      <c r="F91" s="325">
        <v>44406</v>
      </c>
      <c r="G91" s="27">
        <v>43585</v>
      </c>
      <c r="H91" s="327">
        <f t="shared" si="22"/>
        <v>45812.125</v>
      </c>
      <c r="I91" s="23">
        <f t="shared" si="23"/>
        <v>29475</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7">
        <f t="shared" si="22"/>
        <v>45187.5</v>
      </c>
      <c r="I92" s="23">
        <f t="shared" si="23"/>
        <v>14484</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7">
        <f>IF(I93&lt;=8000,$F$5+(I93/24),"error")</f>
        <v>44492.25</v>
      </c>
      <c r="I93" s="23">
        <f t="shared" si="23"/>
        <v>-2202</v>
      </c>
      <c r="J93" s="17" t="str">
        <f t="shared" si="20"/>
        <v>OVERDUE</v>
      </c>
      <c r="K93" s="32"/>
      <c r="L93" s="238" t="s">
        <v>5210</v>
      </c>
    </row>
    <row r="94" spans="1:12" ht="38.25">
      <c r="A94" s="17" t="s">
        <v>228</v>
      </c>
      <c r="B94" s="31" t="s">
        <v>235</v>
      </c>
      <c r="C94" s="28" t="s">
        <v>233</v>
      </c>
      <c r="D94" s="21">
        <v>8000</v>
      </c>
      <c r="E94" s="13">
        <v>41565</v>
      </c>
      <c r="F94" s="13">
        <v>43859</v>
      </c>
      <c r="G94" s="27">
        <v>35908</v>
      </c>
      <c r="H94" s="327">
        <f t="shared" ref="H94:H104" si="24">IF(I94&lt;=8000,$F$5+(I94/24),"error")</f>
        <v>44492.25</v>
      </c>
      <c r="I94" s="23">
        <f t="shared" si="23"/>
        <v>-2202</v>
      </c>
      <c r="J94" s="17" t="str">
        <f t="shared" si="20"/>
        <v>OVERDUE</v>
      </c>
      <c r="K94" s="20"/>
      <c r="L94" s="238" t="s">
        <v>5210</v>
      </c>
    </row>
    <row r="95" spans="1:12" ht="38.25">
      <c r="A95" s="17" t="s">
        <v>229</v>
      </c>
      <c r="B95" s="31" t="s">
        <v>236</v>
      </c>
      <c r="C95" s="28" t="s">
        <v>233</v>
      </c>
      <c r="D95" s="21">
        <v>8000</v>
      </c>
      <c r="E95" s="13">
        <v>41565</v>
      </c>
      <c r="F95" s="13">
        <v>43859</v>
      </c>
      <c r="G95" s="27">
        <v>35908</v>
      </c>
      <c r="H95" s="327">
        <f t="shared" si="24"/>
        <v>44492.25</v>
      </c>
      <c r="I95" s="23">
        <f t="shared" si="23"/>
        <v>-2202</v>
      </c>
      <c r="J95" s="17" t="str">
        <f t="shared" si="20"/>
        <v>OVERDUE</v>
      </c>
      <c r="K95" s="20"/>
      <c r="L95" s="238" t="s">
        <v>5210</v>
      </c>
    </row>
    <row r="96" spans="1:12" ht="38.25">
      <c r="A96" s="17" t="s">
        <v>230</v>
      </c>
      <c r="B96" s="31" t="s">
        <v>237</v>
      </c>
      <c r="C96" s="28" t="s">
        <v>233</v>
      </c>
      <c r="D96" s="21">
        <v>8000</v>
      </c>
      <c r="E96" s="13">
        <v>41565</v>
      </c>
      <c r="F96" s="13">
        <v>43859</v>
      </c>
      <c r="G96" s="27">
        <v>35908</v>
      </c>
      <c r="H96" s="327">
        <f t="shared" si="24"/>
        <v>44492.25</v>
      </c>
      <c r="I96" s="23">
        <f t="shared" si="23"/>
        <v>-2202</v>
      </c>
      <c r="J96" s="17" t="str">
        <f t="shared" si="20"/>
        <v>OVERDUE</v>
      </c>
      <c r="K96" s="20"/>
      <c r="L96" s="238" t="s">
        <v>5210</v>
      </c>
    </row>
    <row r="97" spans="1:12" ht="38.25">
      <c r="A97" s="17" t="s">
        <v>231</v>
      </c>
      <c r="B97" s="31" t="s">
        <v>238</v>
      </c>
      <c r="C97" s="28" t="s">
        <v>233</v>
      </c>
      <c r="D97" s="21">
        <v>8000</v>
      </c>
      <c r="E97" s="13">
        <v>41565</v>
      </c>
      <c r="F97" s="13">
        <v>43859</v>
      </c>
      <c r="G97" s="27">
        <v>35908</v>
      </c>
      <c r="H97" s="327">
        <f t="shared" si="24"/>
        <v>44492.25</v>
      </c>
      <c r="I97" s="23">
        <f t="shared" si="23"/>
        <v>-2202</v>
      </c>
      <c r="J97" s="17" t="str">
        <f t="shared" si="20"/>
        <v>OVERDUE</v>
      </c>
      <c r="K97" s="20"/>
      <c r="L97" s="238" t="s">
        <v>5210</v>
      </c>
    </row>
    <row r="98" spans="1:12" ht="38.25">
      <c r="A98" s="17" t="s">
        <v>232</v>
      </c>
      <c r="B98" s="31" t="s">
        <v>239</v>
      </c>
      <c r="C98" s="28" t="s">
        <v>233</v>
      </c>
      <c r="D98" s="21">
        <v>8000</v>
      </c>
      <c r="E98" s="13">
        <v>41565</v>
      </c>
      <c r="F98" s="13">
        <v>43859</v>
      </c>
      <c r="G98" s="27">
        <v>35908</v>
      </c>
      <c r="H98" s="327">
        <f t="shared" si="24"/>
        <v>44492.25</v>
      </c>
      <c r="I98" s="23">
        <f t="shared" si="23"/>
        <v>-2202</v>
      </c>
      <c r="J98" s="17" t="str">
        <f t="shared" si="20"/>
        <v>OVERDUE</v>
      </c>
      <c r="K98" s="20"/>
      <c r="L98" s="238" t="s">
        <v>5210</v>
      </c>
    </row>
    <row r="99" spans="1:12" ht="25.5">
      <c r="A99" s="17" t="s">
        <v>240</v>
      </c>
      <c r="B99" s="29" t="s">
        <v>3021</v>
      </c>
      <c r="C99" s="31" t="s">
        <v>207</v>
      </c>
      <c r="D99" s="21">
        <v>8000</v>
      </c>
      <c r="E99" s="13">
        <v>41565</v>
      </c>
      <c r="F99" s="325">
        <v>44347</v>
      </c>
      <c r="G99" s="27">
        <v>42759</v>
      </c>
      <c r="H99" s="327">
        <f t="shared" si="24"/>
        <v>44777.708333333336</v>
      </c>
      <c r="I99" s="23">
        <f t="shared" si="23"/>
        <v>4649</v>
      </c>
      <c r="J99" s="17" t="str">
        <f t="shared" si="20"/>
        <v>NOT DUE</v>
      </c>
      <c r="K99" s="20"/>
      <c r="L99" s="20"/>
    </row>
    <row r="100" spans="1:12" ht="25.5">
      <c r="A100" s="17" t="s">
        <v>241</v>
      </c>
      <c r="B100" s="29" t="s">
        <v>3022</v>
      </c>
      <c r="C100" s="31" t="s">
        <v>207</v>
      </c>
      <c r="D100" s="21">
        <v>8000</v>
      </c>
      <c r="E100" s="13">
        <v>41565</v>
      </c>
      <c r="F100" s="13">
        <v>43859</v>
      </c>
      <c r="G100" s="27">
        <v>35908</v>
      </c>
      <c r="H100" s="327">
        <f t="shared" si="24"/>
        <v>44492.25</v>
      </c>
      <c r="I100" s="23">
        <f t="shared" si="23"/>
        <v>-2202</v>
      </c>
      <c r="J100" s="17" t="str">
        <f t="shared" si="20"/>
        <v>OVERDUE</v>
      </c>
      <c r="K100" s="20"/>
      <c r="L100" s="20"/>
    </row>
    <row r="101" spans="1:12" ht="25.5">
      <c r="A101" s="17" t="s">
        <v>242</v>
      </c>
      <c r="B101" s="29" t="s">
        <v>3023</v>
      </c>
      <c r="C101" s="31" t="s">
        <v>207</v>
      </c>
      <c r="D101" s="21">
        <v>8000</v>
      </c>
      <c r="E101" s="13">
        <v>41565</v>
      </c>
      <c r="F101" s="13">
        <v>44406</v>
      </c>
      <c r="G101" s="27">
        <v>43585</v>
      </c>
      <c r="H101" s="327">
        <f t="shared" si="24"/>
        <v>44812.125</v>
      </c>
      <c r="I101" s="23">
        <f t="shared" si="23"/>
        <v>5475</v>
      </c>
      <c r="J101" s="17" t="str">
        <f t="shared" si="20"/>
        <v>NOT DUE</v>
      </c>
      <c r="K101" s="20"/>
      <c r="L101" s="20"/>
    </row>
    <row r="102" spans="1:12" ht="25.5">
      <c r="A102" s="17" t="s">
        <v>243</v>
      </c>
      <c r="B102" s="29" t="s">
        <v>3024</v>
      </c>
      <c r="C102" s="31" t="s">
        <v>207</v>
      </c>
      <c r="D102" s="21">
        <v>8000</v>
      </c>
      <c r="E102" s="13">
        <v>41565</v>
      </c>
      <c r="F102" s="13">
        <v>43859</v>
      </c>
      <c r="G102" s="27">
        <v>35908</v>
      </c>
      <c r="H102" s="327">
        <f t="shared" si="24"/>
        <v>44492.25</v>
      </c>
      <c r="I102" s="23">
        <f t="shared" si="23"/>
        <v>-2202</v>
      </c>
      <c r="J102" s="17" t="str">
        <f t="shared" si="20"/>
        <v>OVERDUE</v>
      </c>
      <c r="K102" s="20"/>
      <c r="L102" s="20"/>
    </row>
    <row r="103" spans="1:12" ht="25.5">
      <c r="A103" s="17" t="s">
        <v>244</v>
      </c>
      <c r="B103" s="29" t="s">
        <v>3025</v>
      </c>
      <c r="C103" s="31" t="s">
        <v>207</v>
      </c>
      <c r="D103" s="21">
        <v>8000</v>
      </c>
      <c r="E103" s="13">
        <v>41565</v>
      </c>
      <c r="F103" s="325">
        <v>44406</v>
      </c>
      <c r="G103" s="27">
        <v>43585</v>
      </c>
      <c r="H103" s="327">
        <f t="shared" si="24"/>
        <v>44812.125</v>
      </c>
      <c r="I103" s="23">
        <f t="shared" si="23"/>
        <v>5475</v>
      </c>
      <c r="J103" s="17" t="str">
        <f t="shared" si="20"/>
        <v>NOT DUE</v>
      </c>
      <c r="K103" s="20"/>
      <c r="L103" s="20"/>
    </row>
    <row r="104" spans="1:12" ht="25.5">
      <c r="A104" s="17" t="s">
        <v>245</v>
      </c>
      <c r="B104" s="29" t="s">
        <v>3026</v>
      </c>
      <c r="C104" s="31" t="s">
        <v>207</v>
      </c>
      <c r="D104" s="21">
        <v>8000</v>
      </c>
      <c r="E104" s="13">
        <v>41565</v>
      </c>
      <c r="F104" s="13">
        <v>43859</v>
      </c>
      <c r="G104" s="27">
        <v>35908</v>
      </c>
      <c r="H104" s="327">
        <f t="shared" si="24"/>
        <v>44492.25</v>
      </c>
      <c r="I104" s="23">
        <f t="shared" si="23"/>
        <v>-2202</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7">
        <f>IF(I105&lt;=32000,$F$5+(I105/24),"error")</f>
        <v>45777.708333333336</v>
      </c>
      <c r="I105" s="23">
        <f t="shared" si="23"/>
        <v>28649</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7">
        <f t="shared" ref="H106:H116" si="26">IF(I106&lt;=32000,$F$5+(I106/24),"error")</f>
        <v>45187.5</v>
      </c>
      <c r="I106" s="23">
        <f t="shared" si="23"/>
        <v>14484</v>
      </c>
      <c r="J106" s="17" t="str">
        <f t="shared" si="25"/>
        <v>NOT DUE</v>
      </c>
      <c r="K106" s="33" t="s">
        <v>214</v>
      </c>
      <c r="L106" s="20"/>
    </row>
    <row r="107" spans="1:12" ht="36" customHeight="1">
      <c r="A107" s="17" t="s">
        <v>248</v>
      </c>
      <c r="B107" s="29" t="s">
        <v>3023</v>
      </c>
      <c r="C107" s="31" t="s">
        <v>87</v>
      </c>
      <c r="D107" s="21">
        <v>32000</v>
      </c>
      <c r="E107" s="13">
        <v>41565</v>
      </c>
      <c r="F107" s="325">
        <v>44406</v>
      </c>
      <c r="G107" s="27">
        <v>43585</v>
      </c>
      <c r="H107" s="327">
        <f t="shared" si="26"/>
        <v>45812.125</v>
      </c>
      <c r="I107" s="23">
        <f t="shared" si="23"/>
        <v>29475</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7">
        <f t="shared" si="26"/>
        <v>44724.75</v>
      </c>
      <c r="I108" s="23">
        <f t="shared" si="23"/>
        <v>3378</v>
      </c>
      <c r="J108" s="17" t="str">
        <f t="shared" si="25"/>
        <v>NOT DUE</v>
      </c>
      <c r="K108" s="33" t="s">
        <v>214</v>
      </c>
      <c r="L108" s="20"/>
    </row>
    <row r="109" spans="1:12" ht="36" customHeight="1">
      <c r="A109" s="17" t="s">
        <v>250</v>
      </c>
      <c r="B109" s="29" t="s">
        <v>3025</v>
      </c>
      <c r="C109" s="31" t="s">
        <v>87</v>
      </c>
      <c r="D109" s="21">
        <v>32000</v>
      </c>
      <c r="E109" s="13">
        <v>41565</v>
      </c>
      <c r="F109" s="325">
        <v>44406</v>
      </c>
      <c r="G109" s="27">
        <v>43585</v>
      </c>
      <c r="H109" s="327">
        <f t="shared" si="26"/>
        <v>45812.125</v>
      </c>
      <c r="I109" s="23">
        <f t="shared" si="23"/>
        <v>29475</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7">
        <f t="shared" si="26"/>
        <v>45187.5</v>
      </c>
      <c r="I110" s="23">
        <f t="shared" si="23"/>
        <v>14484</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7">
        <f t="shared" si="26"/>
        <v>45187.5</v>
      </c>
      <c r="I111" s="23">
        <f t="shared" ref="I111:I116" si="27">D111-($F$4-G111)</f>
        <v>14484</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7">
        <f t="shared" si="26"/>
        <v>45187.5</v>
      </c>
      <c r="I112" s="23">
        <f t="shared" si="27"/>
        <v>14484</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7">
        <f t="shared" si="26"/>
        <v>45187.5</v>
      </c>
      <c r="I113" s="23">
        <f t="shared" si="27"/>
        <v>14484</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7">
        <f t="shared" si="26"/>
        <v>45187.5</v>
      </c>
      <c r="I114" s="23">
        <f t="shared" si="27"/>
        <v>14484</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7">
        <f t="shared" si="26"/>
        <v>45187.5</v>
      </c>
      <c r="I115" s="23">
        <f t="shared" si="27"/>
        <v>14484</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7">
        <f t="shared" si="26"/>
        <v>45187.5</v>
      </c>
      <c r="I116" s="23">
        <f t="shared" si="27"/>
        <v>14484</v>
      </c>
      <c r="J116" s="17" t="str">
        <f t="shared" si="25"/>
        <v>NOT DUE</v>
      </c>
      <c r="K116" s="20"/>
      <c r="L116" s="20"/>
    </row>
    <row r="117" spans="1:12" ht="30" customHeight="1">
      <c r="A117" s="17" t="s">
        <v>264</v>
      </c>
      <c r="B117" s="169" t="s">
        <v>4695</v>
      </c>
      <c r="C117" s="31" t="s">
        <v>277</v>
      </c>
      <c r="D117" s="21">
        <v>8000</v>
      </c>
      <c r="E117" s="13">
        <v>41565</v>
      </c>
      <c r="F117" s="325">
        <v>44347</v>
      </c>
      <c r="G117" s="27">
        <v>42759</v>
      </c>
      <c r="H117" s="327">
        <f>IF(I117&lt;=8000,$F$5+(I117/24),"error")</f>
        <v>44777.708333333336</v>
      </c>
      <c r="I117" s="23">
        <f t="shared" ref="I117:I130" si="28">D117-($F$4-G117)</f>
        <v>4649</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7">
        <f t="shared" ref="H118:H124" si="29">IF(I118&lt;=8000,$F$5+(I118/24),"error")</f>
        <v>44492.25</v>
      </c>
      <c r="I118" s="23">
        <f t="shared" si="28"/>
        <v>-2202</v>
      </c>
      <c r="J118" s="17" t="str">
        <f t="shared" si="25"/>
        <v>OVERDUE</v>
      </c>
      <c r="K118" s="20"/>
      <c r="L118" s="238" t="s">
        <v>5210</v>
      </c>
    </row>
    <row r="119" spans="1:12" ht="30" customHeight="1">
      <c r="A119" s="17" t="s">
        <v>266</v>
      </c>
      <c r="B119" s="169" t="s">
        <v>4697</v>
      </c>
      <c r="C119" s="31" t="s">
        <v>277</v>
      </c>
      <c r="D119" s="21">
        <v>8000</v>
      </c>
      <c r="E119" s="13">
        <v>41565</v>
      </c>
      <c r="F119" s="325">
        <v>44406</v>
      </c>
      <c r="G119" s="27">
        <v>43585</v>
      </c>
      <c r="H119" s="327">
        <f t="shared" si="29"/>
        <v>44812.125</v>
      </c>
      <c r="I119" s="23">
        <f t="shared" si="28"/>
        <v>5475</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7">
        <f t="shared" si="29"/>
        <v>44492.25</v>
      </c>
      <c r="I120" s="23">
        <f t="shared" si="28"/>
        <v>-2202</v>
      </c>
      <c r="J120" s="17" t="str">
        <f t="shared" si="25"/>
        <v>OVERDUE</v>
      </c>
      <c r="K120" s="20"/>
      <c r="L120" s="238" t="s">
        <v>5210</v>
      </c>
    </row>
    <row r="121" spans="1:12" ht="30" customHeight="1">
      <c r="A121" s="17" t="s">
        <v>268</v>
      </c>
      <c r="B121" s="169" t="s">
        <v>4699</v>
      </c>
      <c r="C121" s="31" t="s">
        <v>277</v>
      </c>
      <c r="D121" s="21">
        <v>8000</v>
      </c>
      <c r="E121" s="13">
        <v>41565</v>
      </c>
      <c r="F121" s="325">
        <v>44406</v>
      </c>
      <c r="G121" s="27">
        <v>43585</v>
      </c>
      <c r="H121" s="327">
        <f t="shared" si="29"/>
        <v>44812.125</v>
      </c>
      <c r="I121" s="23">
        <f t="shared" si="28"/>
        <v>5475</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7">
        <f t="shared" si="29"/>
        <v>44492.25</v>
      </c>
      <c r="I122" s="23">
        <f t="shared" si="28"/>
        <v>-2202</v>
      </c>
      <c r="J122" s="17" t="str">
        <f t="shared" si="25"/>
        <v>OVERDUE</v>
      </c>
      <c r="K122" s="20"/>
      <c r="L122" s="238" t="s">
        <v>5210</v>
      </c>
    </row>
    <row r="123" spans="1:12" ht="30" customHeight="1">
      <c r="A123" s="17" t="s">
        <v>271</v>
      </c>
      <c r="B123" s="169" t="s">
        <v>4701</v>
      </c>
      <c r="C123" s="170" t="s">
        <v>277</v>
      </c>
      <c r="D123" s="171">
        <v>8000</v>
      </c>
      <c r="E123" s="13">
        <v>41565</v>
      </c>
      <c r="F123" s="325">
        <v>44406</v>
      </c>
      <c r="G123" s="27">
        <v>43585</v>
      </c>
      <c r="H123" s="327">
        <f t="shared" si="29"/>
        <v>44812.125</v>
      </c>
      <c r="I123" s="23">
        <f t="shared" ref="I123:I124" si="30">D123-($F$4-G123)</f>
        <v>5475</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7">
        <f t="shared" si="29"/>
        <v>44492.25</v>
      </c>
      <c r="I124" s="23">
        <f t="shared" si="30"/>
        <v>-2202</v>
      </c>
      <c r="J124" s="17" t="str">
        <f t="shared" si="31"/>
        <v>OVERDUE</v>
      </c>
      <c r="K124" s="172"/>
      <c r="L124" s="148" t="s">
        <v>4582</v>
      </c>
    </row>
    <row r="125" spans="1:12" ht="35.1" customHeight="1">
      <c r="A125" s="17" t="s">
        <v>273</v>
      </c>
      <c r="B125" s="169" t="s">
        <v>4695</v>
      </c>
      <c r="C125" s="31" t="s">
        <v>278</v>
      </c>
      <c r="D125" s="21">
        <v>32000</v>
      </c>
      <c r="E125" s="13">
        <v>41565</v>
      </c>
      <c r="F125" s="325">
        <v>44347</v>
      </c>
      <c r="G125" s="27">
        <v>42759</v>
      </c>
      <c r="H125" s="327">
        <f>IF(I125&lt;=32000,$F$5+(I125/24),"error")</f>
        <v>45777.708333333336</v>
      </c>
      <c r="I125" s="23">
        <f t="shared" si="28"/>
        <v>28649</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7">
        <f t="shared" ref="H126:H132" si="32">IF(I126&lt;=32000,$F$5+(I126/24),"error")</f>
        <v>45187.5</v>
      </c>
      <c r="I126" s="23">
        <f t="shared" si="28"/>
        <v>14484</v>
      </c>
      <c r="J126" s="17" t="str">
        <f t="shared" si="25"/>
        <v>NOT DUE</v>
      </c>
      <c r="K126" s="33" t="s">
        <v>285</v>
      </c>
      <c r="L126" s="20"/>
    </row>
    <row r="127" spans="1:12" ht="35.1" customHeight="1">
      <c r="A127" s="17" t="s">
        <v>275</v>
      </c>
      <c r="B127" s="169" t="s">
        <v>4697</v>
      </c>
      <c r="C127" s="31" t="s">
        <v>278</v>
      </c>
      <c r="D127" s="21">
        <v>32000</v>
      </c>
      <c r="E127" s="13">
        <v>41565</v>
      </c>
      <c r="F127" s="325">
        <v>44406</v>
      </c>
      <c r="G127" s="27">
        <v>43585</v>
      </c>
      <c r="H127" s="327">
        <f t="shared" si="32"/>
        <v>45812.125</v>
      </c>
      <c r="I127" s="23">
        <f t="shared" si="28"/>
        <v>29475</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7">
        <f t="shared" si="32"/>
        <v>45187.5</v>
      </c>
      <c r="I128" s="23">
        <f t="shared" si="28"/>
        <v>14484</v>
      </c>
      <c r="J128" s="17" t="str">
        <f t="shared" si="25"/>
        <v>NOT DUE</v>
      </c>
      <c r="K128" s="33" t="s">
        <v>285</v>
      </c>
      <c r="L128" s="20"/>
    </row>
    <row r="129" spans="1:12" ht="35.1" customHeight="1">
      <c r="A129" s="17" t="s">
        <v>279</v>
      </c>
      <c r="B129" s="169" t="s">
        <v>4699</v>
      </c>
      <c r="C129" s="31" t="s">
        <v>278</v>
      </c>
      <c r="D129" s="21">
        <v>32000</v>
      </c>
      <c r="E129" s="13">
        <v>41565</v>
      </c>
      <c r="F129" s="325">
        <v>44406</v>
      </c>
      <c r="G129" s="27">
        <v>43585</v>
      </c>
      <c r="H129" s="327">
        <f t="shared" si="32"/>
        <v>45812.125</v>
      </c>
      <c r="I129" s="23">
        <f t="shared" si="28"/>
        <v>29475</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7">
        <f t="shared" si="32"/>
        <v>45187.5</v>
      </c>
      <c r="I130" s="23">
        <f t="shared" si="28"/>
        <v>14484</v>
      </c>
      <c r="J130" s="17" t="str">
        <f t="shared" si="25"/>
        <v>NOT DUE</v>
      </c>
      <c r="K130" s="33" t="s">
        <v>285</v>
      </c>
      <c r="L130" s="20"/>
    </row>
    <row r="131" spans="1:12" ht="35.1" customHeight="1">
      <c r="A131" s="17" t="s">
        <v>281</v>
      </c>
      <c r="B131" s="169" t="s">
        <v>4701</v>
      </c>
      <c r="C131" s="169" t="s">
        <v>278</v>
      </c>
      <c r="D131" s="21">
        <v>32000</v>
      </c>
      <c r="E131" s="13">
        <v>41565</v>
      </c>
      <c r="F131" s="325">
        <v>44406</v>
      </c>
      <c r="G131" s="27">
        <v>43585</v>
      </c>
      <c r="H131" s="327">
        <f t="shared" si="32"/>
        <v>45812.125</v>
      </c>
      <c r="I131" s="23">
        <f t="shared" ref="I131:I132" si="33">D131-($F$4-G131)</f>
        <v>29475</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7">
        <f t="shared" si="32"/>
        <v>45187.5</v>
      </c>
      <c r="I132" s="23">
        <f t="shared" si="33"/>
        <v>14484</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7">
        <f>IF(I133&lt;=8000,$F$5+(I133/24),"error")</f>
        <v>44492.25</v>
      </c>
      <c r="I133" s="23">
        <f>D133-($F$4-G133)</f>
        <v>-2202</v>
      </c>
      <c r="J133" s="17" t="str">
        <f t="shared" ref="J133:J150" si="35">IF(I133="","",IF(I133=0,"DUE",IF(I133&lt;0,"OVERDUE","NOT DUE")))</f>
        <v>OVERDUE</v>
      </c>
      <c r="K133" s="34" t="s">
        <v>289</v>
      </c>
      <c r="L133" s="238" t="s">
        <v>5210</v>
      </c>
    </row>
    <row r="134" spans="1:12" ht="39">
      <c r="A134" s="17" t="s">
        <v>284</v>
      </c>
      <c r="B134" s="26" t="s">
        <v>291</v>
      </c>
      <c r="C134" s="31" t="s">
        <v>292</v>
      </c>
      <c r="D134" s="12" t="s">
        <v>1</v>
      </c>
      <c r="E134" s="13">
        <v>41565</v>
      </c>
      <c r="F134" s="325">
        <v>44562</v>
      </c>
      <c r="G134" s="230"/>
      <c r="H134" s="15">
        <f>DATE(YEAR(F134),MONTH(F134),DAY(F134)+1)</f>
        <v>44563</v>
      </c>
      <c r="I134" s="16">
        <f ca="1">IF(ISBLANK(H134),"",H134-DATE(YEAR(NOW()),MONTH(NOW()),DAY(NOW())))</f>
        <v>-21</v>
      </c>
      <c r="J134" s="17" t="str">
        <f t="shared" ca="1" si="35"/>
        <v>OVERDUE</v>
      </c>
      <c r="K134" s="34" t="s">
        <v>293</v>
      </c>
      <c r="L134" s="148"/>
    </row>
    <row r="135" spans="1:12" ht="19.5" customHeight="1">
      <c r="A135" s="17" t="s">
        <v>287</v>
      </c>
      <c r="B135" s="25" t="s">
        <v>294</v>
      </c>
      <c r="C135" s="31" t="s">
        <v>292</v>
      </c>
      <c r="D135" s="21">
        <v>8000</v>
      </c>
      <c r="E135" s="13">
        <v>41565</v>
      </c>
      <c r="F135" s="325">
        <v>44322</v>
      </c>
      <c r="G135" s="27">
        <v>42372</v>
      </c>
      <c r="H135" s="327">
        <f>IF(I135&lt;=8000,$F$5+(I135/24),"error")</f>
        <v>44761.583333333336</v>
      </c>
      <c r="I135" s="23">
        <f t="shared" ref="I135:I150" si="36">D135-($F$4-G135)</f>
        <v>4262</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7">
        <f>IF(I136&lt;=8000,$F$5+(I136/24),"error")</f>
        <v>44761.583333333336</v>
      </c>
      <c r="I136" s="23">
        <f t="shared" si="36"/>
        <v>4262</v>
      </c>
      <c r="J136" s="17" t="str">
        <f t="shared" si="35"/>
        <v>NOT DUE</v>
      </c>
      <c r="K136" s="33" t="s">
        <v>313</v>
      </c>
      <c r="L136" s="20"/>
    </row>
    <row r="137" spans="1:12" ht="20.25" customHeight="1">
      <c r="A137" s="17" t="s">
        <v>4714</v>
      </c>
      <c r="B137" s="31" t="s">
        <v>297</v>
      </c>
      <c r="C137" s="31" t="s">
        <v>314</v>
      </c>
      <c r="D137" s="42">
        <v>4000</v>
      </c>
      <c r="E137" s="13">
        <v>41565</v>
      </c>
      <c r="F137" s="325">
        <v>44322</v>
      </c>
      <c r="G137" s="27">
        <v>42372</v>
      </c>
      <c r="H137" s="327">
        <f>IF(I137&lt;=4000,$F$5+(I137/24),"error")</f>
        <v>44594.916666666664</v>
      </c>
      <c r="I137" s="23">
        <f t="shared" si="36"/>
        <v>262</v>
      </c>
      <c r="J137" s="17" t="str">
        <f t="shared" si="35"/>
        <v>NOT DUE</v>
      </c>
      <c r="K137" s="33" t="s">
        <v>315</v>
      </c>
      <c r="L137" s="20"/>
    </row>
    <row r="138" spans="1:12" ht="26.45" customHeight="1">
      <c r="A138" s="17" t="s">
        <v>4715</v>
      </c>
      <c r="B138" s="31" t="s">
        <v>298</v>
      </c>
      <c r="C138" s="31" t="s">
        <v>316</v>
      </c>
      <c r="D138" s="42">
        <v>8000</v>
      </c>
      <c r="E138" s="13">
        <v>41565</v>
      </c>
      <c r="F138" s="325">
        <v>44324</v>
      </c>
      <c r="G138" s="27">
        <v>42372</v>
      </c>
      <c r="H138" s="327">
        <f>IF(I138&lt;=8000,$F$5+(I138/24),"error")</f>
        <v>44761.583333333336</v>
      </c>
      <c r="I138" s="23">
        <f t="shared" si="36"/>
        <v>4262</v>
      </c>
      <c r="J138" s="17" t="str">
        <f t="shared" si="35"/>
        <v>NOT DUE</v>
      </c>
      <c r="K138" s="33" t="s">
        <v>317</v>
      </c>
      <c r="L138" s="20"/>
    </row>
    <row r="139" spans="1:12" ht="36">
      <c r="A139" s="17" t="s">
        <v>295</v>
      </c>
      <c r="B139" s="31" t="s">
        <v>299</v>
      </c>
      <c r="C139" s="31" t="s">
        <v>316</v>
      </c>
      <c r="D139" s="42">
        <v>4000</v>
      </c>
      <c r="E139" s="13">
        <v>41565</v>
      </c>
      <c r="F139" s="325">
        <v>44324</v>
      </c>
      <c r="G139" s="27">
        <v>42372</v>
      </c>
      <c r="H139" s="327">
        <f>IF(I139&lt;=4000,$F$5+(I139/24),"error")</f>
        <v>44594.916666666664</v>
      </c>
      <c r="I139" s="23">
        <f t="shared" si="36"/>
        <v>262</v>
      </c>
      <c r="J139" s="17" t="str">
        <f t="shared" si="35"/>
        <v>NOT DUE</v>
      </c>
      <c r="K139" s="33" t="s">
        <v>318</v>
      </c>
      <c r="L139" s="20"/>
    </row>
    <row r="140" spans="1:12" ht="25.5">
      <c r="A140" s="17" t="s">
        <v>301</v>
      </c>
      <c r="B140" s="31" t="s">
        <v>300</v>
      </c>
      <c r="C140" s="31" t="s">
        <v>310</v>
      </c>
      <c r="D140" s="42">
        <v>6000</v>
      </c>
      <c r="E140" s="13">
        <v>41565</v>
      </c>
      <c r="F140" s="13">
        <v>44322</v>
      </c>
      <c r="G140" s="27">
        <v>42372</v>
      </c>
      <c r="H140" s="327">
        <f>IF(I140&lt;=6000,$F$5+(I140/24),"error")</f>
        <v>44678.25</v>
      </c>
      <c r="I140" s="23">
        <f t="shared" si="36"/>
        <v>2262</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7">
        <f>IF(I141&lt;=32000,$F$5+(I141/24),"error")</f>
        <v>45187.5</v>
      </c>
      <c r="I141" s="23">
        <f t="shared" si="36"/>
        <v>14484</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7">
        <f t="shared" ref="H142:H143" si="37">IF(I142&lt;=32000,$F$5+(I142/24),"error")</f>
        <v>45187.5</v>
      </c>
      <c r="I142" s="23">
        <f t="shared" si="36"/>
        <v>14484</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7">
        <f t="shared" si="37"/>
        <v>45187.5</v>
      </c>
      <c r="I143" s="23">
        <f t="shared" si="36"/>
        <v>14484</v>
      </c>
      <c r="J143" s="17" t="str">
        <f t="shared" si="35"/>
        <v>NOT DUE</v>
      </c>
      <c r="K143" s="31" t="s">
        <v>312</v>
      </c>
      <c r="L143" s="20"/>
    </row>
    <row r="144" spans="1:12" ht="25.5">
      <c r="A144" s="17" t="s">
        <v>305</v>
      </c>
      <c r="B144" s="31" t="s">
        <v>319</v>
      </c>
      <c r="C144" s="31" t="s">
        <v>339</v>
      </c>
      <c r="D144" s="21">
        <v>32000</v>
      </c>
      <c r="E144" s="13">
        <v>41565</v>
      </c>
      <c r="F144" s="13">
        <v>43377</v>
      </c>
      <c r="G144" s="27">
        <v>28594</v>
      </c>
      <c r="H144" s="327">
        <f>IF(I144&lt;=32000,$F$5+(I144/24),"error")</f>
        <v>45187.5</v>
      </c>
      <c r="I144" s="23">
        <f t="shared" si="36"/>
        <v>14484</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7">
        <f>IF(I145&lt;=4000,$F$5+(I145/24),"error")</f>
        <v>44689.166666666664</v>
      </c>
      <c r="I145" s="23">
        <f t="shared" si="36"/>
        <v>2524</v>
      </c>
      <c r="J145" s="17" t="str">
        <f t="shared" si="35"/>
        <v>NOT DUE</v>
      </c>
      <c r="K145" s="33" t="s">
        <v>5181</v>
      </c>
      <c r="L145" s="20"/>
    </row>
    <row r="146" spans="1:12" ht="18.75" customHeight="1">
      <c r="A146" s="17" t="s">
        <v>307</v>
      </c>
      <c r="B146" s="31" t="s">
        <v>321</v>
      </c>
      <c r="C146" s="31" t="s">
        <v>2976</v>
      </c>
      <c r="D146" s="42">
        <v>4000</v>
      </c>
      <c r="E146" s="13">
        <v>41565</v>
      </c>
      <c r="F146" s="325">
        <v>44472</v>
      </c>
      <c r="G146" s="27">
        <v>44634</v>
      </c>
      <c r="H146" s="327">
        <f t="shared" ref="H146:H153" si="38">IF(I146&lt;=4000,$F$5+(I146/24),"error")</f>
        <v>44689.166666666664</v>
      </c>
      <c r="I146" s="23">
        <f t="shared" si="36"/>
        <v>2524</v>
      </c>
      <c r="J146" s="17" t="str">
        <f t="shared" si="35"/>
        <v>NOT DUE</v>
      </c>
      <c r="K146" s="33" t="s">
        <v>5181</v>
      </c>
      <c r="L146" s="20"/>
    </row>
    <row r="147" spans="1:12" ht="18.75" customHeight="1">
      <c r="A147" s="17" t="s">
        <v>326</v>
      </c>
      <c r="B147" s="31" t="s">
        <v>322</v>
      </c>
      <c r="C147" s="31" t="s">
        <v>2976</v>
      </c>
      <c r="D147" s="42">
        <v>4000</v>
      </c>
      <c r="E147" s="13">
        <v>41565</v>
      </c>
      <c r="F147" s="325">
        <v>44472</v>
      </c>
      <c r="G147" s="27">
        <v>44634</v>
      </c>
      <c r="H147" s="327">
        <f t="shared" si="38"/>
        <v>44689.166666666664</v>
      </c>
      <c r="I147" s="23">
        <f t="shared" si="36"/>
        <v>2524</v>
      </c>
      <c r="J147" s="17" t="str">
        <f t="shared" si="35"/>
        <v>NOT DUE</v>
      </c>
      <c r="K147" s="33" t="s">
        <v>5181</v>
      </c>
      <c r="L147" s="20"/>
    </row>
    <row r="148" spans="1:12" ht="18.75" customHeight="1">
      <c r="A148" s="17" t="s">
        <v>327</v>
      </c>
      <c r="B148" s="31" t="s">
        <v>323</v>
      </c>
      <c r="C148" s="31" t="s">
        <v>2976</v>
      </c>
      <c r="D148" s="42">
        <v>4000</v>
      </c>
      <c r="E148" s="13">
        <v>41565</v>
      </c>
      <c r="F148" s="325">
        <v>44472</v>
      </c>
      <c r="G148" s="27">
        <v>44634</v>
      </c>
      <c r="H148" s="327">
        <f t="shared" si="38"/>
        <v>44689.166666666664</v>
      </c>
      <c r="I148" s="23">
        <f t="shared" si="36"/>
        <v>2524</v>
      </c>
      <c r="J148" s="17" t="str">
        <f t="shared" si="35"/>
        <v>NOT DUE</v>
      </c>
      <c r="K148" s="33" t="s">
        <v>5181</v>
      </c>
      <c r="L148" s="20"/>
    </row>
    <row r="149" spans="1:12" ht="18.75" customHeight="1">
      <c r="A149" s="17" t="s">
        <v>328</v>
      </c>
      <c r="B149" s="31" t="s">
        <v>324</v>
      </c>
      <c r="C149" s="31" t="s">
        <v>2976</v>
      </c>
      <c r="D149" s="42">
        <v>4000</v>
      </c>
      <c r="E149" s="13">
        <v>41565</v>
      </c>
      <c r="F149" s="325">
        <v>44472</v>
      </c>
      <c r="G149" s="27">
        <v>44634</v>
      </c>
      <c r="H149" s="327">
        <f t="shared" si="38"/>
        <v>44689.166666666664</v>
      </c>
      <c r="I149" s="23">
        <f t="shared" si="36"/>
        <v>2524</v>
      </c>
      <c r="J149" s="17" t="str">
        <f t="shared" si="35"/>
        <v>NOT DUE</v>
      </c>
      <c r="K149" s="33" t="s">
        <v>5181</v>
      </c>
      <c r="L149" s="20"/>
    </row>
    <row r="150" spans="1:12" ht="18.75" customHeight="1">
      <c r="A150" s="17" t="s">
        <v>329</v>
      </c>
      <c r="B150" s="31" t="s">
        <v>325</v>
      </c>
      <c r="C150" s="31" t="s">
        <v>2976</v>
      </c>
      <c r="D150" s="42">
        <v>4000</v>
      </c>
      <c r="E150" s="13">
        <v>41565</v>
      </c>
      <c r="F150" s="325">
        <v>44472</v>
      </c>
      <c r="G150" s="27">
        <v>44634</v>
      </c>
      <c r="H150" s="327">
        <f t="shared" si="38"/>
        <v>44689.166666666664</v>
      </c>
      <c r="I150" s="23">
        <f t="shared" si="36"/>
        <v>2524</v>
      </c>
      <c r="J150" s="17" t="str">
        <f t="shared" si="35"/>
        <v>NOT DUE</v>
      </c>
      <c r="K150" s="33" t="s">
        <v>5181</v>
      </c>
      <c r="L150" s="20"/>
    </row>
    <row r="151" spans="1:12" ht="18.75" customHeight="1">
      <c r="A151" s="17" t="s">
        <v>330</v>
      </c>
      <c r="B151" s="31" t="s">
        <v>2973</v>
      </c>
      <c r="C151" s="31" t="s">
        <v>2976</v>
      </c>
      <c r="D151" s="42">
        <v>4000</v>
      </c>
      <c r="E151" s="13">
        <v>41565</v>
      </c>
      <c r="F151" s="325">
        <v>44472</v>
      </c>
      <c r="G151" s="27">
        <v>44634</v>
      </c>
      <c r="H151" s="327">
        <f t="shared" si="38"/>
        <v>44689.166666666664</v>
      </c>
      <c r="I151" s="23">
        <f t="shared" ref="I151:I153" si="39">D151-($F$4-G151)</f>
        <v>2524</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5">
        <v>44472</v>
      </c>
      <c r="G152" s="27">
        <v>44634</v>
      </c>
      <c r="H152" s="327">
        <f t="shared" si="38"/>
        <v>44689.166666666664</v>
      </c>
      <c r="I152" s="23">
        <f t="shared" si="39"/>
        <v>2524</v>
      </c>
      <c r="J152" s="17" t="str">
        <f t="shared" si="40"/>
        <v>NOT DUE</v>
      </c>
      <c r="K152" s="33" t="s">
        <v>5181</v>
      </c>
      <c r="L152" s="20"/>
    </row>
    <row r="153" spans="1:12" ht="18.75" customHeight="1">
      <c r="A153" s="17" t="s">
        <v>332</v>
      </c>
      <c r="B153" s="31" t="s">
        <v>2975</v>
      </c>
      <c r="C153" s="31" t="s">
        <v>2976</v>
      </c>
      <c r="D153" s="42">
        <v>4000</v>
      </c>
      <c r="E153" s="13">
        <v>41565</v>
      </c>
      <c r="F153" s="325">
        <v>44472</v>
      </c>
      <c r="G153" s="27">
        <v>44634</v>
      </c>
      <c r="H153" s="327">
        <f t="shared" si="38"/>
        <v>44689.166666666664</v>
      </c>
      <c r="I153" s="23">
        <f t="shared" si="39"/>
        <v>2524</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7">
        <f t="shared" ref="H154:H160" si="41">IF(I154&lt;=32000,$F$5+(I154/24),"error")</f>
        <v>45187.5</v>
      </c>
      <c r="I154" s="23">
        <f t="shared" ref="I154:I160" si="42">D154-($F$4-G154)</f>
        <v>14484</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7">
        <f t="shared" si="41"/>
        <v>45187.5</v>
      </c>
      <c r="I155" s="23">
        <f t="shared" si="42"/>
        <v>14484</v>
      </c>
      <c r="J155" s="17" t="str">
        <f t="shared" si="43"/>
        <v>NOT DUE</v>
      </c>
      <c r="K155" s="31" t="s">
        <v>341</v>
      </c>
      <c r="L155" s="20"/>
    </row>
    <row r="156" spans="1:12" ht="25.5">
      <c r="A156" s="17" t="s">
        <v>335</v>
      </c>
      <c r="B156" s="31" t="s">
        <v>322</v>
      </c>
      <c r="C156" s="31" t="s">
        <v>340</v>
      </c>
      <c r="D156" s="21">
        <v>32000</v>
      </c>
      <c r="E156" s="13">
        <v>41565</v>
      </c>
      <c r="F156" s="13">
        <v>43377</v>
      </c>
      <c r="G156" s="27">
        <v>28594</v>
      </c>
      <c r="H156" s="327">
        <f t="shared" si="41"/>
        <v>45187.5</v>
      </c>
      <c r="I156" s="23">
        <f t="shared" si="42"/>
        <v>14484</v>
      </c>
      <c r="J156" s="17" t="str">
        <f t="shared" si="43"/>
        <v>NOT DUE</v>
      </c>
      <c r="K156" s="31" t="s">
        <v>341</v>
      </c>
      <c r="L156" s="20"/>
    </row>
    <row r="157" spans="1:12" ht="25.5">
      <c r="A157" s="17" t="s">
        <v>336</v>
      </c>
      <c r="B157" s="31" t="s">
        <v>323</v>
      </c>
      <c r="C157" s="31" t="s">
        <v>340</v>
      </c>
      <c r="D157" s="21">
        <v>32000</v>
      </c>
      <c r="E157" s="13">
        <v>41565</v>
      </c>
      <c r="F157" s="13">
        <v>43377</v>
      </c>
      <c r="G157" s="27">
        <v>28594</v>
      </c>
      <c r="H157" s="327">
        <f t="shared" si="41"/>
        <v>45187.5</v>
      </c>
      <c r="I157" s="23">
        <f t="shared" si="42"/>
        <v>14484</v>
      </c>
      <c r="J157" s="17" t="str">
        <f t="shared" si="43"/>
        <v>NOT DUE</v>
      </c>
      <c r="K157" s="31" t="s">
        <v>341</v>
      </c>
      <c r="L157" s="20"/>
    </row>
    <row r="158" spans="1:12" ht="25.5">
      <c r="A158" s="17" t="s">
        <v>337</v>
      </c>
      <c r="B158" s="31" t="s">
        <v>324</v>
      </c>
      <c r="C158" s="31" t="s">
        <v>340</v>
      </c>
      <c r="D158" s="21">
        <v>32000</v>
      </c>
      <c r="E158" s="13">
        <v>41565</v>
      </c>
      <c r="F158" s="13">
        <v>43377</v>
      </c>
      <c r="G158" s="27">
        <v>28594</v>
      </c>
      <c r="H158" s="327">
        <f t="shared" si="41"/>
        <v>45187.5</v>
      </c>
      <c r="I158" s="23">
        <f t="shared" si="42"/>
        <v>14484</v>
      </c>
      <c r="J158" s="17" t="str">
        <f t="shared" si="43"/>
        <v>NOT DUE</v>
      </c>
      <c r="K158" s="31" t="s">
        <v>341</v>
      </c>
      <c r="L158" s="20"/>
    </row>
    <row r="159" spans="1:12" ht="25.5">
      <c r="A159" s="17" t="s">
        <v>338</v>
      </c>
      <c r="B159" s="31" t="s">
        <v>325</v>
      </c>
      <c r="C159" s="31" t="s">
        <v>340</v>
      </c>
      <c r="D159" s="21">
        <v>32000</v>
      </c>
      <c r="E159" s="13">
        <v>41565</v>
      </c>
      <c r="F159" s="13">
        <v>43377</v>
      </c>
      <c r="G159" s="27">
        <v>28594</v>
      </c>
      <c r="H159" s="327">
        <f t="shared" si="41"/>
        <v>45187.5</v>
      </c>
      <c r="I159" s="23">
        <f t="shared" si="42"/>
        <v>14484</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7">
        <f t="shared" si="41"/>
        <v>45187.5</v>
      </c>
      <c r="I160" s="16">
        <f t="shared" si="42"/>
        <v>14484</v>
      </c>
      <c r="J160" s="17" t="str">
        <f t="shared" si="43"/>
        <v>NOT DUE</v>
      </c>
      <c r="K160" s="31" t="s">
        <v>351</v>
      </c>
      <c r="L160" s="20"/>
    </row>
    <row r="161" spans="1:12" ht="34.5" customHeight="1">
      <c r="A161" s="17" t="s">
        <v>354</v>
      </c>
      <c r="B161" s="31" t="s">
        <v>343</v>
      </c>
      <c r="C161" s="31" t="s">
        <v>348</v>
      </c>
      <c r="D161" s="12" t="s">
        <v>4547</v>
      </c>
      <c r="E161" s="13">
        <v>41565</v>
      </c>
      <c r="F161" s="13">
        <v>43377</v>
      </c>
      <c r="G161" s="330"/>
      <c r="H161" s="326">
        <f>F161+(365*5)</f>
        <v>45202</v>
      </c>
      <c r="I161" s="16">
        <f t="shared" ref="I161" ca="1" si="44">IF(ISBLANK(H161),"",H161-DATE(YEAR(NOW()),MONTH(NOW()),DAY(NOW())))</f>
        <v>618</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30"/>
      <c r="H162" s="326">
        <f>F162+(365*5)</f>
        <v>45202</v>
      </c>
      <c r="I162" s="16">
        <f t="shared" ref="I162" ca="1" si="46">IF(ISBLANK(H162),"",H162-DATE(YEAR(NOW()),MONTH(NOW()),DAY(NOW())))</f>
        <v>618</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7">
        <f t="shared" ref="H163" si="48">IF(I163&lt;=32000,$F$5+(I163/24),"error")</f>
        <v>45187.5</v>
      </c>
      <c r="I163" s="23">
        <f>D163-($F$4-G163)</f>
        <v>14484</v>
      </c>
      <c r="J163" s="17" t="str">
        <f t="shared" si="43"/>
        <v>NOT DUE</v>
      </c>
      <c r="K163" s="31" t="s">
        <v>341</v>
      </c>
      <c r="L163" s="20"/>
    </row>
    <row r="164" spans="1:12" ht="24.95" customHeight="1">
      <c r="A164" s="17" t="s">
        <v>357</v>
      </c>
      <c r="B164" s="31" t="s">
        <v>346</v>
      </c>
      <c r="C164" s="31" t="s">
        <v>350</v>
      </c>
      <c r="D164" s="12" t="s">
        <v>4547</v>
      </c>
      <c r="E164" s="13">
        <v>41565</v>
      </c>
      <c r="F164" s="13">
        <v>43377</v>
      </c>
      <c r="G164" s="330"/>
      <c r="H164" s="326">
        <f>F164+(365*5)</f>
        <v>45202</v>
      </c>
      <c r="I164" s="16">
        <f t="shared" ref="I164" ca="1" si="49">IF(ISBLANK(H164),"",H164-DATE(YEAR(NOW()),MONTH(NOW()),DAY(NOW())))</f>
        <v>618</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7">
        <f>IF(I165&lt;=8000,$F$5+(I165/24),"error")</f>
        <v>44854.875</v>
      </c>
      <c r="I165" s="23">
        <f>D165-($F$4-G165)</f>
        <v>6501</v>
      </c>
      <c r="J165" s="17" t="str">
        <f t="shared" si="43"/>
        <v>NOT DUE</v>
      </c>
      <c r="K165" s="31" t="s">
        <v>352</v>
      </c>
      <c r="L165" s="20"/>
    </row>
    <row r="166" spans="1:12" ht="27.75" customHeight="1">
      <c r="A166" s="17" t="s">
        <v>360</v>
      </c>
      <c r="B166" s="31" t="s">
        <v>362</v>
      </c>
      <c r="C166" s="31" t="s">
        <v>365</v>
      </c>
      <c r="D166" s="21">
        <v>8000</v>
      </c>
      <c r="E166" s="13">
        <v>41565</v>
      </c>
      <c r="F166" s="325">
        <v>44471</v>
      </c>
      <c r="G166" s="27">
        <v>44611</v>
      </c>
      <c r="H166" s="327">
        <f t="shared" ref="H166:H168" si="51">IF(I166&lt;=8000,$F$5+(I166/24),"error")</f>
        <v>44854.875</v>
      </c>
      <c r="I166" s="23">
        <f>D166-($F$4-G166)</f>
        <v>6501</v>
      </c>
      <c r="J166" s="17" t="str">
        <f t="shared" si="43"/>
        <v>NOT DUE</v>
      </c>
      <c r="K166" s="31" t="s">
        <v>352</v>
      </c>
      <c r="L166" s="20"/>
    </row>
    <row r="167" spans="1:12" ht="25.5" customHeight="1">
      <c r="A167" s="17" t="s">
        <v>363</v>
      </c>
      <c r="B167" s="31" t="s">
        <v>366</v>
      </c>
      <c r="C167" s="31" t="s">
        <v>365</v>
      </c>
      <c r="D167" s="21">
        <v>8000</v>
      </c>
      <c r="E167" s="13">
        <v>41565</v>
      </c>
      <c r="F167" s="325">
        <v>44472</v>
      </c>
      <c r="G167" s="27">
        <v>44634</v>
      </c>
      <c r="H167" s="327">
        <f t="shared" si="51"/>
        <v>44855.833333333336</v>
      </c>
      <c r="I167" s="23">
        <f>D167-($F$4-G167)</f>
        <v>6524</v>
      </c>
      <c r="J167" s="17" t="str">
        <f t="shared" si="43"/>
        <v>NOT DUE</v>
      </c>
      <c r="K167" s="31" t="s">
        <v>352</v>
      </c>
      <c r="L167" s="20"/>
    </row>
    <row r="168" spans="1:12" ht="26.45" customHeight="1">
      <c r="A168" s="17" t="s">
        <v>364</v>
      </c>
      <c r="B168" s="31" t="s">
        <v>367</v>
      </c>
      <c r="C168" s="31" t="s">
        <v>365</v>
      </c>
      <c r="D168" s="21">
        <v>8000</v>
      </c>
      <c r="E168" s="13">
        <v>41565</v>
      </c>
      <c r="F168" s="325">
        <v>44472</v>
      </c>
      <c r="G168" s="27">
        <v>44634</v>
      </c>
      <c r="H168" s="327">
        <f t="shared" si="51"/>
        <v>44855.833333333336</v>
      </c>
      <c r="I168" s="23">
        <f>D168-($F$4-G168)</f>
        <v>6524</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7">
        <f>IF(I169&lt;=5000,$F$5+(I169/24),"error")</f>
        <v>44757.041666666664</v>
      </c>
      <c r="I169" s="23">
        <f>D169-($F$4-G169)</f>
        <v>4153</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5">
        <v>44504</v>
      </c>
      <c r="G170" s="330"/>
      <c r="H170" s="15">
        <f>DATE(YEAR(F170)+1,MONTH(F170),DAY(F170)-1)</f>
        <v>44868</v>
      </c>
      <c r="I170" s="16">
        <f ca="1">IF(ISBLANK(H170),"",H170-DATE(YEAR(NOW()),MONTH(NOW()),DAY(NOW())))</f>
        <v>284</v>
      </c>
      <c r="J170" s="17" t="str">
        <f t="shared" ca="1" si="43"/>
        <v>NOT DUE</v>
      </c>
      <c r="K170" s="33"/>
      <c r="L170" s="20"/>
    </row>
    <row r="171" spans="1:12" ht="25.5">
      <c r="A171" s="17" t="s">
        <v>378</v>
      </c>
      <c r="B171" s="31" t="s">
        <v>370</v>
      </c>
      <c r="C171" s="31" t="s">
        <v>374</v>
      </c>
      <c r="D171" s="12" t="s">
        <v>377</v>
      </c>
      <c r="E171" s="13">
        <v>41565</v>
      </c>
      <c r="F171" s="13">
        <v>44248</v>
      </c>
      <c r="G171" s="330"/>
      <c r="H171" s="15">
        <f>DATE(YEAR(F171)+2,MONTH(F171),DAY(F171)-1)</f>
        <v>44977</v>
      </c>
      <c r="I171" s="16">
        <f ca="1">IF(ISBLANK(H171),"",H171-DATE(YEAR(NOW()),MONTH(NOW()),DAY(NOW())))</f>
        <v>393</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7">
        <f t="shared" ref="H172" si="53">IF(I172&lt;=8000,$F$5+(I172/24),"error")</f>
        <v>44777.666666666664</v>
      </c>
      <c r="I172" s="23">
        <f>D172-($F$4-G172)</f>
        <v>4648</v>
      </c>
      <c r="J172" s="17" t="str">
        <f t="shared" si="43"/>
        <v>NOT DUE</v>
      </c>
      <c r="K172" s="31" t="s">
        <v>352</v>
      </c>
      <c r="L172" s="20"/>
    </row>
    <row r="173" spans="1:12" ht="26.45" customHeight="1">
      <c r="A173" s="17" t="s">
        <v>380</v>
      </c>
      <c r="B173" s="31" t="s">
        <v>382</v>
      </c>
      <c r="C173" s="31" t="s">
        <v>365</v>
      </c>
      <c r="D173" s="21">
        <v>16000</v>
      </c>
      <c r="E173" s="13">
        <v>41565</v>
      </c>
      <c r="F173" s="325">
        <v>44504</v>
      </c>
      <c r="G173" s="27">
        <v>45263</v>
      </c>
      <c r="H173" s="327">
        <f>IF(I173&lt;=16000,$F$5+(I173/24),"error")</f>
        <v>45215.375</v>
      </c>
      <c r="I173" s="23">
        <f>D173-($F$4-G173)</f>
        <v>15153</v>
      </c>
      <c r="J173" s="17" t="str">
        <f t="shared" si="43"/>
        <v>NOT DUE</v>
      </c>
      <c r="K173" s="31" t="s">
        <v>312</v>
      </c>
      <c r="L173" s="20"/>
    </row>
    <row r="174" spans="1:12" ht="30" customHeight="1">
      <c r="A174" s="17" t="s">
        <v>397</v>
      </c>
      <c r="B174" s="31" t="s">
        <v>383</v>
      </c>
      <c r="C174" s="31" t="s">
        <v>384</v>
      </c>
      <c r="D174" s="21">
        <v>5000</v>
      </c>
      <c r="E174" s="13">
        <v>41565</v>
      </c>
      <c r="F174" s="325">
        <v>44504</v>
      </c>
      <c r="G174" s="27">
        <v>45263</v>
      </c>
      <c r="H174" s="327">
        <f>IF(I174&lt;=5000,$F$5+(I174/24),"error")</f>
        <v>44757.041666666664</v>
      </c>
      <c r="I174" s="23">
        <f>D174-($F$4-G174)</f>
        <v>4153</v>
      </c>
      <c r="J174" s="17" t="str">
        <f t="shared" si="43"/>
        <v>NOT DUE</v>
      </c>
      <c r="K174" s="31" t="s">
        <v>396</v>
      </c>
      <c r="L174" s="20"/>
    </row>
    <row r="175" spans="1:12" ht="27.75" customHeight="1">
      <c r="A175" s="17" t="s">
        <v>398</v>
      </c>
      <c r="B175" s="31" t="s">
        <v>385</v>
      </c>
      <c r="C175" s="31" t="s">
        <v>395</v>
      </c>
      <c r="D175" s="12" t="s">
        <v>377</v>
      </c>
      <c r="E175" s="13">
        <v>41565</v>
      </c>
      <c r="F175" s="13">
        <v>43993</v>
      </c>
      <c r="G175" s="330"/>
      <c r="H175" s="15">
        <f>DATE(YEAR(F175)+2,MONTH(F175),DAY(F175)-1)</f>
        <v>44722</v>
      </c>
      <c r="I175" s="16">
        <f ca="1">IF(ISBLANK(H175),"",H175-DATE(YEAR(NOW()),MONTH(NOW()),DAY(NOW())))</f>
        <v>138</v>
      </c>
      <c r="J175" s="17" t="str">
        <f t="shared" ca="1" si="43"/>
        <v>NOT DUE</v>
      </c>
      <c r="K175" s="33"/>
      <c r="L175" s="20"/>
    </row>
    <row r="176" spans="1:12" ht="21.75" customHeight="1">
      <c r="A176" s="17" t="s">
        <v>399</v>
      </c>
      <c r="B176" s="31" t="s">
        <v>386</v>
      </c>
      <c r="C176" s="31" t="s">
        <v>387</v>
      </c>
      <c r="D176" s="12" t="s">
        <v>3</v>
      </c>
      <c r="E176" s="13">
        <v>41565</v>
      </c>
      <c r="F176" s="325">
        <v>44504</v>
      </c>
      <c r="G176" s="330"/>
      <c r="H176" s="15">
        <f>DATE(YEAR(F176),MONTH(F176)+6,DAY(F176)-1)</f>
        <v>44684</v>
      </c>
      <c r="I176" s="16">
        <f ca="1">IF(ISBLANK(H176),"",H176-DATE(YEAR(NOW()),MONTH(NOW()),DAY(NOW())))</f>
        <v>100</v>
      </c>
      <c r="J176" s="17" t="str">
        <f t="shared" ca="1" si="43"/>
        <v>NOT DUE</v>
      </c>
      <c r="K176" s="33"/>
      <c r="L176" s="20"/>
    </row>
    <row r="177" spans="1:16" ht="25.5">
      <c r="A177" s="17" t="s">
        <v>400</v>
      </c>
      <c r="B177" s="31" t="s">
        <v>391</v>
      </c>
      <c r="C177" s="31" t="s">
        <v>392</v>
      </c>
      <c r="D177" s="12" t="s">
        <v>375</v>
      </c>
      <c r="E177" s="13">
        <v>41565</v>
      </c>
      <c r="F177" s="13">
        <v>44422</v>
      </c>
      <c r="G177" s="330"/>
      <c r="H177" s="15">
        <f>DATE(YEAR(F177)+1,MONTH(F177),DAY(F177)-1)</f>
        <v>44786</v>
      </c>
      <c r="I177" s="16">
        <f t="shared" ref="I177:I181" ca="1" si="54">IF(ISBLANK(H177),"",H177-DATE(YEAR(NOW()),MONTH(NOW()),DAY(NOW())))</f>
        <v>202</v>
      </c>
      <c r="J177" s="17" t="str">
        <f t="shared" ca="1" si="43"/>
        <v>NOT DUE</v>
      </c>
      <c r="K177" s="33"/>
      <c r="L177" s="20"/>
    </row>
    <row r="178" spans="1:16">
      <c r="A178" s="17" t="s">
        <v>401</v>
      </c>
      <c r="B178" s="31" t="s">
        <v>393</v>
      </c>
      <c r="C178" s="31" t="s">
        <v>394</v>
      </c>
      <c r="D178" s="12" t="s">
        <v>3</v>
      </c>
      <c r="E178" s="13">
        <v>41565</v>
      </c>
      <c r="F178" s="13">
        <v>44545</v>
      </c>
      <c r="G178" s="330"/>
      <c r="H178" s="15">
        <f>DATE(YEAR(F178),MONTH(F178)+6,DAY(F178)-1)</f>
        <v>44726</v>
      </c>
      <c r="I178" s="16">
        <f t="shared" ca="1" si="54"/>
        <v>142</v>
      </c>
      <c r="J178" s="17" t="str">
        <f t="shared" ca="1" si="43"/>
        <v>NOT DUE</v>
      </c>
      <c r="K178" s="33"/>
      <c r="L178" s="20"/>
    </row>
    <row r="179" spans="1:16" ht="38.25">
      <c r="A179" s="17" t="s">
        <v>402</v>
      </c>
      <c r="B179" s="31" t="s">
        <v>406</v>
      </c>
      <c r="C179" s="31" t="s">
        <v>407</v>
      </c>
      <c r="D179" s="40" t="s">
        <v>4</v>
      </c>
      <c r="E179" s="13">
        <v>41565</v>
      </c>
      <c r="F179" s="13">
        <v>44576</v>
      </c>
      <c r="G179" s="330"/>
      <c r="H179" s="15">
        <f>EDATE(F179-1,1)</f>
        <v>44606</v>
      </c>
      <c r="I179" s="16">
        <f t="shared" ca="1" si="54"/>
        <v>22</v>
      </c>
      <c r="J179" s="17" t="str">
        <f t="shared" ca="1" si="43"/>
        <v>NOT DUE</v>
      </c>
      <c r="K179" s="33"/>
      <c r="L179" s="147"/>
    </row>
    <row r="180" spans="1:16" ht="25.5">
      <c r="A180" s="17" t="s">
        <v>403</v>
      </c>
      <c r="B180" s="31" t="s">
        <v>408</v>
      </c>
      <c r="C180" s="31" t="s">
        <v>409</v>
      </c>
      <c r="D180" s="40" t="s">
        <v>0</v>
      </c>
      <c r="E180" s="13">
        <v>41565</v>
      </c>
      <c r="F180" s="325">
        <v>44576</v>
      </c>
      <c r="G180" s="330"/>
      <c r="H180" s="15">
        <f>DATE(YEAR(F180),MONTH(F180)+3,DAY(F180)-1)</f>
        <v>44665</v>
      </c>
      <c r="I180" s="16">
        <f t="shared" ca="1" si="54"/>
        <v>81</v>
      </c>
      <c r="J180" s="17" t="str">
        <f t="shared" ca="1" si="43"/>
        <v>NOT DUE</v>
      </c>
      <c r="K180" s="31" t="s">
        <v>412</v>
      </c>
      <c r="L180" s="20"/>
    </row>
    <row r="181" spans="1:16" ht="26.45" customHeight="1">
      <c r="A181" s="17" t="s">
        <v>404</v>
      </c>
      <c r="B181" s="31" t="s">
        <v>410</v>
      </c>
      <c r="C181" s="31" t="s">
        <v>411</v>
      </c>
      <c r="D181" s="40" t="s">
        <v>3</v>
      </c>
      <c r="E181" s="13">
        <v>41565</v>
      </c>
      <c r="F181" s="325">
        <v>44488</v>
      </c>
      <c r="G181" s="330"/>
      <c r="H181" s="15">
        <f>DATE(YEAR(F181),MONTH(F181)+6,DAY(F181)-1)</f>
        <v>44669</v>
      </c>
      <c r="I181" s="16">
        <f t="shared" ca="1" si="54"/>
        <v>85</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7">
        <f>IF(I182&lt;=8000,$F$5+(I182/24),"error")</f>
        <v>44855.833333333336</v>
      </c>
      <c r="I182" s="23">
        <f>D182-($F$4-G182)</f>
        <v>6524</v>
      </c>
      <c r="J182" s="17" t="str">
        <f t="shared" si="43"/>
        <v>NOT DUE</v>
      </c>
      <c r="K182" s="31" t="s">
        <v>312</v>
      </c>
      <c r="L182" s="20"/>
    </row>
    <row r="183" spans="1:16" ht="26.45" customHeight="1">
      <c r="A183" s="17" t="s">
        <v>413</v>
      </c>
      <c r="B183" s="31" t="s">
        <v>417</v>
      </c>
      <c r="C183" s="31" t="s">
        <v>292</v>
      </c>
      <c r="D183" s="21">
        <v>8000</v>
      </c>
      <c r="E183" s="13">
        <v>41565</v>
      </c>
      <c r="F183" s="325">
        <v>44473</v>
      </c>
      <c r="G183" s="27">
        <v>44634</v>
      </c>
      <c r="H183" s="327">
        <f>IF(I183&lt;=8000,$F$5+(I183/24),"error")</f>
        <v>44855.833333333336</v>
      </c>
      <c r="I183" s="23">
        <f>D183-($F$4-G183)</f>
        <v>6524</v>
      </c>
      <c r="J183" s="17" t="str">
        <f t="shared" si="43"/>
        <v>NOT DUE</v>
      </c>
      <c r="K183" s="31" t="s">
        <v>312</v>
      </c>
      <c r="L183" s="20"/>
    </row>
    <row r="184" spans="1:16" ht="24.95" customHeight="1">
      <c r="A184" s="17" t="s">
        <v>414</v>
      </c>
      <c r="B184" s="31" t="s">
        <v>420</v>
      </c>
      <c r="C184" s="31" t="s">
        <v>421</v>
      </c>
      <c r="D184" s="12" t="s">
        <v>1</v>
      </c>
      <c r="E184" s="13">
        <v>41565</v>
      </c>
      <c r="F184" s="325">
        <v>44562</v>
      </c>
      <c r="G184" s="330"/>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5">
        <v>43950</v>
      </c>
      <c r="G185" s="27">
        <v>42358</v>
      </c>
      <c r="H185" s="327"/>
      <c r="I185" s="23"/>
      <c r="J185" s="17"/>
      <c r="K185" s="33"/>
      <c r="L185" s="20"/>
    </row>
    <row r="186" spans="1:16" ht="26.45" customHeight="1">
      <c r="A186" s="17" t="s">
        <v>418</v>
      </c>
      <c r="B186" s="31" t="s">
        <v>425</v>
      </c>
      <c r="C186" s="31" t="s">
        <v>292</v>
      </c>
      <c r="D186" s="41" t="s">
        <v>428</v>
      </c>
      <c r="E186" s="13">
        <v>41565</v>
      </c>
      <c r="F186" s="13">
        <v>44576</v>
      </c>
      <c r="G186" s="330"/>
      <c r="H186" s="15">
        <f>DATE(YEAR(F186),MONTH(F186),DAY(F186)+1)</f>
        <v>44577</v>
      </c>
      <c r="I186" s="16">
        <f ca="1">IF(ISBLANK(H186),"",H186-DATE(YEAR(NOW()),MONTH(NOW()),DAY(NOW())))</f>
        <v>-7</v>
      </c>
      <c r="J186" s="17" t="str">
        <f t="shared" ca="1" si="55"/>
        <v>OVERDUE</v>
      </c>
      <c r="K186" s="31" t="s">
        <v>352</v>
      </c>
      <c r="L186" s="20"/>
    </row>
    <row r="187" spans="1:16" ht="25.5">
      <c r="A187" s="17" t="s">
        <v>419</v>
      </c>
      <c r="B187" s="31" t="s">
        <v>426</v>
      </c>
      <c r="C187" s="31" t="s">
        <v>427</v>
      </c>
      <c r="D187" s="163" t="s">
        <v>4546</v>
      </c>
      <c r="E187" s="13">
        <v>41565</v>
      </c>
      <c r="F187" s="13">
        <v>43377</v>
      </c>
      <c r="G187" s="330"/>
      <c r="H187" s="15">
        <f>DATE(YEAR(F187)+5,MONTH(F187),DAY(F187)-1)</f>
        <v>45202</v>
      </c>
      <c r="I187" s="16">
        <f ca="1">IF(ISBLANK(H187),"",H187-DATE(YEAR(NOW()),MONTH(NOW()),DAY(NOW())))</f>
        <v>618</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7">
        <f t="shared" ref="H188:H193" si="57">IF(I188&lt;=8000,$F$5+(I188/24),"error")</f>
        <v>44629.125</v>
      </c>
      <c r="I188" s="272">
        <f t="shared" ref="I188:I193" si="58">D188-($F$4-G188)</f>
        <v>1083</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7">
        <f t="shared" si="57"/>
        <v>44741.291666666664</v>
      </c>
      <c r="I189" s="272">
        <f t="shared" si="58"/>
        <v>3775</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7">
        <f t="shared" si="57"/>
        <v>44598.875</v>
      </c>
      <c r="I190" s="272">
        <f t="shared" si="58"/>
        <v>357</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7">
        <f t="shared" si="57"/>
        <v>44629.125</v>
      </c>
      <c r="I191" s="272">
        <f t="shared" si="58"/>
        <v>1083</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7">
        <f t="shared" si="57"/>
        <v>44812.125</v>
      </c>
      <c r="I192" s="272">
        <f t="shared" si="58"/>
        <v>5475</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7">
        <f t="shared" si="57"/>
        <v>44598.875</v>
      </c>
      <c r="I193" s="272">
        <f t="shared" si="58"/>
        <v>357</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7">
        <f>IF(I194&lt;=6000,$F$5+(I194/24),"error")</f>
        <v>44728.791666666664</v>
      </c>
      <c r="I194" s="23">
        <f t="shared" ref="I194:I241" si="59">D194-($F$4-G194)</f>
        <v>3475</v>
      </c>
      <c r="J194" s="17" t="str">
        <f t="shared" si="55"/>
        <v>NOT DUE</v>
      </c>
      <c r="K194" s="31" t="s">
        <v>438</v>
      </c>
      <c r="L194" s="20"/>
    </row>
    <row r="195" spans="1:16" ht="25.5">
      <c r="A195" s="17" t="s">
        <v>442</v>
      </c>
      <c r="B195" s="31" t="s">
        <v>433</v>
      </c>
      <c r="C195" s="31" t="s">
        <v>431</v>
      </c>
      <c r="D195" s="21">
        <v>6000</v>
      </c>
      <c r="E195" s="13">
        <v>41565</v>
      </c>
      <c r="F195" s="13">
        <v>44539</v>
      </c>
      <c r="G195" s="27">
        <v>45641</v>
      </c>
      <c r="H195" s="327">
        <f t="shared" ref="H195:H199" si="60">IF(I195&lt;=6000,$F$5+(I195/24),"error")</f>
        <v>44814.458333333336</v>
      </c>
      <c r="I195" s="23">
        <f t="shared" si="59"/>
        <v>5531</v>
      </c>
      <c r="J195" s="17" t="str">
        <f t="shared" si="55"/>
        <v>NOT DUE</v>
      </c>
      <c r="K195" s="31" t="s">
        <v>438</v>
      </c>
      <c r="L195" s="238"/>
    </row>
    <row r="196" spans="1:16" ht="25.5">
      <c r="A196" s="17" t="s">
        <v>443</v>
      </c>
      <c r="B196" s="31" t="s">
        <v>434</v>
      </c>
      <c r="C196" s="31" t="s">
        <v>431</v>
      </c>
      <c r="D196" s="21">
        <v>6000</v>
      </c>
      <c r="E196" s="13">
        <v>41565</v>
      </c>
      <c r="F196" s="325">
        <v>44539</v>
      </c>
      <c r="G196" s="27">
        <v>45641</v>
      </c>
      <c r="H196" s="327">
        <f t="shared" si="60"/>
        <v>44814.458333333336</v>
      </c>
      <c r="I196" s="23">
        <f t="shared" si="59"/>
        <v>5531</v>
      </c>
      <c r="J196" s="17" t="str">
        <f t="shared" si="55"/>
        <v>NOT DUE</v>
      </c>
      <c r="K196" s="31" t="s">
        <v>438</v>
      </c>
      <c r="L196" s="238"/>
    </row>
    <row r="197" spans="1:16" ht="25.5">
      <c r="A197" s="17" t="s">
        <v>444</v>
      </c>
      <c r="B197" s="31" t="s">
        <v>435</v>
      </c>
      <c r="C197" s="31" t="s">
        <v>431</v>
      </c>
      <c r="D197" s="21">
        <v>6000</v>
      </c>
      <c r="E197" s="13">
        <v>41565</v>
      </c>
      <c r="F197" s="13">
        <v>44403</v>
      </c>
      <c r="G197" s="27">
        <v>43585</v>
      </c>
      <c r="H197" s="327">
        <f t="shared" si="60"/>
        <v>44728.791666666664</v>
      </c>
      <c r="I197" s="23">
        <f t="shared" si="59"/>
        <v>3475</v>
      </c>
      <c r="J197" s="17" t="str">
        <f t="shared" si="55"/>
        <v>NOT DUE</v>
      </c>
      <c r="K197" s="31" t="s">
        <v>438</v>
      </c>
      <c r="L197" s="20"/>
    </row>
    <row r="198" spans="1:16" ht="25.5">
      <c r="A198" s="17" t="s">
        <v>445</v>
      </c>
      <c r="B198" s="31" t="s">
        <v>436</v>
      </c>
      <c r="C198" s="31" t="s">
        <v>431</v>
      </c>
      <c r="D198" s="21">
        <v>6000</v>
      </c>
      <c r="E198" s="13">
        <v>41565</v>
      </c>
      <c r="F198" s="13">
        <v>44405</v>
      </c>
      <c r="G198" s="27">
        <v>43585</v>
      </c>
      <c r="H198" s="327">
        <f t="shared" si="60"/>
        <v>44728.791666666664</v>
      </c>
      <c r="I198" s="23">
        <f t="shared" si="59"/>
        <v>3475</v>
      </c>
      <c r="J198" s="17" t="str">
        <f t="shared" si="55"/>
        <v>NOT DUE</v>
      </c>
      <c r="K198" s="31" t="s">
        <v>438</v>
      </c>
      <c r="L198" s="20"/>
    </row>
    <row r="199" spans="1:16" ht="25.5">
      <c r="A199" s="17" t="s">
        <v>446</v>
      </c>
      <c r="B199" s="31" t="s">
        <v>437</v>
      </c>
      <c r="C199" s="31" t="s">
        <v>431</v>
      </c>
      <c r="D199" s="21">
        <v>6000</v>
      </c>
      <c r="E199" s="13">
        <v>41565</v>
      </c>
      <c r="F199" s="13">
        <v>44520</v>
      </c>
      <c r="G199" s="27">
        <v>45317</v>
      </c>
      <c r="H199" s="327">
        <f t="shared" si="60"/>
        <v>44800.958333333336</v>
      </c>
      <c r="I199" s="23">
        <f t="shared" si="59"/>
        <v>5207</v>
      </c>
      <c r="J199" s="17" t="str">
        <f t="shared" si="55"/>
        <v>NOT DUE</v>
      </c>
      <c r="K199" s="31" t="s">
        <v>438</v>
      </c>
      <c r="L199" s="20"/>
    </row>
    <row r="200" spans="1:16" ht="25.5">
      <c r="A200" s="17" t="s">
        <v>447</v>
      </c>
      <c r="B200" s="31" t="s">
        <v>451</v>
      </c>
      <c r="C200" s="31" t="s">
        <v>87</v>
      </c>
      <c r="D200" s="21">
        <v>32000</v>
      </c>
      <c r="E200" s="13">
        <v>41565</v>
      </c>
      <c r="F200" s="13">
        <v>43377</v>
      </c>
      <c r="G200" s="27">
        <v>28594</v>
      </c>
      <c r="H200" s="327">
        <f>IF(I200&lt;=32000,$F$5+(I200/24),"error")</f>
        <v>45187.5</v>
      </c>
      <c r="I200" s="23">
        <f t="shared" si="59"/>
        <v>14484</v>
      </c>
      <c r="J200" s="17" t="str">
        <f t="shared" si="55"/>
        <v>NOT DUE</v>
      </c>
      <c r="K200" s="33"/>
      <c r="L200" s="20"/>
    </row>
    <row r="201" spans="1:16" ht="25.5">
      <c r="A201" s="17" t="s">
        <v>448</v>
      </c>
      <c r="B201" s="31" t="s">
        <v>452</v>
      </c>
      <c r="C201" s="31" t="s">
        <v>87</v>
      </c>
      <c r="D201" s="21">
        <v>32000</v>
      </c>
      <c r="E201" s="13">
        <v>41565</v>
      </c>
      <c r="F201" s="13">
        <v>43377</v>
      </c>
      <c r="G201" s="27">
        <v>28594</v>
      </c>
      <c r="H201" s="327">
        <f t="shared" ref="H201:H205" si="61">IF(I201&lt;=32000,$F$5+(I201/24),"error")</f>
        <v>45187.5</v>
      </c>
      <c r="I201" s="23">
        <f t="shared" si="59"/>
        <v>14484</v>
      </c>
      <c r="J201" s="17" t="str">
        <f t="shared" si="55"/>
        <v>NOT DUE</v>
      </c>
      <c r="K201" s="33"/>
      <c r="L201" s="20"/>
    </row>
    <row r="202" spans="1:16" ht="25.5">
      <c r="A202" s="17" t="s">
        <v>449</v>
      </c>
      <c r="B202" s="31" t="s">
        <v>453</v>
      </c>
      <c r="C202" s="31" t="s">
        <v>87</v>
      </c>
      <c r="D202" s="21">
        <v>32000</v>
      </c>
      <c r="E202" s="13">
        <v>41565</v>
      </c>
      <c r="F202" s="13">
        <v>43377</v>
      </c>
      <c r="G202" s="27">
        <v>28594</v>
      </c>
      <c r="H202" s="327">
        <f t="shared" si="61"/>
        <v>45187.5</v>
      </c>
      <c r="I202" s="23">
        <f t="shared" si="59"/>
        <v>14484</v>
      </c>
      <c r="J202" s="17" t="str">
        <f t="shared" si="55"/>
        <v>NOT DUE</v>
      </c>
      <c r="K202" s="33"/>
      <c r="L202" s="20"/>
    </row>
    <row r="203" spans="1:16" ht="25.5">
      <c r="A203" s="17" t="s">
        <v>450</v>
      </c>
      <c r="B203" s="31" t="s">
        <v>454</v>
      </c>
      <c r="C203" s="31" t="s">
        <v>87</v>
      </c>
      <c r="D203" s="21">
        <v>32000</v>
      </c>
      <c r="E203" s="13">
        <v>41565</v>
      </c>
      <c r="F203" s="13">
        <v>43377</v>
      </c>
      <c r="G203" s="27">
        <v>28594</v>
      </c>
      <c r="H203" s="327">
        <f t="shared" si="61"/>
        <v>45187.5</v>
      </c>
      <c r="I203" s="23">
        <f t="shared" si="59"/>
        <v>14484</v>
      </c>
      <c r="J203" s="17" t="str">
        <f t="shared" si="55"/>
        <v>NOT DUE</v>
      </c>
      <c r="K203" s="33"/>
      <c r="L203" s="20"/>
    </row>
    <row r="204" spans="1:16" ht="25.5">
      <c r="A204" s="17" t="s">
        <v>458</v>
      </c>
      <c r="B204" s="31" t="s">
        <v>455</v>
      </c>
      <c r="C204" s="31" t="s">
        <v>87</v>
      </c>
      <c r="D204" s="21">
        <v>32000</v>
      </c>
      <c r="E204" s="13">
        <v>41565</v>
      </c>
      <c r="F204" s="13">
        <v>43377</v>
      </c>
      <c r="G204" s="27">
        <v>28594</v>
      </c>
      <c r="H204" s="327">
        <f t="shared" si="61"/>
        <v>45187.5</v>
      </c>
      <c r="I204" s="23">
        <f t="shared" si="59"/>
        <v>14484</v>
      </c>
      <c r="J204" s="17" t="str">
        <f t="shared" si="55"/>
        <v>NOT DUE</v>
      </c>
      <c r="K204" s="33"/>
      <c r="L204" s="20"/>
    </row>
    <row r="205" spans="1:16" ht="25.5">
      <c r="A205" s="17" t="s">
        <v>459</v>
      </c>
      <c r="B205" s="31" t="s">
        <v>456</v>
      </c>
      <c r="C205" s="31" t="s">
        <v>87</v>
      </c>
      <c r="D205" s="21">
        <v>32000</v>
      </c>
      <c r="E205" s="13">
        <v>41565</v>
      </c>
      <c r="F205" s="13">
        <v>43377</v>
      </c>
      <c r="G205" s="27">
        <v>28594</v>
      </c>
      <c r="H205" s="327">
        <f t="shared" si="61"/>
        <v>45187.5</v>
      </c>
      <c r="I205" s="23">
        <f t="shared" si="59"/>
        <v>14484</v>
      </c>
      <c r="J205" s="17" t="str">
        <f t="shared" si="55"/>
        <v>NOT DUE</v>
      </c>
      <c r="K205" s="33"/>
      <c r="L205" s="20"/>
    </row>
    <row r="206" spans="1:16" ht="25.5">
      <c r="A206" s="17" t="s">
        <v>460</v>
      </c>
      <c r="B206" s="31" t="s">
        <v>465</v>
      </c>
      <c r="C206" s="31" t="s">
        <v>457</v>
      </c>
      <c r="D206" s="21">
        <v>8000</v>
      </c>
      <c r="E206" s="13">
        <v>41565</v>
      </c>
      <c r="F206" s="13">
        <v>44404</v>
      </c>
      <c r="G206" s="27">
        <v>43585</v>
      </c>
      <c r="H206" s="327">
        <f>IF(I206&lt;=8000,$F$5+(I206/24),"error")</f>
        <v>44812.125</v>
      </c>
      <c r="I206" s="23">
        <f t="shared" si="59"/>
        <v>5475</v>
      </c>
      <c r="J206" s="17" t="str">
        <f t="shared" si="55"/>
        <v>NOT DUE</v>
      </c>
      <c r="K206" s="33"/>
      <c r="L206" s="20"/>
    </row>
    <row r="207" spans="1:16" ht="25.5">
      <c r="A207" s="17" t="s">
        <v>461</v>
      </c>
      <c r="B207" s="31" t="s">
        <v>466</v>
      </c>
      <c r="C207" s="31" t="s">
        <v>457</v>
      </c>
      <c r="D207" s="21">
        <v>8000</v>
      </c>
      <c r="E207" s="13">
        <v>41565</v>
      </c>
      <c r="F207" s="13">
        <v>44454</v>
      </c>
      <c r="G207" s="27">
        <v>44231</v>
      </c>
      <c r="H207" s="327">
        <f t="shared" ref="H207:H211" si="62">IF(I207&lt;=8000,$F$5+(I207/24),"error")</f>
        <v>44839.041666666664</v>
      </c>
      <c r="I207" s="23">
        <f t="shared" si="59"/>
        <v>6121</v>
      </c>
      <c r="J207" s="17" t="str">
        <f t="shared" si="55"/>
        <v>NOT DUE</v>
      </c>
      <c r="K207" s="33"/>
      <c r="L207" s="20"/>
    </row>
    <row r="208" spans="1:16" ht="25.5">
      <c r="A208" s="17" t="s">
        <v>462</v>
      </c>
      <c r="B208" s="31" t="s">
        <v>467</v>
      </c>
      <c r="C208" s="31" t="s">
        <v>457</v>
      </c>
      <c r="D208" s="21">
        <v>8000</v>
      </c>
      <c r="E208" s="13">
        <v>41565</v>
      </c>
      <c r="F208" s="325">
        <v>44454</v>
      </c>
      <c r="G208" s="27">
        <v>44231</v>
      </c>
      <c r="H208" s="327">
        <f t="shared" si="62"/>
        <v>44839.041666666664</v>
      </c>
      <c r="I208" s="23">
        <f t="shared" si="59"/>
        <v>6121</v>
      </c>
      <c r="J208" s="17" t="str">
        <f t="shared" si="55"/>
        <v>NOT DUE</v>
      </c>
      <c r="K208" s="33"/>
      <c r="L208" s="20"/>
    </row>
    <row r="209" spans="1:16" ht="25.5">
      <c r="A209" s="17" t="s">
        <v>463</v>
      </c>
      <c r="B209" s="31" t="s">
        <v>468</v>
      </c>
      <c r="C209" s="31" t="s">
        <v>457</v>
      </c>
      <c r="D209" s="21">
        <v>8000</v>
      </c>
      <c r="E209" s="13">
        <v>41565</v>
      </c>
      <c r="F209" s="13">
        <v>44403</v>
      </c>
      <c r="G209" s="27">
        <v>43585</v>
      </c>
      <c r="H209" s="327">
        <f t="shared" si="62"/>
        <v>44812.125</v>
      </c>
      <c r="I209" s="23">
        <f t="shared" si="59"/>
        <v>5475</v>
      </c>
      <c r="J209" s="17" t="str">
        <f t="shared" si="55"/>
        <v>NOT DUE</v>
      </c>
      <c r="K209" s="33"/>
      <c r="L209" s="20"/>
    </row>
    <row r="210" spans="1:16" ht="25.5">
      <c r="A210" s="17" t="s">
        <v>464</v>
      </c>
      <c r="B210" s="31" t="s">
        <v>469</v>
      </c>
      <c r="C210" s="31" t="s">
        <v>457</v>
      </c>
      <c r="D210" s="21">
        <v>8000</v>
      </c>
      <c r="E210" s="13">
        <v>41565</v>
      </c>
      <c r="F210" s="13">
        <v>44405</v>
      </c>
      <c r="G210" s="27">
        <v>43585</v>
      </c>
      <c r="H210" s="327">
        <f t="shared" si="62"/>
        <v>44812.125</v>
      </c>
      <c r="I210" s="23">
        <f t="shared" si="59"/>
        <v>5475</v>
      </c>
      <c r="J210" s="17" t="str">
        <f t="shared" si="55"/>
        <v>NOT DUE</v>
      </c>
      <c r="K210" s="33"/>
      <c r="L210" s="20"/>
    </row>
    <row r="211" spans="1:16" ht="25.5">
      <c r="A211" s="17" t="s">
        <v>471</v>
      </c>
      <c r="B211" s="31" t="s">
        <v>470</v>
      </c>
      <c r="C211" s="31" t="s">
        <v>457</v>
      </c>
      <c r="D211" s="21">
        <v>8000</v>
      </c>
      <c r="E211" s="13">
        <v>41565</v>
      </c>
      <c r="F211" s="325">
        <v>44405</v>
      </c>
      <c r="G211" s="27">
        <v>43585</v>
      </c>
      <c r="H211" s="327">
        <f t="shared" si="62"/>
        <v>44812.125</v>
      </c>
      <c r="I211" s="23">
        <f t="shared" si="59"/>
        <v>5475</v>
      </c>
      <c r="J211" s="17" t="str">
        <f t="shared" si="55"/>
        <v>NOT DUE</v>
      </c>
      <c r="K211" s="33"/>
      <c r="L211" s="20"/>
    </row>
    <row r="212" spans="1:16">
      <c r="A212" s="17" t="s">
        <v>472</v>
      </c>
      <c r="B212" s="31" t="s">
        <v>2977</v>
      </c>
      <c r="C212" s="31" t="s">
        <v>476</v>
      </c>
      <c r="D212" s="42">
        <v>4000</v>
      </c>
      <c r="E212" s="13">
        <v>41565</v>
      </c>
      <c r="F212" s="13">
        <v>44321</v>
      </c>
      <c r="G212" s="27">
        <v>42372.7</v>
      </c>
      <c r="H212" s="327">
        <f>IF(I212&lt;=4000,$F$5+(I212/24),"error")</f>
        <v>44594.945833333331</v>
      </c>
      <c r="I212" s="23">
        <f t="shared" si="59"/>
        <v>262.69999999999709</v>
      </c>
      <c r="J212" s="17" t="str">
        <f t="shared" si="55"/>
        <v>NOT DUE</v>
      </c>
      <c r="K212" s="33"/>
      <c r="L212" s="20"/>
    </row>
    <row r="213" spans="1:16">
      <c r="A213" s="17" t="s">
        <v>473</v>
      </c>
      <c r="B213" s="31" t="s">
        <v>2978</v>
      </c>
      <c r="C213" s="31" t="s">
        <v>476</v>
      </c>
      <c r="D213" s="42">
        <v>4000</v>
      </c>
      <c r="E213" s="13">
        <v>41565</v>
      </c>
      <c r="F213" s="13">
        <v>44386</v>
      </c>
      <c r="G213" s="27">
        <v>43279</v>
      </c>
      <c r="H213" s="327">
        <f t="shared" ref="H213:H217" si="63">IF(I213&lt;=4000,$F$5+(I213/24),"error")</f>
        <v>44632.708333333336</v>
      </c>
      <c r="I213" s="23">
        <f t="shared" si="59"/>
        <v>1169</v>
      </c>
      <c r="J213" s="17" t="str">
        <f t="shared" si="55"/>
        <v>NOT DUE</v>
      </c>
      <c r="K213" s="33"/>
      <c r="L213" s="147"/>
    </row>
    <row r="214" spans="1:16">
      <c r="A214" s="17" t="s">
        <v>474</v>
      </c>
      <c r="B214" s="31" t="s">
        <v>2979</v>
      </c>
      <c r="C214" s="31" t="s">
        <v>476</v>
      </c>
      <c r="D214" s="42">
        <v>4000</v>
      </c>
      <c r="E214" s="13">
        <v>41565</v>
      </c>
      <c r="F214" s="325">
        <v>44321</v>
      </c>
      <c r="G214" s="27">
        <v>42372.7</v>
      </c>
      <c r="H214" s="327">
        <f t="shared" si="63"/>
        <v>44594.945833333331</v>
      </c>
      <c r="I214" s="23">
        <f t="shared" si="59"/>
        <v>262.69999999999709</v>
      </c>
      <c r="J214" s="17" t="str">
        <f t="shared" si="55"/>
        <v>NOT DUE</v>
      </c>
      <c r="K214" s="33"/>
      <c r="L214" s="20"/>
    </row>
    <row r="215" spans="1:16">
      <c r="A215" s="17" t="s">
        <v>475</v>
      </c>
      <c r="B215" s="31" t="s">
        <v>2980</v>
      </c>
      <c r="C215" s="31" t="s">
        <v>476</v>
      </c>
      <c r="D215" s="42">
        <v>4000</v>
      </c>
      <c r="E215" s="13">
        <v>41565</v>
      </c>
      <c r="F215" s="13">
        <v>44538</v>
      </c>
      <c r="G215" s="27">
        <v>45641</v>
      </c>
      <c r="H215" s="327">
        <f t="shared" si="63"/>
        <v>44731.125</v>
      </c>
      <c r="I215" s="23">
        <f>D215-($F$4-G215)</f>
        <v>3531</v>
      </c>
      <c r="J215" s="17" t="str">
        <f t="shared" si="55"/>
        <v>NOT DUE</v>
      </c>
      <c r="K215" s="33"/>
      <c r="L215" s="20"/>
    </row>
    <row r="216" spans="1:16">
      <c r="A216" s="17" t="s">
        <v>477</v>
      </c>
      <c r="B216" s="31" t="s">
        <v>2981</v>
      </c>
      <c r="C216" s="31" t="s">
        <v>476</v>
      </c>
      <c r="D216" s="42">
        <v>4000</v>
      </c>
      <c r="E216" s="13">
        <v>41565</v>
      </c>
      <c r="F216" s="13">
        <v>44510</v>
      </c>
      <c r="G216" s="27">
        <v>45273</v>
      </c>
      <c r="H216" s="327">
        <f t="shared" si="63"/>
        <v>44715.791666666664</v>
      </c>
      <c r="I216" s="23">
        <f t="shared" si="59"/>
        <v>3163</v>
      </c>
      <c r="J216" s="17" t="str">
        <f t="shared" si="55"/>
        <v>NOT DUE</v>
      </c>
      <c r="K216" s="33"/>
      <c r="L216" s="147"/>
    </row>
    <row r="217" spans="1:16">
      <c r="A217" s="17" t="s">
        <v>478</v>
      </c>
      <c r="B217" s="31" t="s">
        <v>2982</v>
      </c>
      <c r="C217" s="31" t="s">
        <v>476</v>
      </c>
      <c r="D217" s="42">
        <v>4000</v>
      </c>
      <c r="E217" s="13">
        <v>41565</v>
      </c>
      <c r="F217" s="13">
        <v>44503</v>
      </c>
      <c r="G217" s="27">
        <v>45263</v>
      </c>
      <c r="H217" s="327">
        <f t="shared" si="63"/>
        <v>44715.375</v>
      </c>
      <c r="I217" s="23">
        <f t="shared" si="59"/>
        <v>3153</v>
      </c>
      <c r="J217" s="17" t="str">
        <f t="shared" si="55"/>
        <v>NOT DUE</v>
      </c>
      <c r="K217" s="33"/>
      <c r="L217" s="20"/>
    </row>
    <row r="218" spans="1:16">
      <c r="A218" s="17" t="s">
        <v>479</v>
      </c>
      <c r="B218" s="31" t="s">
        <v>2977</v>
      </c>
      <c r="C218" s="31" t="s">
        <v>489</v>
      </c>
      <c r="D218" s="21">
        <v>8000</v>
      </c>
      <c r="E218" s="13">
        <v>41565</v>
      </c>
      <c r="F218" s="325">
        <v>44321</v>
      </c>
      <c r="G218" s="27">
        <v>42372.7</v>
      </c>
      <c r="H218" s="327">
        <f>IF(I218&lt;=8000,$F$5+(I218/24),"error")</f>
        <v>44761.612500000003</v>
      </c>
      <c r="I218" s="23">
        <f t="shared" si="59"/>
        <v>4262.6999999999971</v>
      </c>
      <c r="J218" s="17" t="str">
        <f t="shared" si="55"/>
        <v>NOT DUE</v>
      </c>
      <c r="K218" s="33"/>
      <c r="L218" s="20"/>
    </row>
    <row r="219" spans="1:16">
      <c r="A219" s="17" t="s">
        <v>480</v>
      </c>
      <c r="B219" s="31" t="s">
        <v>2978</v>
      </c>
      <c r="C219" s="31" t="s">
        <v>489</v>
      </c>
      <c r="D219" s="21">
        <v>8000</v>
      </c>
      <c r="E219" s="13">
        <v>41565</v>
      </c>
      <c r="F219" s="325">
        <v>44386</v>
      </c>
      <c r="G219" s="27">
        <v>43279</v>
      </c>
      <c r="H219" s="327">
        <f t="shared" ref="H219:H247" si="64">IF(I219&lt;=8000,$F$5+(I219/24),"error")</f>
        <v>44799.375</v>
      </c>
      <c r="I219" s="23">
        <f t="shared" si="59"/>
        <v>5169</v>
      </c>
      <c r="J219" s="17" t="str">
        <f t="shared" si="55"/>
        <v>NOT DUE</v>
      </c>
      <c r="K219" s="33"/>
      <c r="L219" s="20"/>
    </row>
    <row r="220" spans="1:16">
      <c r="A220" s="17" t="s">
        <v>481</v>
      </c>
      <c r="B220" s="31" t="s">
        <v>2979</v>
      </c>
      <c r="C220" s="31" t="s">
        <v>489</v>
      </c>
      <c r="D220" s="21">
        <v>8000</v>
      </c>
      <c r="E220" s="13">
        <v>41565</v>
      </c>
      <c r="F220" s="325">
        <v>44321</v>
      </c>
      <c r="G220" s="27">
        <v>42372.7</v>
      </c>
      <c r="H220" s="327">
        <f t="shared" si="64"/>
        <v>44761.612500000003</v>
      </c>
      <c r="I220" s="23">
        <f t="shared" si="59"/>
        <v>4262.6999999999971</v>
      </c>
      <c r="J220" s="17" t="str">
        <f t="shared" si="55"/>
        <v>NOT DUE</v>
      </c>
      <c r="K220" s="33"/>
      <c r="L220" s="20"/>
    </row>
    <row r="221" spans="1:16">
      <c r="A221" s="17" t="s">
        <v>482</v>
      </c>
      <c r="B221" s="31" t="s">
        <v>2980</v>
      </c>
      <c r="C221" s="31" t="s">
        <v>489</v>
      </c>
      <c r="D221" s="21">
        <v>8000</v>
      </c>
      <c r="E221" s="13">
        <v>41565</v>
      </c>
      <c r="F221" s="325">
        <v>44538</v>
      </c>
      <c r="G221" s="27">
        <v>45641</v>
      </c>
      <c r="H221" s="327">
        <f t="shared" si="64"/>
        <v>44897.791666666664</v>
      </c>
      <c r="I221" s="23">
        <f t="shared" si="59"/>
        <v>7531</v>
      </c>
      <c r="J221" s="17" t="str">
        <f t="shared" si="55"/>
        <v>NOT DUE</v>
      </c>
      <c r="K221" s="33"/>
      <c r="L221" s="20"/>
    </row>
    <row r="222" spans="1:16">
      <c r="A222" s="17" t="s">
        <v>483</v>
      </c>
      <c r="B222" s="31" t="s">
        <v>2981</v>
      </c>
      <c r="C222" s="31" t="s">
        <v>489</v>
      </c>
      <c r="D222" s="21">
        <v>8000</v>
      </c>
      <c r="E222" s="13">
        <v>41565</v>
      </c>
      <c r="F222" s="325">
        <v>44510</v>
      </c>
      <c r="G222" s="27">
        <v>45273</v>
      </c>
      <c r="H222" s="327">
        <f t="shared" si="64"/>
        <v>44882.458333333336</v>
      </c>
      <c r="I222" s="23">
        <f t="shared" si="59"/>
        <v>7163</v>
      </c>
      <c r="J222" s="17" t="str">
        <f t="shared" ref="J222:J258" si="65">IF(I222="","",IF(I222=0,"DUE",IF(I222&lt;0,"OVERDUE","NOT DUE")))</f>
        <v>NOT DUE</v>
      </c>
      <c r="K222" s="33"/>
      <c r="L222" s="20"/>
    </row>
    <row r="223" spans="1:16">
      <c r="A223" s="17" t="s">
        <v>484</v>
      </c>
      <c r="B223" s="31" t="s">
        <v>2982</v>
      </c>
      <c r="C223" s="31" t="s">
        <v>489</v>
      </c>
      <c r="D223" s="21">
        <v>8000</v>
      </c>
      <c r="E223" s="13">
        <v>41565</v>
      </c>
      <c r="F223" s="325">
        <v>44503</v>
      </c>
      <c r="G223" s="27">
        <v>45263</v>
      </c>
      <c r="H223" s="327">
        <f t="shared" si="64"/>
        <v>44882.041666666664</v>
      </c>
      <c r="I223" s="23">
        <f t="shared" si="59"/>
        <v>7153</v>
      </c>
      <c r="J223" s="17" t="str">
        <f t="shared" si="65"/>
        <v>NOT DUE</v>
      </c>
      <c r="K223" s="33"/>
      <c r="L223" s="20"/>
    </row>
    <row r="224" spans="1:16" s="179" customFormat="1" ht="25.5">
      <c r="A224" s="17" t="s">
        <v>485</v>
      </c>
      <c r="B224" s="169" t="s">
        <v>4589</v>
      </c>
      <c r="C224" s="169" t="s">
        <v>503</v>
      </c>
      <c r="D224" s="173">
        <v>8000</v>
      </c>
      <c r="E224" s="13">
        <v>41662</v>
      </c>
      <c r="F224" s="325">
        <v>44321</v>
      </c>
      <c r="G224" s="27">
        <v>42372.7</v>
      </c>
      <c r="H224" s="327">
        <f t="shared" si="64"/>
        <v>44761.612500000003</v>
      </c>
      <c r="I224" s="177">
        <f t="shared" si="59"/>
        <v>4262.6999999999971</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7">
        <f t="shared" si="64"/>
        <v>44799.375</v>
      </c>
      <c r="I225" s="177">
        <f t="shared" si="59"/>
        <v>5169</v>
      </c>
      <c r="J225" s="168" t="str">
        <f t="shared" si="65"/>
        <v>NOT DUE</v>
      </c>
      <c r="K225" s="175"/>
      <c r="L225" s="148" t="s">
        <v>4590</v>
      </c>
    </row>
    <row r="226" spans="1:16" ht="25.5">
      <c r="A226" s="17" t="s">
        <v>487</v>
      </c>
      <c r="B226" s="169" t="s">
        <v>4592</v>
      </c>
      <c r="C226" s="169" t="s">
        <v>503</v>
      </c>
      <c r="D226" s="173">
        <v>8000</v>
      </c>
      <c r="E226" s="13">
        <v>41662</v>
      </c>
      <c r="F226" s="325">
        <v>44321</v>
      </c>
      <c r="G226" s="27">
        <v>42372.7</v>
      </c>
      <c r="H226" s="327">
        <f t="shared" si="64"/>
        <v>44761.612500000003</v>
      </c>
      <c r="I226" s="177">
        <f t="shared" si="59"/>
        <v>4262.6999999999971</v>
      </c>
      <c r="J226" s="168" t="str">
        <f t="shared" si="65"/>
        <v>NOT DUE</v>
      </c>
      <c r="K226" s="175"/>
      <c r="L226" s="148" t="s">
        <v>4590</v>
      </c>
    </row>
    <row r="227" spans="1:16" ht="25.5">
      <c r="A227" s="17" t="s">
        <v>488</v>
      </c>
      <c r="B227" s="169" t="s">
        <v>4593</v>
      </c>
      <c r="C227" s="169" t="s">
        <v>503</v>
      </c>
      <c r="D227" s="173">
        <v>8000</v>
      </c>
      <c r="E227" s="13">
        <v>41662</v>
      </c>
      <c r="F227" s="325">
        <v>44538</v>
      </c>
      <c r="G227" s="27">
        <v>45641</v>
      </c>
      <c r="H227" s="327">
        <f t="shared" si="64"/>
        <v>44897.791666666664</v>
      </c>
      <c r="I227" s="177">
        <f t="shared" si="59"/>
        <v>7531</v>
      </c>
      <c r="J227" s="168" t="str">
        <f t="shared" si="65"/>
        <v>NOT DUE</v>
      </c>
      <c r="K227" s="175"/>
      <c r="L227" s="148" t="s">
        <v>4590</v>
      </c>
    </row>
    <row r="228" spans="1:16" ht="25.5">
      <c r="A228" s="17" t="s">
        <v>490</v>
      </c>
      <c r="B228" s="169" t="s">
        <v>4594</v>
      </c>
      <c r="C228" s="169" t="s">
        <v>503</v>
      </c>
      <c r="D228" s="173">
        <v>8000</v>
      </c>
      <c r="E228" s="13">
        <v>41662</v>
      </c>
      <c r="F228" s="325">
        <v>44510</v>
      </c>
      <c r="G228" s="27">
        <v>45273</v>
      </c>
      <c r="H228" s="327">
        <f t="shared" si="64"/>
        <v>44882.458333333336</v>
      </c>
      <c r="I228" s="177">
        <f t="shared" si="59"/>
        <v>7163</v>
      </c>
      <c r="J228" s="168" t="str">
        <f t="shared" si="65"/>
        <v>NOT DUE</v>
      </c>
      <c r="K228" s="175"/>
      <c r="L228" s="148" t="s">
        <v>4590</v>
      </c>
    </row>
    <row r="229" spans="1:16" s="179" customFormat="1" ht="25.5">
      <c r="A229" s="17" t="s">
        <v>491</v>
      </c>
      <c r="B229" s="169" t="s">
        <v>4595</v>
      </c>
      <c r="C229" s="169" t="s">
        <v>503</v>
      </c>
      <c r="D229" s="173">
        <v>8000</v>
      </c>
      <c r="E229" s="13">
        <v>41662</v>
      </c>
      <c r="F229" s="325">
        <v>44503</v>
      </c>
      <c r="G229" s="27">
        <v>45263</v>
      </c>
      <c r="H229" s="327">
        <f t="shared" si="64"/>
        <v>44882.041666666664</v>
      </c>
      <c r="I229" s="177">
        <f t="shared" si="59"/>
        <v>7153</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7">
        <f t="shared" si="64"/>
        <v>44598.875</v>
      </c>
      <c r="I230" s="177">
        <f t="shared" si="59"/>
        <v>357</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7">
        <f t="shared" si="64"/>
        <v>44778.166666666664</v>
      </c>
      <c r="I231" s="177">
        <f t="shared" si="59"/>
        <v>4660</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7">
        <f t="shared" si="64"/>
        <v>44598.875</v>
      </c>
      <c r="I232" s="177">
        <f t="shared" si="59"/>
        <v>357</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7">
        <f t="shared" si="64"/>
        <v>44778.166666666664</v>
      </c>
      <c r="I233" s="177">
        <f t="shared" si="59"/>
        <v>4660</v>
      </c>
      <c r="J233" s="168" t="str">
        <f t="shared" si="66"/>
        <v>NOT DUE</v>
      </c>
      <c r="K233" s="175"/>
      <c r="L233" s="148" t="s">
        <v>4590</v>
      </c>
    </row>
    <row r="234" spans="1:16" ht="25.5">
      <c r="A234" s="17" t="s">
        <v>500</v>
      </c>
      <c r="B234" s="169" t="s">
        <v>4605</v>
      </c>
      <c r="C234" s="169" t="s">
        <v>503</v>
      </c>
      <c r="D234" s="173">
        <v>8000</v>
      </c>
      <c r="E234" s="13">
        <v>41662</v>
      </c>
      <c r="F234" s="325">
        <v>44360</v>
      </c>
      <c r="G234" s="27">
        <v>42770</v>
      </c>
      <c r="H234" s="327">
        <f t="shared" si="64"/>
        <v>44778.166666666664</v>
      </c>
      <c r="I234" s="177">
        <f t="shared" si="59"/>
        <v>4660</v>
      </c>
      <c r="J234" s="168" t="str">
        <f t="shared" si="66"/>
        <v>NOT DUE</v>
      </c>
      <c r="K234" s="175"/>
      <c r="L234" s="148" t="s">
        <v>4590</v>
      </c>
    </row>
    <row r="235" spans="1:16" ht="25.5">
      <c r="A235" s="17" t="s">
        <v>501</v>
      </c>
      <c r="B235" s="169" t="s">
        <v>4606</v>
      </c>
      <c r="C235" s="169" t="s">
        <v>503</v>
      </c>
      <c r="D235" s="173">
        <v>8000</v>
      </c>
      <c r="E235" s="13">
        <v>41662</v>
      </c>
      <c r="F235" s="13">
        <v>44567</v>
      </c>
      <c r="G235" s="27">
        <v>45955</v>
      </c>
      <c r="H235" s="327">
        <f t="shared" si="64"/>
        <v>44910.875</v>
      </c>
      <c r="I235" s="177">
        <f t="shared" si="59"/>
        <v>7845</v>
      </c>
      <c r="J235" s="168" t="str">
        <f t="shared" si="66"/>
        <v>NOT DUE</v>
      </c>
      <c r="K235" s="175"/>
      <c r="L235" s="148" t="s">
        <v>4590</v>
      </c>
    </row>
    <row r="236" spans="1:16" ht="25.5">
      <c r="A236" s="17" t="s">
        <v>502</v>
      </c>
      <c r="B236" s="169" t="s">
        <v>4607</v>
      </c>
      <c r="C236" s="169" t="s">
        <v>503</v>
      </c>
      <c r="D236" s="173">
        <v>8000</v>
      </c>
      <c r="E236" s="13">
        <v>41662</v>
      </c>
      <c r="F236" s="13">
        <v>44032</v>
      </c>
      <c r="G236" s="27">
        <v>38467</v>
      </c>
      <c r="H236" s="327">
        <f t="shared" si="64"/>
        <v>44598.875</v>
      </c>
      <c r="I236" s="177">
        <f t="shared" si="59"/>
        <v>357</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7">
        <f t="shared" si="64"/>
        <v>44778.166666666664</v>
      </c>
      <c r="I237" s="177">
        <f t="shared" si="59"/>
        <v>4660</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7">
        <f t="shared" si="64"/>
        <v>44598.875</v>
      </c>
      <c r="I238" s="177">
        <f t="shared" si="59"/>
        <v>357</v>
      </c>
      <c r="J238" s="168" t="str">
        <f t="shared" si="66"/>
        <v>NOT DUE</v>
      </c>
      <c r="K238" s="175"/>
      <c r="L238" s="148" t="s">
        <v>4590</v>
      </c>
    </row>
    <row r="239" spans="1:16" ht="25.5">
      <c r="A239" s="17" t="s">
        <v>506</v>
      </c>
      <c r="B239" s="169" t="s">
        <v>4610</v>
      </c>
      <c r="C239" s="169" t="s">
        <v>503</v>
      </c>
      <c r="D239" s="173">
        <v>8000</v>
      </c>
      <c r="E239" s="13">
        <v>41662</v>
      </c>
      <c r="F239" s="13">
        <v>44568</v>
      </c>
      <c r="G239" s="27">
        <v>45955</v>
      </c>
      <c r="H239" s="327">
        <f t="shared" si="64"/>
        <v>44910.875</v>
      </c>
      <c r="I239" s="177">
        <f t="shared" si="59"/>
        <v>7845</v>
      </c>
      <c r="J239" s="168" t="str">
        <f t="shared" si="66"/>
        <v>NOT DUE</v>
      </c>
      <c r="K239" s="175"/>
      <c r="L239" s="148" t="s">
        <v>4590</v>
      </c>
    </row>
    <row r="240" spans="1:16" ht="25.5">
      <c r="A240" s="17" t="s">
        <v>507</v>
      </c>
      <c r="B240" s="169" t="s">
        <v>4611</v>
      </c>
      <c r="C240" s="169" t="s">
        <v>503</v>
      </c>
      <c r="D240" s="173">
        <v>8000</v>
      </c>
      <c r="E240" s="13">
        <v>41662</v>
      </c>
      <c r="F240" s="13">
        <v>44359</v>
      </c>
      <c r="G240" s="27">
        <v>42760</v>
      </c>
      <c r="H240" s="327">
        <f t="shared" si="64"/>
        <v>44777.75</v>
      </c>
      <c r="I240" s="177">
        <f t="shared" si="59"/>
        <v>4650</v>
      </c>
      <c r="J240" s="168" t="str">
        <f t="shared" si="66"/>
        <v>NOT DUE</v>
      </c>
      <c r="K240" s="175"/>
      <c r="L240" s="148" t="s">
        <v>4590</v>
      </c>
    </row>
    <row r="241" spans="1:14" ht="25.5">
      <c r="A241" s="17" t="s">
        <v>516</v>
      </c>
      <c r="B241" s="169" t="s">
        <v>4612</v>
      </c>
      <c r="C241" s="169" t="s">
        <v>503</v>
      </c>
      <c r="D241" s="173">
        <v>8000</v>
      </c>
      <c r="E241" s="13">
        <v>41662</v>
      </c>
      <c r="F241" s="325">
        <v>44567</v>
      </c>
      <c r="G241" s="27">
        <v>45955</v>
      </c>
      <c r="H241" s="327">
        <f t="shared" si="64"/>
        <v>44910.875</v>
      </c>
      <c r="I241" s="177">
        <f t="shared" si="59"/>
        <v>7845</v>
      </c>
      <c r="J241" s="168" t="str">
        <f t="shared" si="66"/>
        <v>NOT DUE</v>
      </c>
      <c r="K241" s="175"/>
      <c r="L241" s="148" t="s">
        <v>4590</v>
      </c>
    </row>
    <row r="242" spans="1:14" ht="25.5">
      <c r="A242" s="17" t="s">
        <v>517</v>
      </c>
      <c r="B242" s="169" t="s">
        <v>4613</v>
      </c>
      <c r="C242" s="169" t="s">
        <v>499</v>
      </c>
      <c r="D242" s="173">
        <v>8000</v>
      </c>
      <c r="E242" s="13">
        <v>41662</v>
      </c>
      <c r="F242" s="13">
        <v>44266</v>
      </c>
      <c r="G242" s="27">
        <v>41618</v>
      </c>
      <c r="H242" s="327">
        <f t="shared" si="64"/>
        <v>44730.166666666664</v>
      </c>
      <c r="I242" s="174">
        <f t="shared" ref="I242:I247" si="67">D242-($F$4-G242)</f>
        <v>3508</v>
      </c>
      <c r="J242" s="168" t="str">
        <f t="shared" si="66"/>
        <v>NOT DUE</v>
      </c>
      <c r="K242" s="175"/>
      <c r="L242" s="156"/>
    </row>
    <row r="243" spans="1:14" ht="25.5">
      <c r="A243" s="17" t="s">
        <v>518</v>
      </c>
      <c r="B243" s="169" t="s">
        <v>4614</v>
      </c>
      <c r="C243" s="169" t="s">
        <v>499</v>
      </c>
      <c r="D243" s="173">
        <v>8000</v>
      </c>
      <c r="E243" s="13">
        <v>41662</v>
      </c>
      <c r="F243" s="13">
        <v>43970</v>
      </c>
      <c r="G243" s="27">
        <v>37637</v>
      </c>
      <c r="H243" s="327">
        <f t="shared" si="64"/>
        <v>44564.291666666664</v>
      </c>
      <c r="I243" s="174">
        <f t="shared" si="67"/>
        <v>-473</v>
      </c>
      <c r="J243" s="168" t="str">
        <f t="shared" si="66"/>
        <v>OVERDUE</v>
      </c>
      <c r="K243" s="175"/>
      <c r="L243" s="148"/>
    </row>
    <row r="244" spans="1:14" ht="25.5">
      <c r="A244" s="17" t="s">
        <v>519</v>
      </c>
      <c r="B244" s="169" t="s">
        <v>4615</v>
      </c>
      <c r="C244" s="169" t="s">
        <v>499</v>
      </c>
      <c r="D244" s="173">
        <v>8000</v>
      </c>
      <c r="E244" s="13">
        <v>41662</v>
      </c>
      <c r="F244" s="13">
        <v>43970</v>
      </c>
      <c r="G244" s="27">
        <v>37637</v>
      </c>
      <c r="H244" s="327">
        <f t="shared" si="64"/>
        <v>44564.291666666664</v>
      </c>
      <c r="I244" s="174">
        <f t="shared" si="67"/>
        <v>-473</v>
      </c>
      <c r="J244" s="168" t="str">
        <f t="shared" si="66"/>
        <v>OVERDUE</v>
      </c>
      <c r="K244" s="175"/>
      <c r="L244" s="148"/>
    </row>
    <row r="245" spans="1:14" ht="25.5">
      <c r="A245" s="17" t="s">
        <v>520</v>
      </c>
      <c r="B245" s="169" t="s">
        <v>4616</v>
      </c>
      <c r="C245" s="169" t="s">
        <v>499</v>
      </c>
      <c r="D245" s="173">
        <v>8000</v>
      </c>
      <c r="E245" s="13">
        <v>41662</v>
      </c>
      <c r="F245" s="13">
        <v>44512</v>
      </c>
      <c r="G245" s="27">
        <v>45273</v>
      </c>
      <c r="H245" s="327">
        <f t="shared" si="64"/>
        <v>44882.458333333336</v>
      </c>
      <c r="I245" s="174">
        <f t="shared" si="67"/>
        <v>7163</v>
      </c>
      <c r="J245" s="168" t="str">
        <f t="shared" si="66"/>
        <v>NOT DUE</v>
      </c>
      <c r="K245" s="175"/>
      <c r="L245" s="148"/>
    </row>
    <row r="246" spans="1:14" ht="25.5">
      <c r="A246" s="17" t="s">
        <v>536</v>
      </c>
      <c r="B246" s="169" t="s">
        <v>4617</v>
      </c>
      <c r="C246" s="169" t="s">
        <v>499</v>
      </c>
      <c r="D246" s="173">
        <v>8000</v>
      </c>
      <c r="E246" s="13">
        <v>41662</v>
      </c>
      <c r="F246" s="325">
        <v>44512</v>
      </c>
      <c r="G246" s="27">
        <v>45273</v>
      </c>
      <c r="H246" s="327">
        <f t="shared" si="64"/>
        <v>44882.458333333336</v>
      </c>
      <c r="I246" s="174">
        <f t="shared" si="67"/>
        <v>7163</v>
      </c>
      <c r="J246" s="168" t="str">
        <f t="shared" si="66"/>
        <v>NOT DUE</v>
      </c>
      <c r="K246" s="175"/>
      <c r="L246" s="148"/>
    </row>
    <row r="247" spans="1:14" ht="25.5">
      <c r="A247" s="17" t="s">
        <v>537</v>
      </c>
      <c r="B247" s="169" t="s">
        <v>4618</v>
      </c>
      <c r="C247" s="169" t="s">
        <v>499</v>
      </c>
      <c r="D247" s="173">
        <v>8000</v>
      </c>
      <c r="E247" s="13">
        <v>41662</v>
      </c>
      <c r="F247" s="325">
        <v>44538</v>
      </c>
      <c r="G247" s="27">
        <v>45641</v>
      </c>
      <c r="H247" s="327">
        <f t="shared" si="64"/>
        <v>44897.791666666664</v>
      </c>
      <c r="I247" s="174">
        <f t="shared" si="67"/>
        <v>7531</v>
      </c>
      <c r="J247" s="168" t="str">
        <f t="shared" si="66"/>
        <v>NOT DUE</v>
      </c>
      <c r="K247" s="175"/>
      <c r="L247" s="156"/>
      <c r="M247" s="294"/>
      <c r="N247" s="295"/>
    </row>
    <row r="248" spans="1:14" ht="24.95" customHeight="1">
      <c r="A248" s="17" t="s">
        <v>538</v>
      </c>
      <c r="B248" s="31" t="s">
        <v>508</v>
      </c>
      <c r="C248" s="31" t="s">
        <v>2985</v>
      </c>
      <c r="D248" s="41" t="s">
        <v>1</v>
      </c>
      <c r="E248" s="13">
        <v>41565</v>
      </c>
      <c r="F248" s="13">
        <v>44583</v>
      </c>
      <c r="G248" s="330"/>
      <c r="H248" s="15">
        <f>DATE(YEAR(F248),MONTH(F248),DAY(F248)+1)</f>
        <v>44584</v>
      </c>
      <c r="I248" s="16">
        <f ca="1">IF(ISBLANK(H248),"",H248-DATE(YEAR(NOW()),MONTH(NOW()),DAY(NOW())))</f>
        <v>0</v>
      </c>
      <c r="J248" s="17" t="str">
        <f t="shared" ca="1" si="65"/>
        <v>DUE</v>
      </c>
      <c r="K248" s="31" t="s">
        <v>512</v>
      </c>
      <c r="L248" s="148"/>
    </row>
    <row r="249" spans="1:14" ht="19.5" customHeight="1">
      <c r="A249" s="17" t="s">
        <v>539</v>
      </c>
      <c r="B249" s="31" t="s">
        <v>508</v>
      </c>
      <c r="C249" s="31" t="s">
        <v>509</v>
      </c>
      <c r="D249" s="41" t="s">
        <v>1</v>
      </c>
      <c r="E249" s="13">
        <v>41565</v>
      </c>
      <c r="F249" s="325">
        <v>44583</v>
      </c>
      <c r="G249" s="330"/>
      <c r="H249" s="15">
        <f>DATE(YEAR(F249),MONTH(F249),DAY(F249)+1)</f>
        <v>44584</v>
      </c>
      <c r="I249" s="16">
        <f ca="1">IF(ISBLANK(H249),"",H249-DATE(YEAR(NOW()),MONTH(NOW()),DAY(NOW())))</f>
        <v>0</v>
      </c>
      <c r="J249" s="17" t="str">
        <f t="shared" ca="1" si="65"/>
        <v>DUE</v>
      </c>
      <c r="K249" s="31" t="s">
        <v>513</v>
      </c>
      <c r="L249" s="148"/>
    </row>
    <row r="250" spans="1:14" ht="20.25" customHeight="1">
      <c r="A250" s="17" t="s">
        <v>540</v>
      </c>
      <c r="B250" s="31" t="s">
        <v>508</v>
      </c>
      <c r="C250" s="31" t="s">
        <v>510</v>
      </c>
      <c r="D250" s="41" t="s">
        <v>1</v>
      </c>
      <c r="E250" s="13">
        <v>41565</v>
      </c>
      <c r="F250" s="325">
        <v>44583</v>
      </c>
      <c r="G250" s="330"/>
      <c r="H250" s="15">
        <f>DATE(YEAR(F250),MONTH(F250),DAY(F250)+1)</f>
        <v>44584</v>
      </c>
      <c r="I250" s="16">
        <f ca="1">IF(ISBLANK(H250),"",H250-DATE(YEAR(NOW()),MONTH(NOW()),DAY(NOW())))</f>
        <v>0</v>
      </c>
      <c r="J250" s="17" t="str">
        <f t="shared" ca="1" si="65"/>
        <v>DUE</v>
      </c>
      <c r="K250" s="31" t="s">
        <v>514</v>
      </c>
      <c r="L250" s="148"/>
    </row>
    <row r="251" spans="1:14" ht="17.25" customHeight="1">
      <c r="A251" s="17" t="s">
        <v>541</v>
      </c>
      <c r="B251" s="31" t="s">
        <v>508</v>
      </c>
      <c r="C251" s="31" t="s">
        <v>511</v>
      </c>
      <c r="D251" s="41" t="s">
        <v>26</v>
      </c>
      <c r="E251" s="13">
        <v>41565</v>
      </c>
      <c r="F251" s="325">
        <v>44583</v>
      </c>
      <c r="G251" s="330"/>
      <c r="H251" s="15">
        <f>DATE(YEAR(F251),MONTH(F251),DAY(F251)+7)</f>
        <v>44590</v>
      </c>
      <c r="I251" s="16">
        <f ca="1">IF(ISBLANK(H251),"",H251-DATE(YEAR(NOW()),MONTH(NOW()),DAY(NOW())))</f>
        <v>6</v>
      </c>
      <c r="J251" s="17" t="str">
        <f t="shared" ca="1" si="65"/>
        <v>NOT DUE</v>
      </c>
      <c r="K251" s="31" t="s">
        <v>515</v>
      </c>
      <c r="L251" s="20"/>
    </row>
    <row r="252" spans="1:14" ht="26.45" customHeight="1">
      <c r="A252" s="17" t="s">
        <v>542</v>
      </c>
      <c r="B252" s="31" t="s">
        <v>508</v>
      </c>
      <c r="C252" s="31" t="s">
        <v>2984</v>
      </c>
      <c r="D252" s="41" t="s">
        <v>2983</v>
      </c>
      <c r="E252" s="13">
        <v>41565</v>
      </c>
      <c r="F252" s="325">
        <v>43811</v>
      </c>
      <c r="G252" s="330"/>
      <c r="H252" s="15">
        <f>DATE(YEAR(F252)+3,MONTH(F252),DAY(F252)-1)</f>
        <v>44906</v>
      </c>
      <c r="I252" s="16">
        <f ca="1">IF(ISBLANK(H252),"",H252-DATE(YEAR(NOW()),MONTH(NOW()),DAY(NOW())))</f>
        <v>322</v>
      </c>
      <c r="J252" s="17" t="str">
        <f t="shared" ca="1" si="65"/>
        <v>NOT DUE</v>
      </c>
      <c r="K252" s="31" t="s">
        <v>525</v>
      </c>
      <c r="L252" s="20"/>
    </row>
    <row r="253" spans="1:14" ht="25.5">
      <c r="A253" s="17" t="s">
        <v>543</v>
      </c>
      <c r="B253" s="31" t="s">
        <v>498</v>
      </c>
      <c r="C253" s="31" t="s">
        <v>547</v>
      </c>
      <c r="D253" s="12" t="s">
        <v>4</v>
      </c>
      <c r="E253" s="13">
        <v>41565</v>
      </c>
      <c r="F253" s="325">
        <v>44505</v>
      </c>
      <c r="G253" s="330"/>
      <c r="H253" s="15">
        <f>EDATE(F253-1,1)</f>
        <v>44534</v>
      </c>
      <c r="I253" s="16">
        <f t="shared" ref="I253:I265" ca="1" si="68">IF(ISBLANK(H253),"",H253-DATE(YEAR(NOW()),MONTH(NOW()),DAY(NOW())))</f>
        <v>-50</v>
      </c>
      <c r="J253" s="17" t="str">
        <f t="shared" ca="1" si="65"/>
        <v>OVERDUE</v>
      </c>
      <c r="K253" s="31" t="s">
        <v>548</v>
      </c>
      <c r="L253" s="289"/>
    </row>
    <row r="254" spans="1:14">
      <c r="A254" s="17" t="s">
        <v>544</v>
      </c>
      <c r="B254" s="31" t="s">
        <v>550</v>
      </c>
      <c r="C254" s="31" t="s">
        <v>270</v>
      </c>
      <c r="D254" s="12" t="s">
        <v>4</v>
      </c>
      <c r="E254" s="13">
        <v>41565</v>
      </c>
      <c r="F254" s="325">
        <v>44505</v>
      </c>
      <c r="G254" s="330"/>
      <c r="H254" s="15">
        <f>EDATE(F254-1,1)</f>
        <v>44534</v>
      </c>
      <c r="I254" s="16">
        <f t="shared" ca="1" si="68"/>
        <v>-50</v>
      </c>
      <c r="J254" s="17" t="str">
        <f t="shared" ca="1" si="65"/>
        <v>OVERDUE</v>
      </c>
      <c r="K254" s="33"/>
      <c r="L254" s="33" t="s">
        <v>1105</v>
      </c>
    </row>
    <row r="255" spans="1:14">
      <c r="A255" s="17" t="s">
        <v>545</v>
      </c>
      <c r="B255" s="31" t="s">
        <v>551</v>
      </c>
      <c r="C255" s="31" t="s">
        <v>270</v>
      </c>
      <c r="D255" s="12" t="s">
        <v>4</v>
      </c>
      <c r="E255" s="13">
        <v>41565</v>
      </c>
      <c r="F255" s="325">
        <v>44505</v>
      </c>
      <c r="G255" s="330"/>
      <c r="H255" s="15">
        <f>EDATE(F255-1,1)</f>
        <v>44534</v>
      </c>
      <c r="I255" s="16">
        <f t="shared" ca="1" si="68"/>
        <v>-50</v>
      </c>
      <c r="J255" s="17" t="str">
        <f t="shared" ca="1" si="65"/>
        <v>OVERDUE</v>
      </c>
      <c r="K255" s="33"/>
      <c r="L255" s="33" t="s">
        <v>1105</v>
      </c>
    </row>
    <row r="256" spans="1:14" ht="48">
      <c r="A256" s="17" t="s">
        <v>546</v>
      </c>
      <c r="B256" s="31" t="s">
        <v>555</v>
      </c>
      <c r="C256" s="31" t="s">
        <v>554</v>
      </c>
      <c r="D256" s="41" t="s">
        <v>1</v>
      </c>
      <c r="E256" s="13">
        <v>41565</v>
      </c>
      <c r="F256" s="325">
        <v>44583</v>
      </c>
      <c r="G256" s="330"/>
      <c r="H256" s="15">
        <f>DATE(YEAR(F256),MONTH(F256),DAY(F256)+1)</f>
        <v>44584</v>
      </c>
      <c r="I256" s="16">
        <f t="shared" ca="1" si="68"/>
        <v>0</v>
      </c>
      <c r="J256" s="17" t="str">
        <f t="shared" ca="1" si="65"/>
        <v>DUE</v>
      </c>
      <c r="K256" s="31" t="s">
        <v>561</v>
      </c>
      <c r="L256" s="148" t="s">
        <v>5205</v>
      </c>
    </row>
    <row r="257" spans="1:12">
      <c r="A257" s="17" t="s">
        <v>549</v>
      </c>
      <c r="B257" s="31" t="s">
        <v>556</v>
      </c>
      <c r="C257" s="31" t="s">
        <v>557</v>
      </c>
      <c r="D257" s="41" t="s">
        <v>1</v>
      </c>
      <c r="E257" s="13">
        <v>41565</v>
      </c>
      <c r="F257" s="325">
        <v>44583</v>
      </c>
      <c r="G257" s="330"/>
      <c r="H257" s="15">
        <f>DATE(YEAR(F257),MONTH(F257),DAY(F257)+1)</f>
        <v>44584</v>
      </c>
      <c r="I257" s="16">
        <f t="shared" ca="1" si="68"/>
        <v>0</v>
      </c>
      <c r="J257" s="17" t="str">
        <f t="shared" ca="1" si="65"/>
        <v>DUE</v>
      </c>
      <c r="K257" s="31"/>
      <c r="L257" s="148"/>
    </row>
    <row r="258" spans="1:12" ht="25.5">
      <c r="A258" s="17" t="s">
        <v>552</v>
      </c>
      <c r="B258" s="31" t="s">
        <v>556</v>
      </c>
      <c r="C258" s="31" t="s">
        <v>554</v>
      </c>
      <c r="D258" s="43">
        <v>250</v>
      </c>
      <c r="E258" s="13">
        <v>41565</v>
      </c>
      <c r="F258" s="325">
        <v>44583</v>
      </c>
      <c r="G258" s="27">
        <v>45905</v>
      </c>
      <c r="H258" s="327">
        <f t="shared" ref="H258" si="69">IF(I258&lt;=8000,$F$5+(I258/24),"error")</f>
        <v>44585.875</v>
      </c>
      <c r="I258" s="23">
        <f>D258-($F$4-G258)</f>
        <v>45</v>
      </c>
      <c r="J258" s="17" t="str">
        <f t="shared" si="65"/>
        <v>NOT DUE</v>
      </c>
      <c r="K258" s="31" t="s">
        <v>561</v>
      </c>
      <c r="L258" s="20"/>
    </row>
    <row r="259" spans="1:12" ht="51">
      <c r="A259" s="17" t="s">
        <v>553</v>
      </c>
      <c r="B259" s="31" t="s">
        <v>562</v>
      </c>
      <c r="C259" s="31" t="s">
        <v>563</v>
      </c>
      <c r="D259" s="21">
        <v>12000</v>
      </c>
      <c r="E259" s="13">
        <v>41565</v>
      </c>
      <c r="F259" s="13">
        <v>44224</v>
      </c>
      <c r="G259" s="27">
        <v>40775</v>
      </c>
      <c r="H259" s="327">
        <f>IF(I259&lt;=12000,$F$5+(I259/24),"error")</f>
        <v>44861.708333333336</v>
      </c>
      <c r="I259" s="23">
        <f>D259-($F$4-G259)</f>
        <v>6665</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7">
        <f t="shared" ref="H260" si="71">IF(I260&lt;=12000,$F$5+(I260/24),"error")</f>
        <v>44362.416666666664</v>
      </c>
      <c r="I260" s="23">
        <f>D260-($F$4-G260)</f>
        <v>-5318</v>
      </c>
      <c r="J260" s="17" t="str">
        <f t="shared" si="70"/>
        <v>OVERDUE</v>
      </c>
      <c r="K260" s="31"/>
      <c r="L260" s="148" t="s">
        <v>5214</v>
      </c>
    </row>
    <row r="261" spans="1:12" ht="63.75">
      <c r="A261" s="17" t="s">
        <v>559</v>
      </c>
      <c r="B261" s="31" t="s">
        <v>562</v>
      </c>
      <c r="C261" s="31" t="s">
        <v>565</v>
      </c>
      <c r="D261" s="21">
        <v>24000</v>
      </c>
      <c r="E261" s="13">
        <v>41565</v>
      </c>
      <c r="F261" s="13">
        <v>43377</v>
      </c>
      <c r="G261" s="27">
        <v>28792</v>
      </c>
      <c r="H261" s="327">
        <f>IF(I261&lt;=24000,$F$5+(I261/24),"error")</f>
        <v>44862.416666666664</v>
      </c>
      <c r="I261" s="23">
        <f>D261-($F$4-G261)</f>
        <v>6682</v>
      </c>
      <c r="J261" s="17" t="str">
        <f t="shared" si="70"/>
        <v>NOT DUE</v>
      </c>
      <c r="K261" s="31" t="s">
        <v>571</v>
      </c>
      <c r="L261" s="20"/>
    </row>
    <row r="262" spans="1:12" ht="51">
      <c r="A262" s="17" t="s">
        <v>560</v>
      </c>
      <c r="B262" s="31" t="s">
        <v>566</v>
      </c>
      <c r="C262" s="31" t="s">
        <v>567</v>
      </c>
      <c r="D262" s="12" t="s">
        <v>4</v>
      </c>
      <c r="E262" s="13">
        <v>41565</v>
      </c>
      <c r="F262" s="325">
        <v>44576</v>
      </c>
      <c r="G262" s="330"/>
      <c r="H262" s="15">
        <f>EDATE(F262-1,1)</f>
        <v>44606</v>
      </c>
      <c r="I262" s="16">
        <f t="shared" ca="1" si="68"/>
        <v>22</v>
      </c>
      <c r="J262" s="17" t="str">
        <f t="shared" ca="1" si="70"/>
        <v>NOT DUE</v>
      </c>
      <c r="K262" s="31" t="s">
        <v>352</v>
      </c>
      <c r="L262" s="20"/>
    </row>
    <row r="263" spans="1:12" ht="25.5">
      <c r="A263" s="17" t="s">
        <v>4548</v>
      </c>
      <c r="B263" s="31" t="s">
        <v>568</v>
      </c>
      <c r="C263" s="31" t="s">
        <v>569</v>
      </c>
      <c r="D263" s="12" t="s">
        <v>1</v>
      </c>
      <c r="E263" s="13">
        <v>41565</v>
      </c>
      <c r="F263" s="325">
        <v>44583</v>
      </c>
      <c r="G263" s="330"/>
      <c r="H263" s="15">
        <f>DATE(YEAR(F263),MONTH(F263),DAY(F263)+1)</f>
        <v>44584</v>
      </c>
      <c r="I263" s="16">
        <f t="shared" ca="1" si="68"/>
        <v>0</v>
      </c>
      <c r="J263" s="17" t="str">
        <f t="shared" ca="1" si="70"/>
        <v>DUE</v>
      </c>
      <c r="K263" s="31" t="s">
        <v>572</v>
      </c>
      <c r="L263" s="148"/>
    </row>
    <row r="264" spans="1:12" ht="25.5">
      <c r="A264" s="17" t="s">
        <v>4583</v>
      </c>
      <c r="B264" s="31" t="s">
        <v>573</v>
      </c>
      <c r="C264" s="31" t="s">
        <v>574</v>
      </c>
      <c r="D264" s="21">
        <v>8000</v>
      </c>
      <c r="E264" s="13">
        <v>41565</v>
      </c>
      <c r="F264" s="13">
        <v>44503</v>
      </c>
      <c r="G264" s="27">
        <v>45263</v>
      </c>
      <c r="H264" s="327">
        <f>IF(I264&lt;=8000,$F$5+(I264/24),"error")</f>
        <v>44882.041666666664</v>
      </c>
      <c r="I264" s="23">
        <f>D264-($F$4-G264)</f>
        <v>7153</v>
      </c>
      <c r="J264" s="17" t="str">
        <f t="shared" si="70"/>
        <v>NOT DUE</v>
      </c>
      <c r="K264" s="33"/>
      <c r="L264" s="20"/>
    </row>
    <row r="265" spans="1:12" ht="25.5">
      <c r="A265" s="17" t="s">
        <v>4584</v>
      </c>
      <c r="B265" s="31" t="s">
        <v>575</v>
      </c>
      <c r="C265" s="31" t="s">
        <v>574</v>
      </c>
      <c r="D265" s="12" t="s">
        <v>4</v>
      </c>
      <c r="E265" s="13">
        <v>41565</v>
      </c>
      <c r="F265" s="325">
        <v>44576</v>
      </c>
      <c r="G265" s="330"/>
      <c r="H265" s="15">
        <f>EDATE(F265-1,1)</f>
        <v>44606</v>
      </c>
      <c r="I265" s="23">
        <f t="shared" ca="1" si="68"/>
        <v>22</v>
      </c>
      <c r="J265" s="17" t="str">
        <f t="shared" ca="1" si="70"/>
        <v>NOT DUE</v>
      </c>
      <c r="K265" s="33"/>
      <c r="L265" s="20"/>
    </row>
    <row r="266" spans="1:12" ht="25.5">
      <c r="A266" s="17" t="s">
        <v>4585</v>
      </c>
      <c r="B266" s="31" t="s">
        <v>576</v>
      </c>
      <c r="C266" s="31" t="s">
        <v>577</v>
      </c>
      <c r="D266" s="21">
        <v>8000</v>
      </c>
      <c r="E266" s="13">
        <v>41565</v>
      </c>
      <c r="F266" s="13">
        <v>44505</v>
      </c>
      <c r="G266" s="27">
        <v>45266</v>
      </c>
      <c r="H266" s="327">
        <f t="shared" ref="H266:H279" si="72">IF(I266&lt;=8000,$F$5+(I266/24),"error")</f>
        <v>44882.166666666664</v>
      </c>
      <c r="I266" s="23">
        <f t="shared" ref="I266:I278" si="73">D266-($F$4-G266)</f>
        <v>7156</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7">
        <f t="shared" si="72"/>
        <v>44839.041666666664</v>
      </c>
      <c r="I267" s="23">
        <f t="shared" si="73"/>
        <v>6121</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7">
        <f>IF(I268&lt;=12000,$F$5+(I268/24),"error")</f>
        <v>44656.041666666664</v>
      </c>
      <c r="I268" s="23">
        <f t="shared" si="73"/>
        <v>1729</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7">
        <f t="shared" si="72"/>
        <v>44812.125</v>
      </c>
      <c r="I269" s="23">
        <f t="shared" si="73"/>
        <v>5475</v>
      </c>
      <c r="J269" s="17" t="str">
        <f t="shared" si="70"/>
        <v>NOT DUE</v>
      </c>
      <c r="K269" s="31" t="s">
        <v>312</v>
      </c>
      <c r="L269" s="20"/>
    </row>
    <row r="270" spans="1:12" ht="26.45" customHeight="1">
      <c r="A270" s="17" t="s">
        <v>4596</v>
      </c>
      <c r="B270" s="31" t="s">
        <v>582</v>
      </c>
      <c r="C270" s="31" t="s">
        <v>581</v>
      </c>
      <c r="D270" s="21">
        <v>8000</v>
      </c>
      <c r="E270" s="13">
        <v>41565</v>
      </c>
      <c r="F270" s="325">
        <v>44407</v>
      </c>
      <c r="G270" s="27">
        <v>43585</v>
      </c>
      <c r="H270" s="327">
        <f t="shared" si="72"/>
        <v>44812.125</v>
      </c>
      <c r="I270" s="23">
        <f t="shared" si="73"/>
        <v>5475</v>
      </c>
      <c r="J270" s="17" t="str">
        <f t="shared" si="70"/>
        <v>NOT DUE</v>
      </c>
      <c r="K270" s="31" t="s">
        <v>312</v>
      </c>
      <c r="L270" s="20"/>
    </row>
    <row r="271" spans="1:12" ht="26.45" customHeight="1">
      <c r="A271" s="17" t="s">
        <v>4597</v>
      </c>
      <c r="B271" s="31" t="s">
        <v>583</v>
      </c>
      <c r="C271" s="31" t="s">
        <v>581</v>
      </c>
      <c r="D271" s="21">
        <v>8000</v>
      </c>
      <c r="E271" s="13">
        <v>41565</v>
      </c>
      <c r="F271" s="325">
        <v>44407</v>
      </c>
      <c r="G271" s="27">
        <v>43585</v>
      </c>
      <c r="H271" s="327">
        <f t="shared" si="72"/>
        <v>44812.125</v>
      </c>
      <c r="I271" s="23">
        <f t="shared" si="73"/>
        <v>5475</v>
      </c>
      <c r="J271" s="17" t="str">
        <f t="shared" si="70"/>
        <v>NOT DUE</v>
      </c>
      <c r="K271" s="31" t="s">
        <v>312</v>
      </c>
      <c r="L271" s="20"/>
    </row>
    <row r="272" spans="1:12" ht="26.45" customHeight="1">
      <c r="A272" s="17" t="s">
        <v>4598</v>
      </c>
      <c r="B272" s="31" t="s">
        <v>584</v>
      </c>
      <c r="C272" s="31" t="s">
        <v>581</v>
      </c>
      <c r="D272" s="21">
        <v>8000</v>
      </c>
      <c r="E272" s="13">
        <v>41565</v>
      </c>
      <c r="F272" s="325">
        <v>44407</v>
      </c>
      <c r="G272" s="27">
        <v>43585</v>
      </c>
      <c r="H272" s="327">
        <f t="shared" si="72"/>
        <v>44812.125</v>
      </c>
      <c r="I272" s="23">
        <f t="shared" si="73"/>
        <v>5475</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7">
        <f t="shared" si="72"/>
        <v>44823.5</v>
      </c>
      <c r="I273" s="23">
        <f t="shared" si="73"/>
        <v>5748</v>
      </c>
      <c r="J273" s="17" t="str">
        <f t="shared" si="70"/>
        <v>NOT DUE</v>
      </c>
      <c r="K273" s="31" t="s">
        <v>312</v>
      </c>
      <c r="L273" s="20"/>
    </row>
    <row r="274" spans="1:12" ht="25.5">
      <c r="A274" s="17" t="s">
        <v>4600</v>
      </c>
      <c r="B274" s="31" t="s">
        <v>586</v>
      </c>
      <c r="C274" s="31" t="s">
        <v>557</v>
      </c>
      <c r="D274" s="21">
        <v>8000</v>
      </c>
      <c r="E274" s="13">
        <v>41565</v>
      </c>
      <c r="F274" s="13">
        <v>44451</v>
      </c>
      <c r="G274" s="27">
        <v>44159</v>
      </c>
      <c r="H274" s="327">
        <f t="shared" si="72"/>
        <v>44836.041666666664</v>
      </c>
      <c r="I274" s="23">
        <f t="shared" si="73"/>
        <v>6049</v>
      </c>
      <c r="J274" s="17" t="str">
        <f t="shared" si="70"/>
        <v>NOT DUE</v>
      </c>
      <c r="K274" s="33"/>
      <c r="L274" s="20"/>
    </row>
    <row r="275" spans="1:12" ht="23.25" customHeight="1">
      <c r="A275" s="17" t="s">
        <v>4619</v>
      </c>
      <c r="B275" s="31" t="s">
        <v>587</v>
      </c>
      <c r="C275" s="31" t="s">
        <v>557</v>
      </c>
      <c r="D275" s="21">
        <v>16000</v>
      </c>
      <c r="E275" s="13">
        <v>41565</v>
      </c>
      <c r="F275" s="325">
        <v>44451</v>
      </c>
      <c r="G275" s="27">
        <v>44159</v>
      </c>
      <c r="H275" s="327">
        <f>IF(I275&lt;=16000,$F$5+(I275/24),"error")</f>
        <v>45169.375</v>
      </c>
      <c r="I275" s="23">
        <f t="shared" si="73"/>
        <v>14049</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7">
        <f t="shared" si="72"/>
        <v>44761.416666666664</v>
      </c>
      <c r="I276" s="23">
        <f t="shared" si="73"/>
        <v>4258</v>
      </c>
      <c r="J276" s="17" t="str">
        <f t="shared" si="70"/>
        <v>NOT DUE</v>
      </c>
      <c r="K276" s="33"/>
      <c r="L276" s="20"/>
    </row>
    <row r="277" spans="1:12" ht="25.5">
      <c r="A277" s="17" t="s">
        <v>4621</v>
      </c>
      <c r="B277" s="31" t="s">
        <v>589</v>
      </c>
      <c r="C277" s="31" t="s">
        <v>590</v>
      </c>
      <c r="D277" s="21">
        <v>32000</v>
      </c>
      <c r="E277" s="13">
        <v>41565</v>
      </c>
      <c r="F277" s="13">
        <v>43377</v>
      </c>
      <c r="G277" s="27">
        <v>28594</v>
      </c>
      <c r="H277" s="327">
        <f>IF(I277&lt;=32000,$F$5+(I277/24),"error")</f>
        <v>45187.5</v>
      </c>
      <c r="I277" s="23">
        <f t="shared" si="73"/>
        <v>14484</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7">
        <f t="shared" si="72"/>
        <v>44761.583333333336</v>
      </c>
      <c r="I278" s="23">
        <f t="shared" si="73"/>
        <v>4262</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7">
        <f t="shared" si="72"/>
        <v>44812.125</v>
      </c>
      <c r="I279" s="23">
        <f>D279-($F$4-G279)</f>
        <v>5475</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984</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984</v>
      </c>
      <c r="J281" s="17" t="str">
        <f t="shared" ca="1" si="70"/>
        <v>NOT DUE</v>
      </c>
      <c r="K281" s="33"/>
      <c r="L281" s="20"/>
    </row>
    <row r="282" spans="1:12" ht="30.75" customHeight="1">
      <c r="A282" s="17" t="s">
        <v>4626</v>
      </c>
      <c r="B282" s="31" t="s">
        <v>4486</v>
      </c>
      <c r="C282" s="31" t="s">
        <v>2988</v>
      </c>
      <c r="D282" s="12" t="s">
        <v>3</v>
      </c>
      <c r="E282" s="13">
        <v>41565</v>
      </c>
      <c r="F282" s="112">
        <v>44466</v>
      </c>
      <c r="G282" s="330"/>
      <c r="H282" s="15">
        <f>DATE(YEAR(F282),MONTH(F282)+6,DAY(F282)-1)</f>
        <v>44646</v>
      </c>
      <c r="I282" s="16">
        <f ca="1">IF(ISBLANK(H282),"",H282-DATE(YEAR(NOW()),MONTH(NOW()),DAY(NOW())))</f>
        <v>62</v>
      </c>
      <c r="J282" s="17" t="str">
        <f t="shared" ca="1" si="70"/>
        <v>NOT DUE</v>
      </c>
      <c r="K282" s="33"/>
      <c r="L282" s="148"/>
    </row>
    <row r="283" spans="1:12" ht="30" customHeight="1">
      <c r="A283" s="17" t="s">
        <v>4627</v>
      </c>
      <c r="B283" s="169" t="s">
        <v>4549</v>
      </c>
      <c r="C283" s="169" t="s">
        <v>4550</v>
      </c>
      <c r="D283" s="21">
        <v>240</v>
      </c>
      <c r="E283" s="13">
        <v>41565</v>
      </c>
      <c r="F283" s="13">
        <v>44557</v>
      </c>
      <c r="G283" s="113">
        <v>45781</v>
      </c>
      <c r="H283" s="327">
        <f>IF(I283&lt;=240,$F$5+(I283/24),"error")</f>
        <v>44580.291666666664</v>
      </c>
      <c r="I283" s="23">
        <f>D283-($F$4-G283)</f>
        <v>-89</v>
      </c>
      <c r="J283" s="17" t="str">
        <f t="shared" ref="J283" si="74">IF(I283="","",IF(I283=0,"DUE",IF(I283&lt;0,"OVERDUE","NOT DUE")))</f>
        <v>OVERDUE</v>
      </c>
      <c r="K283" s="175" t="s">
        <v>4551</v>
      </c>
      <c r="L283" s="20"/>
    </row>
    <row r="287" spans="1:12">
      <c r="A287"/>
      <c r="B287" s="39"/>
      <c r="C287" s="49"/>
      <c r="F287" s="164"/>
    </row>
    <row r="288" spans="1:12">
      <c r="A288" t="s">
        <v>4628</v>
      </c>
      <c r="B288" s="39"/>
      <c r="C288" s="49"/>
      <c r="D288" t="s">
        <v>4629</v>
      </c>
      <c r="F288" s="164"/>
    </row>
    <row r="289" spans="1:6">
      <c r="A289" t="s">
        <v>4631</v>
      </c>
      <c r="B289" s="39" t="s">
        <v>5249</v>
      </c>
      <c r="C289" s="49"/>
      <c r="D289" t="s">
        <v>5218</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5219</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37"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5563.6</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3">
        <f>IF(I8&lt;=8000,$F$5+(I8/24),"error")</f>
        <v>44821.683333333334</v>
      </c>
      <c r="I8" s="23">
        <f>D8-($F$4-G8)</f>
        <v>5704.4</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3">
        <f>IF(I9&lt;=8000,$F$5+(I9/24),"error")</f>
        <v>44821.683333333334</v>
      </c>
      <c r="I9" s="23">
        <f t="shared" ref="I9:I17" si="1">D9-($F$4-G9)</f>
        <v>5704.4</v>
      </c>
      <c r="J9" s="17" t="str">
        <f t="shared" si="0"/>
        <v>NOT DUE</v>
      </c>
      <c r="K9" s="31"/>
      <c r="L9" s="145"/>
    </row>
    <row r="10" spans="1:12" ht="24.95" customHeight="1">
      <c r="A10" s="17" t="s">
        <v>3894</v>
      </c>
      <c r="B10" s="31" t="s">
        <v>2361</v>
      </c>
      <c r="C10" s="31" t="s">
        <v>2363</v>
      </c>
      <c r="D10" s="43">
        <v>20000</v>
      </c>
      <c r="E10" s="13">
        <v>41565</v>
      </c>
      <c r="F10" s="13">
        <v>43229</v>
      </c>
      <c r="G10" s="27">
        <v>3268</v>
      </c>
      <c r="H10" s="333">
        <f>IF(I10&lt;=20000,$F$5+(I10/24),"error")</f>
        <v>45321.683333333334</v>
      </c>
      <c r="I10" s="23">
        <f t="shared" si="1"/>
        <v>17704.400000000001</v>
      </c>
      <c r="J10" s="17" t="str">
        <f t="shared" si="0"/>
        <v>NOT DUE</v>
      </c>
      <c r="K10" s="31"/>
      <c r="L10" s="145"/>
    </row>
    <row r="11" spans="1:12" ht="24.95" customHeight="1">
      <c r="A11" s="17" t="s">
        <v>3895</v>
      </c>
      <c r="B11" s="31" t="s">
        <v>2364</v>
      </c>
      <c r="C11" s="31" t="s">
        <v>2365</v>
      </c>
      <c r="D11" s="43">
        <v>8000</v>
      </c>
      <c r="E11" s="13">
        <v>41565</v>
      </c>
      <c r="F11" s="13">
        <v>43229</v>
      </c>
      <c r="G11" s="27">
        <v>3268</v>
      </c>
      <c r="H11" s="333">
        <f>IF(I11&lt;=8000,$F$5+(I11/24),"error")</f>
        <v>44821.683333333334</v>
      </c>
      <c r="I11" s="23">
        <f t="shared" si="1"/>
        <v>5704.4</v>
      </c>
      <c r="J11" s="17" t="str">
        <f t="shared" si="0"/>
        <v>NOT DUE</v>
      </c>
      <c r="K11" s="31" t="s">
        <v>2378</v>
      </c>
      <c r="L11" s="145"/>
    </row>
    <row r="12" spans="1:12" ht="25.5">
      <c r="A12" s="17" t="s">
        <v>3896</v>
      </c>
      <c r="B12" s="31" t="s">
        <v>2364</v>
      </c>
      <c r="C12" s="31" t="s">
        <v>2366</v>
      </c>
      <c r="D12" s="43">
        <v>20000</v>
      </c>
      <c r="E12" s="13">
        <v>41565</v>
      </c>
      <c r="F12" s="13">
        <v>43229</v>
      </c>
      <c r="G12" s="27">
        <v>3268</v>
      </c>
      <c r="H12" s="333">
        <f>IF(I12&lt;=20000,$F$5+(I12/24),"error")</f>
        <v>45321.683333333334</v>
      </c>
      <c r="I12" s="23">
        <f t="shared" si="1"/>
        <v>17704.400000000001</v>
      </c>
      <c r="J12" s="17" t="str">
        <f t="shared" si="0"/>
        <v>NOT DUE</v>
      </c>
      <c r="K12" s="31"/>
      <c r="L12" s="145"/>
    </row>
    <row r="13" spans="1:12" ht="25.5">
      <c r="A13" s="17" t="s">
        <v>3897</v>
      </c>
      <c r="B13" s="31" t="s">
        <v>2367</v>
      </c>
      <c r="C13" s="31" t="s">
        <v>2368</v>
      </c>
      <c r="D13" s="43">
        <v>8000</v>
      </c>
      <c r="E13" s="13">
        <v>41565</v>
      </c>
      <c r="F13" s="13">
        <v>43229</v>
      </c>
      <c r="G13" s="27">
        <v>3268</v>
      </c>
      <c r="H13" s="333">
        <f>IF(I13&lt;=8000,$F$5+(I13/24),"error")</f>
        <v>44821.683333333334</v>
      </c>
      <c r="I13" s="23">
        <f t="shared" si="1"/>
        <v>5704.4</v>
      </c>
      <c r="J13" s="17" t="str">
        <f t="shared" si="0"/>
        <v>NOT DUE</v>
      </c>
      <c r="K13" s="31"/>
      <c r="L13" s="145"/>
    </row>
    <row r="14" spans="1:12">
      <c r="A14" s="17" t="s">
        <v>3898</v>
      </c>
      <c r="B14" s="31" t="s">
        <v>2367</v>
      </c>
      <c r="C14" s="31" t="s">
        <v>2363</v>
      </c>
      <c r="D14" s="43">
        <v>20000</v>
      </c>
      <c r="E14" s="13">
        <v>41565</v>
      </c>
      <c r="F14" s="13">
        <v>43229</v>
      </c>
      <c r="G14" s="27">
        <v>3268</v>
      </c>
      <c r="H14" s="333">
        <f>IF(I14&lt;=20000,$F$5+(I14/24),"error")</f>
        <v>45321.683333333334</v>
      </c>
      <c r="I14" s="23">
        <f t="shared" si="1"/>
        <v>17704.400000000001</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3">
        <f>IF(I15&lt;=8000,$F$5+(I15/24),"error")</f>
        <v>44821.683333333334</v>
      </c>
      <c r="I15" s="23">
        <f t="shared" si="1"/>
        <v>5704.4</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3">
        <f>IF(I16&lt;=8000,$F$5+(I16/24),"error")</f>
        <v>44821.683333333334</v>
      </c>
      <c r="I16" s="23">
        <f t="shared" si="1"/>
        <v>5704.4</v>
      </c>
      <c r="J16" s="17" t="str">
        <f t="shared" si="0"/>
        <v>NOT DUE</v>
      </c>
      <c r="K16" s="31" t="s">
        <v>2380</v>
      </c>
      <c r="L16" s="145"/>
    </row>
    <row r="17" spans="1:12" ht="25.5">
      <c r="A17" s="17" t="s">
        <v>3901</v>
      </c>
      <c r="B17" s="31" t="s">
        <v>4543</v>
      </c>
      <c r="C17" s="31" t="s">
        <v>2373</v>
      </c>
      <c r="D17" s="43">
        <v>8000</v>
      </c>
      <c r="E17" s="13">
        <v>41565</v>
      </c>
      <c r="F17" s="13">
        <v>43229</v>
      </c>
      <c r="G17" s="27">
        <v>3268</v>
      </c>
      <c r="H17" s="333">
        <f>IF(I17&lt;=8000,$F$5+(I17/24),"error")</f>
        <v>44821.683333333334</v>
      </c>
      <c r="I17" s="23">
        <f t="shared" si="1"/>
        <v>5704.4</v>
      </c>
      <c r="J17" s="17" t="str">
        <f t="shared" si="0"/>
        <v>NOT DUE</v>
      </c>
      <c r="K17" s="31"/>
      <c r="L17" s="157"/>
    </row>
    <row r="18" spans="1:12" ht="38.25">
      <c r="A18" s="17" t="s">
        <v>3902</v>
      </c>
      <c r="B18" s="31" t="s">
        <v>1786</v>
      </c>
      <c r="C18" s="31" t="s">
        <v>1787</v>
      </c>
      <c r="D18" s="43" t="s">
        <v>1</v>
      </c>
      <c r="E18" s="13">
        <v>41565</v>
      </c>
      <c r="F18" s="13">
        <f>'No.2 Ballast Pump'!F29</f>
        <v>44584</v>
      </c>
      <c r="G18" s="334"/>
      <c r="H18" s="15">
        <f>DATE(YEAR(F18),MONTH(F18),DAY(F18)+1)</f>
        <v>44585</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44584</v>
      </c>
      <c r="G19" s="334"/>
      <c r="H19" s="15">
        <f>DATE(YEAR(F19),MONTH(F19),DAY(F19)+1)</f>
        <v>44585</v>
      </c>
      <c r="I19" s="16">
        <f t="shared" ca="1" si="2"/>
        <v>1</v>
      </c>
      <c r="J19" s="17" t="str">
        <f t="shared" ca="1" si="0"/>
        <v>NOT DUE</v>
      </c>
      <c r="K19" s="31" t="s">
        <v>1819</v>
      </c>
      <c r="L19" s="279"/>
    </row>
    <row r="20" spans="1:12" ht="38.25">
      <c r="A20" s="17" t="s">
        <v>3904</v>
      </c>
      <c r="B20" s="31" t="s">
        <v>1790</v>
      </c>
      <c r="C20" s="31" t="s">
        <v>1791</v>
      </c>
      <c r="D20" s="43" t="s">
        <v>1</v>
      </c>
      <c r="E20" s="13">
        <v>41565</v>
      </c>
      <c r="F20" s="13">
        <f>F19</f>
        <v>44584</v>
      </c>
      <c r="G20" s="334"/>
      <c r="H20" s="15">
        <f>DATE(YEAR(F20),MONTH(F20),DAY(F20)+1)</f>
        <v>44585</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5">
        <f>'No.1 Ballast Pump'!F21</f>
        <v>44569</v>
      </c>
      <c r="G21" s="334"/>
      <c r="H21" s="15">
        <f>EDATE(F21-1,1)</f>
        <v>44599</v>
      </c>
      <c r="I21" s="16">
        <f t="shared" ca="1" si="2"/>
        <v>15</v>
      </c>
      <c r="J21" s="17" t="str">
        <f t="shared" ca="1" si="0"/>
        <v>NOT DUE</v>
      </c>
      <c r="K21" s="31" t="s">
        <v>1821</v>
      </c>
      <c r="L21" s="145"/>
    </row>
    <row r="22" spans="1:12" ht="25.5">
      <c r="A22" s="17" t="s">
        <v>3906</v>
      </c>
      <c r="B22" s="31" t="s">
        <v>1794</v>
      </c>
      <c r="C22" s="31" t="s">
        <v>1795</v>
      </c>
      <c r="D22" s="43" t="s">
        <v>1</v>
      </c>
      <c r="E22" s="13">
        <v>41565</v>
      </c>
      <c r="F22" s="13">
        <f>F20</f>
        <v>44584</v>
      </c>
      <c r="G22" s="334"/>
      <c r="H22" s="15">
        <f>DATE(YEAR(F22),MONTH(F22),DAY(F22)+1)</f>
        <v>44585</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44584</v>
      </c>
      <c r="G23" s="334"/>
      <c r="H23" s="15">
        <f>DATE(YEAR(F23),MONTH(F23),DAY(F23)+1)</f>
        <v>44585</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5">
        <v>44563</v>
      </c>
      <c r="G26" s="334"/>
      <c r="H26" s="15">
        <f>DATE(YEAR(F26),MONTH(F26)+3,DAY(F26)-1)</f>
        <v>44652</v>
      </c>
      <c r="I26" s="16">
        <f t="shared" ca="1" si="2"/>
        <v>68</v>
      </c>
      <c r="J26" s="17" t="str">
        <f t="shared" ca="1" si="0"/>
        <v>NOT DUE</v>
      </c>
      <c r="K26" s="31" t="s">
        <v>1823</v>
      </c>
      <c r="L26" s="145"/>
    </row>
    <row r="27" spans="1:12" ht="25.5">
      <c r="A27" s="17" t="s">
        <v>3911</v>
      </c>
      <c r="B27" s="31" t="s">
        <v>1803</v>
      </c>
      <c r="C27" s="31"/>
      <c r="D27" s="43" t="s">
        <v>4</v>
      </c>
      <c r="E27" s="13">
        <v>41565</v>
      </c>
      <c r="F27" s="325">
        <f>'No.1 Ballast Pump'!F27</f>
        <v>44569</v>
      </c>
      <c r="G27" s="334"/>
      <c r="H27" s="15">
        <f>EDATE(F27-1,1)</f>
        <v>44599</v>
      </c>
      <c r="I27" s="16">
        <f t="shared" ca="1" si="2"/>
        <v>15</v>
      </c>
      <c r="J27" s="17" t="str">
        <f t="shared" ca="1" si="0"/>
        <v>NOT DUE</v>
      </c>
      <c r="K27" s="31"/>
      <c r="L27" s="145"/>
    </row>
    <row r="28" spans="1:12" ht="24.95" customHeight="1">
      <c r="A28" s="17" t="s">
        <v>3912</v>
      </c>
      <c r="B28" s="31" t="s">
        <v>1804</v>
      </c>
      <c r="C28" s="31" t="s">
        <v>1805</v>
      </c>
      <c r="D28" s="43" t="s">
        <v>0</v>
      </c>
      <c r="E28" s="13">
        <v>41565</v>
      </c>
      <c r="F28" s="325">
        <v>44554</v>
      </c>
      <c r="G28" s="334"/>
      <c r="H28" s="15">
        <f>DATE(YEAR(F28),MONTH(F28)+3,DAY(F28)-1)</f>
        <v>44643</v>
      </c>
      <c r="I28" s="16">
        <f t="shared" ca="1" si="2"/>
        <v>59</v>
      </c>
      <c r="J28" s="17" t="str">
        <f t="shared" ca="1" si="0"/>
        <v>NOT DUE</v>
      </c>
      <c r="K28" s="31" t="s">
        <v>1824</v>
      </c>
      <c r="L28" s="145"/>
    </row>
    <row r="29" spans="1:12" ht="24.95" customHeight="1">
      <c r="A29" s="17" t="s">
        <v>3913</v>
      </c>
      <c r="B29" s="31" t="s">
        <v>2376</v>
      </c>
      <c r="C29" s="31"/>
      <c r="D29" s="43" t="s">
        <v>1</v>
      </c>
      <c r="E29" s="13">
        <v>41565</v>
      </c>
      <c r="F29" s="13">
        <f>F25</f>
        <v>44584</v>
      </c>
      <c r="G29" s="334"/>
      <c r="H29" s="15">
        <f>DATE(YEAR(F29),MONTH(F29),DAY(F29)+1)</f>
        <v>44585</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5">
        <v>44541</v>
      </c>
      <c r="G30" s="334"/>
      <c r="H30" s="15">
        <f t="shared" ref="H30:H35" si="3">DATE(YEAR(F30)+1,MONTH(F30),DAY(F30)-1)</f>
        <v>44905</v>
      </c>
      <c r="I30" s="16">
        <f t="shared" ca="1" si="2"/>
        <v>321</v>
      </c>
      <c r="J30" s="17" t="str">
        <f t="shared" ca="1" si="0"/>
        <v>NOT DUE</v>
      </c>
      <c r="K30" s="31" t="s">
        <v>1824</v>
      </c>
      <c r="L30" s="145"/>
    </row>
    <row r="31" spans="1:12" ht="25.5">
      <c r="A31" s="17" t="s">
        <v>3915</v>
      </c>
      <c r="B31" s="31" t="s">
        <v>1808</v>
      </c>
      <c r="C31" s="31" t="s">
        <v>1809</v>
      </c>
      <c r="D31" s="43" t="s">
        <v>375</v>
      </c>
      <c r="E31" s="13">
        <v>41565</v>
      </c>
      <c r="F31" s="325">
        <v>44541</v>
      </c>
      <c r="G31" s="334"/>
      <c r="H31" s="15">
        <f t="shared" si="3"/>
        <v>44905</v>
      </c>
      <c r="I31" s="16">
        <f t="shared" ca="1" si="2"/>
        <v>321</v>
      </c>
      <c r="J31" s="17" t="str">
        <f t="shared" ca="1" si="0"/>
        <v>NOT DUE</v>
      </c>
      <c r="K31" s="31" t="s">
        <v>1825</v>
      </c>
      <c r="L31" s="145"/>
    </row>
    <row r="32" spans="1:12" ht="25.5">
      <c r="A32" s="17" t="s">
        <v>3916</v>
      </c>
      <c r="B32" s="31" t="s">
        <v>1810</v>
      </c>
      <c r="C32" s="31" t="s">
        <v>1811</v>
      </c>
      <c r="D32" s="43" t="s">
        <v>375</v>
      </c>
      <c r="E32" s="13">
        <v>41565</v>
      </c>
      <c r="F32" s="325">
        <v>44541</v>
      </c>
      <c r="G32" s="334"/>
      <c r="H32" s="15">
        <f t="shared" si="3"/>
        <v>44905</v>
      </c>
      <c r="I32" s="16">
        <f t="shared" ca="1" si="2"/>
        <v>321</v>
      </c>
      <c r="J32" s="17" t="str">
        <f t="shared" ca="1" si="0"/>
        <v>NOT DUE</v>
      </c>
      <c r="K32" s="31" t="s">
        <v>1825</v>
      </c>
      <c r="L32" s="145"/>
    </row>
    <row r="33" spans="1:12" ht="25.5">
      <c r="A33" s="17" t="s">
        <v>3917</v>
      </c>
      <c r="B33" s="31" t="s">
        <v>1812</v>
      </c>
      <c r="C33" s="31" t="s">
        <v>1813</v>
      </c>
      <c r="D33" s="43" t="s">
        <v>375</v>
      </c>
      <c r="E33" s="13">
        <v>41565</v>
      </c>
      <c r="F33" s="325">
        <v>44541</v>
      </c>
      <c r="G33" s="334"/>
      <c r="H33" s="15">
        <f t="shared" si="3"/>
        <v>44905</v>
      </c>
      <c r="I33" s="16">
        <f t="shared" ca="1" si="2"/>
        <v>321</v>
      </c>
      <c r="J33" s="17" t="str">
        <f t="shared" ca="1" si="0"/>
        <v>NOT DUE</v>
      </c>
      <c r="K33" s="31" t="s">
        <v>1825</v>
      </c>
      <c r="L33" s="145"/>
    </row>
    <row r="34" spans="1:12" ht="25.5">
      <c r="A34" s="17" t="s">
        <v>3918</v>
      </c>
      <c r="B34" s="31" t="s">
        <v>1814</v>
      </c>
      <c r="C34" s="31" t="s">
        <v>1815</v>
      </c>
      <c r="D34" s="43" t="s">
        <v>375</v>
      </c>
      <c r="E34" s="13">
        <v>41565</v>
      </c>
      <c r="F34" s="325">
        <v>44541</v>
      </c>
      <c r="G34" s="334"/>
      <c r="H34" s="15">
        <f t="shared" si="3"/>
        <v>44905</v>
      </c>
      <c r="I34" s="16">
        <f t="shared" ca="1" si="2"/>
        <v>321</v>
      </c>
      <c r="J34" s="17" t="str">
        <f t="shared" ca="1" si="0"/>
        <v>NOT DUE</v>
      </c>
      <c r="K34" s="31" t="s">
        <v>1826</v>
      </c>
      <c r="L34" s="145"/>
    </row>
    <row r="35" spans="1:12" ht="24.95" customHeight="1">
      <c r="A35" s="17" t="s">
        <v>3919</v>
      </c>
      <c r="B35" s="31" t="s">
        <v>1827</v>
      </c>
      <c r="C35" s="31" t="s">
        <v>1828</v>
      </c>
      <c r="D35" s="43" t="s">
        <v>375</v>
      </c>
      <c r="E35" s="13">
        <v>41565</v>
      </c>
      <c r="F35" s="325">
        <v>44541</v>
      </c>
      <c r="G35" s="334"/>
      <c r="H35" s="15">
        <f t="shared" si="3"/>
        <v>44905</v>
      </c>
      <c r="I35" s="16">
        <f t="shared" ca="1" si="2"/>
        <v>321</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1"/>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H22" sqref="H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3">
        <f>IF(I8&lt;=8000,$F$5+(I8/24),"error")</f>
        <v>44906.091666666667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3">
        <f>IF(I9&lt;=8000,$F$5+(I9/24),"error")</f>
        <v>44906.091666666667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3">
        <f>IF(I10&lt;=20000,$F$5+(I10/24),"error")</f>
        <v>45406.091666666667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3">
        <f>IF(I11&lt;=8000,$F$5+(I11/24),"error")</f>
        <v>44906.091666666667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3">
        <f>IF(I12&lt;=20000,$F$5+(I12/24),"error")</f>
        <v>45406.091666666667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3">
        <f>IF(I13&lt;=8000,$F$5+(I13/24),"error")</f>
        <v>44906.091666666667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3">
        <f>IF(I14&lt;=20000,$F$5+(I14/24),"error")</f>
        <v>45406.091666666667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3">
        <f>IF(I15&lt;=8000,$F$5+(I15/24),"error")</f>
        <v>44906.091666666667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3">
        <f>IF(I16&lt;=8000,$F$5+(I16/24),"error")</f>
        <v>44906.091666666667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3">
        <f>IF(I17&lt;=8000,$F$5+(I17/24),"error")</f>
        <v>44905.216666666667</v>
      </c>
      <c r="I17" s="23">
        <f t="shared" si="1"/>
        <v>7709.2</v>
      </c>
      <c r="J17" s="17" t="str">
        <f t="shared" si="0"/>
        <v>NOT DUE</v>
      </c>
      <c r="K17" s="31"/>
      <c r="L17" s="157"/>
    </row>
    <row r="18" spans="1:12" ht="38.25">
      <c r="A18" s="17" t="s">
        <v>3874</v>
      </c>
      <c r="B18" s="31" t="s">
        <v>1786</v>
      </c>
      <c r="C18" s="31" t="s">
        <v>1787</v>
      </c>
      <c r="D18" s="43" t="s">
        <v>1</v>
      </c>
      <c r="E18" s="13">
        <v>41565</v>
      </c>
      <c r="F18" s="13">
        <f>F19</f>
        <v>44584</v>
      </c>
      <c r="G18" s="334"/>
      <c r="H18" s="15">
        <f>DATE(YEAR(F18),MONTH(F18),DAY(F18)+1)</f>
        <v>44585</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44584</v>
      </c>
      <c r="G19" s="334"/>
      <c r="H19" s="15">
        <f>DATE(YEAR(F19),MONTH(F19),DAY(F19)+1)</f>
        <v>44585</v>
      </c>
      <c r="I19" s="16">
        <f t="shared" ca="1" si="2"/>
        <v>1</v>
      </c>
      <c r="J19" s="17" t="str">
        <f t="shared" ca="1" si="0"/>
        <v>NOT DUE</v>
      </c>
      <c r="K19" s="31" t="s">
        <v>1819</v>
      </c>
      <c r="L19" s="279"/>
    </row>
    <row r="20" spans="1:12" ht="38.25">
      <c r="A20" s="17" t="s">
        <v>3876</v>
      </c>
      <c r="B20" s="31" t="s">
        <v>1790</v>
      </c>
      <c r="C20" s="31" t="s">
        <v>1791</v>
      </c>
      <c r="D20" s="43" t="s">
        <v>1</v>
      </c>
      <c r="E20" s="13">
        <v>41565</v>
      </c>
      <c r="F20" s="13">
        <f>F23</f>
        <v>44584</v>
      </c>
      <c r="G20" s="334"/>
      <c r="H20" s="15">
        <f>DATE(YEAR(F20),MONTH(F20),DAY(F20)+1)</f>
        <v>44585</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5">
        <v>44569</v>
      </c>
      <c r="G21" s="334"/>
      <c r="H21" s="15">
        <f>EDATE(F21-1,1)</f>
        <v>44599</v>
      </c>
      <c r="I21" s="16">
        <f t="shared" ca="1" si="2"/>
        <v>15</v>
      </c>
      <c r="J21" s="17" t="str">
        <f t="shared" ca="1" si="0"/>
        <v>NOT DUE</v>
      </c>
      <c r="K21" s="31" t="s">
        <v>1821</v>
      </c>
      <c r="L21" s="280"/>
    </row>
    <row r="22" spans="1:12" ht="25.5">
      <c r="A22" s="17" t="s">
        <v>3878</v>
      </c>
      <c r="B22" s="31" t="s">
        <v>1794</v>
      </c>
      <c r="C22" s="31" t="s">
        <v>1795</v>
      </c>
      <c r="D22" s="43" t="s">
        <v>1</v>
      </c>
      <c r="E22" s="13">
        <v>41565</v>
      </c>
      <c r="F22" s="13">
        <f>F29</f>
        <v>44584</v>
      </c>
      <c r="G22" s="334"/>
      <c r="H22" s="15">
        <f>DATE(YEAR(F22),MONTH(F22),DAY(F22)+1)</f>
        <v>44585</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44584</v>
      </c>
      <c r="G23" s="334"/>
      <c r="H23" s="15">
        <f>DATE(YEAR(F23),MONTH(F23),DAY(F23)+1)</f>
        <v>44585</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44584</v>
      </c>
      <c r="G24" s="334"/>
      <c r="H24" s="15">
        <f>DATE(YEAR(F24),MONTH(F24),DAY(F24)+1)</f>
        <v>44585</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44584</v>
      </c>
      <c r="G25" s="334"/>
      <c r="H25" s="15">
        <f>DATE(YEAR(F25),MONTH(F25),DAY(F25)+1)</f>
        <v>44585</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5">
        <v>44563</v>
      </c>
      <c r="G26" s="334"/>
      <c r="H26" s="15">
        <f>DATE(YEAR(F26),MONTH(F26)+3,DAY(F26)-1)</f>
        <v>44652</v>
      </c>
      <c r="I26" s="16">
        <f t="shared" ca="1" si="2"/>
        <v>68</v>
      </c>
      <c r="J26" s="17" t="str">
        <f t="shared" ca="1" si="0"/>
        <v>NOT DUE</v>
      </c>
      <c r="K26" s="31" t="s">
        <v>1823</v>
      </c>
      <c r="L26" s="145"/>
    </row>
    <row r="27" spans="1:12" ht="25.5">
      <c r="A27" s="17" t="s">
        <v>3883</v>
      </c>
      <c r="B27" s="31" t="s">
        <v>1803</v>
      </c>
      <c r="C27" s="31"/>
      <c r="D27" s="43" t="s">
        <v>4</v>
      </c>
      <c r="E27" s="13">
        <v>41565</v>
      </c>
      <c r="F27" s="325">
        <f>F21</f>
        <v>44569</v>
      </c>
      <c r="G27" s="334"/>
      <c r="H27" s="15">
        <f>EDATE(F27-1,1)</f>
        <v>44599</v>
      </c>
      <c r="I27" s="16">
        <f t="shared" ca="1" si="2"/>
        <v>15</v>
      </c>
      <c r="J27" s="17" t="str">
        <f t="shared" ca="1" si="0"/>
        <v>NOT DUE</v>
      </c>
      <c r="K27" s="31"/>
      <c r="L27" s="145"/>
    </row>
    <row r="28" spans="1:12" ht="24.95" customHeight="1">
      <c r="A28" s="17" t="s">
        <v>3884</v>
      </c>
      <c r="B28" s="31" t="s">
        <v>1804</v>
      </c>
      <c r="C28" s="31" t="s">
        <v>1805</v>
      </c>
      <c r="D28" s="43" t="s">
        <v>0</v>
      </c>
      <c r="E28" s="13">
        <v>41565</v>
      </c>
      <c r="F28" s="325">
        <v>44554</v>
      </c>
      <c r="G28" s="334"/>
      <c r="H28" s="15">
        <f>DATE(YEAR(F28),MONTH(F28)+3,DAY(F28)-1)</f>
        <v>44643</v>
      </c>
      <c r="I28" s="16">
        <f t="shared" ca="1" si="2"/>
        <v>59</v>
      </c>
      <c r="J28" s="17" t="str">
        <f t="shared" ca="1" si="0"/>
        <v>NOT DUE</v>
      </c>
      <c r="K28" s="31" t="s">
        <v>1824</v>
      </c>
      <c r="L28" s="145"/>
    </row>
    <row r="29" spans="1:12" ht="24.95" customHeight="1">
      <c r="A29" s="17" t="s">
        <v>3885</v>
      </c>
      <c r="B29" s="31" t="s">
        <v>2376</v>
      </c>
      <c r="C29" s="31"/>
      <c r="D29" s="43" t="s">
        <v>1</v>
      </c>
      <c r="E29" s="13">
        <v>41565</v>
      </c>
      <c r="F29" s="13">
        <f>'Fire and Bilge Pump'!F25</f>
        <v>44584</v>
      </c>
      <c r="G29" s="334"/>
      <c r="H29" s="15">
        <f>DATE(YEAR(F29),MONTH(F29),DAY(F29)+1)</f>
        <v>44585</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5">
        <v>44485</v>
      </c>
      <c r="G30" s="334"/>
      <c r="H30" s="15">
        <f t="shared" ref="H30:H35" si="3">DATE(YEAR(F30)+1,MONTH(F30),DAY(F30)-1)</f>
        <v>44849</v>
      </c>
      <c r="I30" s="16">
        <f t="shared" ca="1" si="2"/>
        <v>265</v>
      </c>
      <c r="J30" s="17" t="str">
        <f t="shared" ca="1" si="0"/>
        <v>NOT DUE</v>
      </c>
      <c r="K30" s="31" t="s">
        <v>1824</v>
      </c>
      <c r="L30" s="145"/>
    </row>
    <row r="31" spans="1:12" ht="25.5">
      <c r="A31" s="17" t="s">
        <v>3887</v>
      </c>
      <c r="B31" s="31" t="s">
        <v>1808</v>
      </c>
      <c r="C31" s="31" t="s">
        <v>1809</v>
      </c>
      <c r="D31" s="43" t="s">
        <v>375</v>
      </c>
      <c r="E31" s="13">
        <v>41565</v>
      </c>
      <c r="F31" s="13">
        <v>44374</v>
      </c>
      <c r="G31" s="334"/>
      <c r="H31" s="15">
        <f t="shared" si="3"/>
        <v>44738</v>
      </c>
      <c r="I31" s="16">
        <f t="shared" ca="1" si="2"/>
        <v>154</v>
      </c>
      <c r="J31" s="17" t="str">
        <f t="shared" ca="1" si="0"/>
        <v>NOT DUE</v>
      </c>
      <c r="K31" s="31" t="s">
        <v>1825</v>
      </c>
      <c r="L31" s="145"/>
    </row>
    <row r="32" spans="1:12" ht="25.5">
      <c r="A32" s="17" t="s">
        <v>3888</v>
      </c>
      <c r="B32" s="31" t="s">
        <v>1810</v>
      </c>
      <c r="C32" s="31" t="s">
        <v>1811</v>
      </c>
      <c r="D32" s="43" t="s">
        <v>375</v>
      </c>
      <c r="E32" s="13">
        <v>41565</v>
      </c>
      <c r="F32" s="325">
        <v>44374</v>
      </c>
      <c r="G32" s="334"/>
      <c r="H32" s="15">
        <f t="shared" si="3"/>
        <v>44738</v>
      </c>
      <c r="I32" s="16">
        <f t="shared" ca="1" si="2"/>
        <v>154</v>
      </c>
      <c r="J32" s="17" t="str">
        <f t="shared" ca="1" si="0"/>
        <v>NOT DUE</v>
      </c>
      <c r="K32" s="31" t="s">
        <v>1825</v>
      </c>
      <c r="L32" s="145"/>
    </row>
    <row r="33" spans="1:12" ht="25.5">
      <c r="A33" s="17" t="s">
        <v>3889</v>
      </c>
      <c r="B33" s="31" t="s">
        <v>1812</v>
      </c>
      <c r="C33" s="31" t="s">
        <v>1813</v>
      </c>
      <c r="D33" s="43" t="s">
        <v>375</v>
      </c>
      <c r="E33" s="13">
        <v>41565</v>
      </c>
      <c r="F33" s="325">
        <v>44374</v>
      </c>
      <c r="G33" s="334"/>
      <c r="H33" s="15">
        <f t="shared" si="3"/>
        <v>44738</v>
      </c>
      <c r="I33" s="16">
        <f t="shared" ca="1" si="2"/>
        <v>154</v>
      </c>
      <c r="J33" s="17" t="str">
        <f t="shared" ca="1" si="0"/>
        <v>NOT DUE</v>
      </c>
      <c r="K33" s="31" t="s">
        <v>1825</v>
      </c>
      <c r="L33" s="145"/>
    </row>
    <row r="34" spans="1:12" ht="25.5">
      <c r="A34" s="17" t="s">
        <v>3890</v>
      </c>
      <c r="B34" s="31" t="s">
        <v>1814</v>
      </c>
      <c r="C34" s="31" t="s">
        <v>1815</v>
      </c>
      <c r="D34" s="43" t="s">
        <v>375</v>
      </c>
      <c r="E34" s="13">
        <v>41565</v>
      </c>
      <c r="F34" s="325">
        <v>44374</v>
      </c>
      <c r="G34" s="334"/>
      <c r="H34" s="15">
        <f t="shared" si="3"/>
        <v>44738</v>
      </c>
      <c r="I34" s="16">
        <f t="shared" ca="1" si="2"/>
        <v>154</v>
      </c>
      <c r="J34" s="17" t="str">
        <f t="shared" ca="1" si="0"/>
        <v>NOT DUE</v>
      </c>
      <c r="K34" s="31" t="s">
        <v>1826</v>
      </c>
      <c r="L34" s="145"/>
    </row>
    <row r="35" spans="1:12" ht="24.95" customHeight="1">
      <c r="A35" s="17" t="s">
        <v>3891</v>
      </c>
      <c r="B35" s="31" t="s">
        <v>1827</v>
      </c>
      <c r="C35" s="31" t="s">
        <v>1828</v>
      </c>
      <c r="D35" s="43" t="s">
        <v>375</v>
      </c>
      <c r="E35" s="13">
        <v>41565</v>
      </c>
      <c r="F35" s="325">
        <v>44374</v>
      </c>
      <c r="G35" s="334"/>
      <c r="H35" s="15">
        <f t="shared" si="3"/>
        <v>44738</v>
      </c>
      <c r="I35" s="16">
        <f t="shared" ca="1" si="2"/>
        <v>154</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7"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3">
        <f>IF(I8&lt;=8000,$F$5+(I8/24),"error")</f>
        <v>44836.333333333336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5">
        <v>44493</v>
      </c>
      <c r="G9" s="27"/>
      <c r="H9" s="15">
        <f>DATE(YEAR(F9),MONTH(F9)+3,DAY(F9)-1)</f>
        <v>44584</v>
      </c>
      <c r="I9" s="16">
        <f t="shared" ref="I9" ca="1" si="1">IF(ISBLANK(H9),"",H9-DATE(YEAR(NOW()),MONTH(NOW()),DAY(NOW())))</f>
        <v>0</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3">
        <f>IF(I10&lt;=8000,$F$5+(I10/24),"error")</f>
        <v>44836.333333333336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3">
        <f>IF(I11&lt;=20000,$F$5+(I11/24),"error")</f>
        <v>45336.333333333336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3">
        <f>IF(I12&lt;=8000,$F$5+(I12/24),"error")</f>
        <v>44836.333333333336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3">
        <f>IF(I13&lt;=20000,$F$5+(I13/24),"error")</f>
        <v>45336.333333333336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3">
        <f>IF(I14&lt;=20000,$F$5+(I14/24),"error")</f>
        <v>45336.333333333336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3">
        <f>IF(I15&lt;=20000,$F$5+(I15/24),"error")</f>
        <v>45336.333333333336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3">
        <f>IF(I16&lt;=8000,$F$5+(I16/24),"error")</f>
        <v>44836.333333333336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5">
        <v>44493</v>
      </c>
      <c r="G17" s="334"/>
      <c r="H17" s="15">
        <f>DATE(YEAR(F17),MONTH(F17)+6,DAY(F17)-1)</f>
        <v>44674</v>
      </c>
      <c r="I17" s="16">
        <f t="shared" ref="I17:I35" ca="1" si="3">IF(ISBLANK(H17),"",H17-DATE(YEAR(NOW()),MONTH(NOW()),DAY(NOW())))</f>
        <v>90</v>
      </c>
      <c r="J17" s="17" t="str">
        <f t="shared" ca="1" si="0"/>
        <v>NOT DUE</v>
      </c>
      <c r="K17" s="31" t="s">
        <v>2381</v>
      </c>
      <c r="L17" s="145"/>
    </row>
    <row r="18" spans="1:12" ht="38.25">
      <c r="A18" s="17" t="s">
        <v>3817</v>
      </c>
      <c r="B18" s="31" t="s">
        <v>1786</v>
      </c>
      <c r="C18" s="31" t="s">
        <v>1787</v>
      </c>
      <c r="D18" s="43" t="s">
        <v>1</v>
      </c>
      <c r="E18" s="13">
        <v>41565</v>
      </c>
      <c r="F18" s="13">
        <f>'Fire and GS Pump'!F29</f>
        <v>44584</v>
      </c>
      <c r="G18" s="334"/>
      <c r="H18" s="15">
        <f>DATE(YEAR(F18),MONTH(F18),DAY(F18)+1)</f>
        <v>44585</v>
      </c>
      <c r="I18" s="16">
        <f t="shared" ca="1" si="3"/>
        <v>1</v>
      </c>
      <c r="J18" s="17" t="str">
        <f t="shared" ca="1" si="0"/>
        <v>NOT DUE</v>
      </c>
      <c r="K18" s="31" t="s">
        <v>1818</v>
      </c>
      <c r="L18" s="145"/>
    </row>
    <row r="19" spans="1:12" ht="38.25">
      <c r="A19" s="17" t="s">
        <v>3818</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row>
    <row r="20" spans="1:12" ht="38.25">
      <c r="A20" s="17" t="s">
        <v>3819</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5">
        <f>F20</f>
        <v>44584</v>
      </c>
      <c r="G21" s="334"/>
      <c r="H21" s="15">
        <f>EDATE(F21-1,1)</f>
        <v>44614</v>
      </c>
      <c r="I21" s="16">
        <f t="shared" ca="1" si="3"/>
        <v>30</v>
      </c>
      <c r="J21" s="17" t="str">
        <f t="shared" ca="1" si="0"/>
        <v>NOT DUE</v>
      </c>
      <c r="K21" s="31" t="s">
        <v>1821</v>
      </c>
      <c r="L21" s="145"/>
    </row>
    <row r="22" spans="1:12" ht="25.5">
      <c r="A22" s="17" t="s">
        <v>3821</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44584</v>
      </c>
      <c r="G23" s="334"/>
      <c r="H23" s="15">
        <f>DATE(YEAR(F23),MONTH(F23),DAY(F23)+1)</f>
        <v>44585</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5">
        <f>F23</f>
        <v>44584</v>
      </c>
      <c r="G24" s="334"/>
      <c r="H24" s="15">
        <f>DATE(YEAR(F24),MONTH(F24),DAY(F24)+1)</f>
        <v>44585</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44584</v>
      </c>
      <c r="G25" s="334"/>
      <c r="H25" s="15">
        <f>DATE(YEAR(F25),MONTH(F25),DAY(F25)+1)</f>
        <v>44585</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5">
        <v>44563</v>
      </c>
      <c r="G26" s="334"/>
      <c r="H26" s="15">
        <f>DATE(YEAR(F26),MONTH(F26)+3,DAY(F26)-1)</f>
        <v>44652</v>
      </c>
      <c r="I26" s="16">
        <f t="shared" ca="1" si="3"/>
        <v>68</v>
      </c>
      <c r="J26" s="17" t="str">
        <f t="shared" ca="1" si="0"/>
        <v>NOT DUE</v>
      </c>
      <c r="K26" s="31" t="s">
        <v>1823</v>
      </c>
      <c r="L26" s="145" t="s">
        <v>4528</v>
      </c>
    </row>
    <row r="27" spans="1:12" ht="25.5">
      <c r="A27" s="17" t="s">
        <v>3826</v>
      </c>
      <c r="B27" s="31" t="s">
        <v>1803</v>
      </c>
      <c r="C27" s="31"/>
      <c r="D27" s="43" t="s">
        <v>4</v>
      </c>
      <c r="E27" s="13">
        <v>41565</v>
      </c>
      <c r="F27" s="325">
        <f>F25</f>
        <v>44584</v>
      </c>
      <c r="G27" s="334"/>
      <c r="H27" s="15">
        <f>EDATE(F27-1,1)</f>
        <v>44614</v>
      </c>
      <c r="I27" s="16">
        <f t="shared" ca="1" si="3"/>
        <v>30</v>
      </c>
      <c r="J27" s="17" t="str">
        <f t="shared" ca="1" si="0"/>
        <v>NOT DUE</v>
      </c>
      <c r="K27" s="31"/>
      <c r="L27" s="145"/>
    </row>
    <row r="28" spans="1:12" ht="24.95" customHeight="1">
      <c r="A28" s="17" t="s">
        <v>3827</v>
      </c>
      <c r="B28" s="31" t="s">
        <v>1804</v>
      </c>
      <c r="C28" s="31" t="s">
        <v>1805</v>
      </c>
      <c r="D28" s="43" t="s">
        <v>0</v>
      </c>
      <c r="E28" s="13">
        <v>41565</v>
      </c>
      <c r="F28" s="325">
        <v>44554</v>
      </c>
      <c r="G28" s="334"/>
      <c r="H28" s="15">
        <f>DATE(YEAR(F28),MONTH(F28)+3,DAY(F28)-1)</f>
        <v>44643</v>
      </c>
      <c r="I28" s="16">
        <f t="shared" ca="1" si="3"/>
        <v>59</v>
      </c>
      <c r="J28" s="17" t="str">
        <f t="shared" ca="1" si="0"/>
        <v>NOT DUE</v>
      </c>
      <c r="K28" s="31" t="s">
        <v>1824</v>
      </c>
      <c r="L28" s="145"/>
    </row>
    <row r="29" spans="1:12" ht="24.95" customHeight="1">
      <c r="A29" s="17" t="s">
        <v>3828</v>
      </c>
      <c r="B29" s="31" t="s">
        <v>2376</v>
      </c>
      <c r="C29" s="31"/>
      <c r="D29" s="43" t="s">
        <v>1</v>
      </c>
      <c r="E29" s="13">
        <v>41565</v>
      </c>
      <c r="F29" s="13">
        <f>F25</f>
        <v>44584</v>
      </c>
      <c r="G29" s="334"/>
      <c r="H29" s="15">
        <f>DATE(YEAR(F29),MONTH(F29),DAY(F29)+1)</f>
        <v>44585</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4"/>
      <c r="H30" s="15">
        <f t="shared" ref="H30:H35" si="4">DATE(YEAR(F30)+1,MONTH(F30),DAY(F30)-1)</f>
        <v>44681</v>
      </c>
      <c r="I30" s="16">
        <f t="shared" ca="1" si="3"/>
        <v>97</v>
      </c>
      <c r="J30" s="17" t="str">
        <f t="shared" ca="1" si="0"/>
        <v>NOT DUE</v>
      </c>
      <c r="K30" s="31" t="s">
        <v>1824</v>
      </c>
      <c r="L30" s="145" t="s">
        <v>4528</v>
      </c>
    </row>
    <row r="31" spans="1:12" ht="25.5">
      <c r="A31" s="17" t="s">
        <v>3830</v>
      </c>
      <c r="B31" s="31" t="s">
        <v>1808</v>
      </c>
      <c r="C31" s="31" t="s">
        <v>1809</v>
      </c>
      <c r="D31" s="43" t="s">
        <v>375</v>
      </c>
      <c r="E31" s="13">
        <v>41565</v>
      </c>
      <c r="F31" s="325">
        <v>44317</v>
      </c>
      <c r="G31" s="334"/>
      <c r="H31" s="15">
        <f t="shared" si="4"/>
        <v>44681</v>
      </c>
      <c r="I31" s="16">
        <f t="shared" ca="1" si="3"/>
        <v>97</v>
      </c>
      <c r="J31" s="17" t="str">
        <f t="shared" ca="1" si="0"/>
        <v>NOT DUE</v>
      </c>
      <c r="K31" s="31" t="s">
        <v>1825</v>
      </c>
      <c r="L31" s="145" t="s">
        <v>4528</v>
      </c>
    </row>
    <row r="32" spans="1:12" ht="25.5">
      <c r="A32" s="17" t="s">
        <v>3831</v>
      </c>
      <c r="B32" s="31" t="s">
        <v>1810</v>
      </c>
      <c r="C32" s="31" t="s">
        <v>1811</v>
      </c>
      <c r="D32" s="43" t="s">
        <v>375</v>
      </c>
      <c r="E32" s="13">
        <v>41565</v>
      </c>
      <c r="F32" s="325">
        <v>44317</v>
      </c>
      <c r="G32" s="334"/>
      <c r="H32" s="15">
        <f t="shared" si="4"/>
        <v>44681</v>
      </c>
      <c r="I32" s="16">
        <f t="shared" ca="1" si="3"/>
        <v>97</v>
      </c>
      <c r="J32" s="17" t="str">
        <f t="shared" ca="1" si="0"/>
        <v>NOT DUE</v>
      </c>
      <c r="K32" s="31" t="s">
        <v>1825</v>
      </c>
      <c r="L32" s="145" t="s">
        <v>4528</v>
      </c>
    </row>
    <row r="33" spans="1:12" ht="25.5">
      <c r="A33" s="17" t="s">
        <v>3832</v>
      </c>
      <c r="B33" s="31" t="s">
        <v>1812</v>
      </c>
      <c r="C33" s="31" t="s">
        <v>1813</v>
      </c>
      <c r="D33" s="43" t="s">
        <v>375</v>
      </c>
      <c r="E33" s="13">
        <v>41565</v>
      </c>
      <c r="F33" s="325">
        <v>44317</v>
      </c>
      <c r="G33" s="334"/>
      <c r="H33" s="15">
        <f t="shared" si="4"/>
        <v>44681</v>
      </c>
      <c r="I33" s="16">
        <f t="shared" ca="1" si="3"/>
        <v>97</v>
      </c>
      <c r="J33" s="17" t="str">
        <f t="shared" ca="1" si="0"/>
        <v>NOT DUE</v>
      </c>
      <c r="K33" s="31" t="s">
        <v>1825</v>
      </c>
      <c r="L33" s="145" t="s">
        <v>4528</v>
      </c>
    </row>
    <row r="34" spans="1:12" ht="25.5">
      <c r="A34" s="17" t="s">
        <v>3833</v>
      </c>
      <c r="B34" s="31" t="s">
        <v>1814</v>
      </c>
      <c r="C34" s="31" t="s">
        <v>1815</v>
      </c>
      <c r="D34" s="43" t="s">
        <v>375</v>
      </c>
      <c r="E34" s="13">
        <v>41565</v>
      </c>
      <c r="F34" s="325">
        <v>44317</v>
      </c>
      <c r="G34" s="334"/>
      <c r="H34" s="15">
        <f t="shared" si="4"/>
        <v>44681</v>
      </c>
      <c r="I34" s="16">
        <f t="shared" ca="1" si="3"/>
        <v>97</v>
      </c>
      <c r="J34" s="17" t="str">
        <f t="shared" ca="1" si="0"/>
        <v>NOT DUE</v>
      </c>
      <c r="K34" s="31" t="s">
        <v>1826</v>
      </c>
      <c r="L34" s="145" t="s">
        <v>4528</v>
      </c>
    </row>
    <row r="35" spans="1:12" ht="24.95" customHeight="1">
      <c r="A35" s="17" t="s">
        <v>3834</v>
      </c>
      <c r="B35" s="31" t="s">
        <v>1827</v>
      </c>
      <c r="C35" s="31" t="s">
        <v>1828</v>
      </c>
      <c r="D35" s="43" t="s">
        <v>375</v>
      </c>
      <c r="E35" s="13">
        <v>41565</v>
      </c>
      <c r="F35" s="325">
        <v>44317</v>
      </c>
      <c r="G35" s="334"/>
      <c r="H35" s="15">
        <f t="shared" si="4"/>
        <v>44681</v>
      </c>
      <c r="I35" s="16">
        <f t="shared" ca="1" si="3"/>
        <v>97</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3">
        <f>IF(I8&lt;=8000,$F$5+(I8/24),"error")</f>
        <v>44798.666666666664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13">
        <v>44493</v>
      </c>
      <c r="G9" s="27"/>
      <c r="H9" s="326">
        <f>DATE(YEAR(F9),MONTH(F9)+3,DAY(F9)-1)</f>
        <v>44584</v>
      </c>
      <c r="I9" s="16">
        <f t="shared" ref="I9" ca="1" si="1">IF(ISBLANK(H9),"",H9-DATE(YEAR(NOW()),MONTH(NOW()),DAY(NOW())))</f>
        <v>0</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3">
        <f>IF(I10&lt;=8000,$F$5+(I10/24),"error")</f>
        <v>44798.666666666664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3">
        <f>IF(I11&lt;=20000,$F$5+(I11/24),"error")</f>
        <v>45298.666666666664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3">
        <f>IF(I12&lt;=8000,$F$5+(I12/24),"error")</f>
        <v>44798.666666666664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3">
        <f>IF(I13&lt;=20000,$F$5+(I13/24),"error")</f>
        <v>45298.666666666664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3">
        <f>IF(I14&lt;=20000,$F$5+(I14/24),"error")</f>
        <v>45298.666666666664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3">
        <f>IF(I15&lt;=20000,$F$5+(I15/24),"error")</f>
        <v>45298.666666666664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3">
        <f>IF(I16&lt;=8000,$F$5+(I16/24),"error")</f>
        <v>44798.666666666664</v>
      </c>
      <c r="I16" s="23">
        <f t="shared" si="2"/>
        <v>5152</v>
      </c>
      <c r="J16" s="17" t="str">
        <f t="shared" si="0"/>
        <v>NOT DUE</v>
      </c>
      <c r="K16" s="31"/>
      <c r="L16" s="145"/>
    </row>
    <row r="17" spans="1:12" ht="24.95" customHeight="1">
      <c r="A17" s="17" t="s">
        <v>3845</v>
      </c>
      <c r="B17" s="31" t="s">
        <v>2374</v>
      </c>
      <c r="C17" s="31" t="s">
        <v>2375</v>
      </c>
      <c r="D17" s="43" t="s">
        <v>3</v>
      </c>
      <c r="E17" s="13">
        <v>41565</v>
      </c>
      <c r="F17" s="325">
        <v>44493</v>
      </c>
      <c r="G17" s="334"/>
      <c r="H17" s="15">
        <f>DATE(YEAR(F17),MONTH(F17)+6,DAY(F17)-1)</f>
        <v>44674</v>
      </c>
      <c r="I17" s="16">
        <f t="shared" ref="I17:I35" ca="1" si="3">IF(ISBLANK(H17),"",H17-DATE(YEAR(NOW()),MONTH(NOW()),DAY(NOW())))</f>
        <v>90</v>
      </c>
      <c r="J17" s="17" t="str">
        <f t="shared" ca="1" si="0"/>
        <v>NOT DUE</v>
      </c>
      <c r="K17" s="31" t="s">
        <v>2381</v>
      </c>
      <c r="L17" s="145"/>
    </row>
    <row r="18" spans="1:12" ht="38.25">
      <c r="A18" s="17" t="s">
        <v>3846</v>
      </c>
      <c r="B18" s="31" t="s">
        <v>1786</v>
      </c>
      <c r="C18" s="31" t="s">
        <v>1787</v>
      </c>
      <c r="D18" s="43" t="s">
        <v>1</v>
      </c>
      <c r="E18" s="13">
        <v>41565</v>
      </c>
      <c r="F18" s="13">
        <f>F29</f>
        <v>44584</v>
      </c>
      <c r="G18" s="334"/>
      <c r="H18" s="15">
        <f>DATE(YEAR(F18),MONTH(F18),DAY(F18)+1)</f>
        <v>44585</v>
      </c>
      <c r="I18" s="16">
        <f t="shared" ca="1" si="3"/>
        <v>1</v>
      </c>
      <c r="J18" s="17" t="str">
        <f t="shared" ca="1" si="0"/>
        <v>NOT DUE</v>
      </c>
      <c r="K18" s="31" t="s">
        <v>1818</v>
      </c>
      <c r="L18" s="145"/>
    </row>
    <row r="19" spans="1:12" ht="38.25">
      <c r="A19" s="17" t="s">
        <v>3847</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145"/>
    </row>
    <row r="20" spans="1:12" ht="38.25">
      <c r="A20" s="17" t="s">
        <v>3848</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5">
        <v>44569</v>
      </c>
      <c r="G21" s="334"/>
      <c r="H21" s="15">
        <f>EDATE(F21-1,1)</f>
        <v>44599</v>
      </c>
      <c r="I21" s="16">
        <f t="shared" ca="1" si="3"/>
        <v>15</v>
      </c>
      <c r="J21" s="17" t="str">
        <f t="shared" ca="1" si="0"/>
        <v>NOT DUE</v>
      </c>
      <c r="K21" s="31" t="s">
        <v>1821</v>
      </c>
      <c r="L21" s="145"/>
    </row>
    <row r="22" spans="1:12" ht="25.5">
      <c r="A22" s="17" t="s">
        <v>3850</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44584</v>
      </c>
      <c r="G23" s="334"/>
      <c r="H23" s="15">
        <f>DATE(YEAR(F23),MONTH(F23),DAY(F23)+1)</f>
        <v>44585</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44584</v>
      </c>
      <c r="G24" s="334"/>
      <c r="H24" s="15">
        <f>DATE(YEAR(F24),MONTH(F24),DAY(F24)+1)</f>
        <v>44585</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44584</v>
      </c>
      <c r="G25" s="334"/>
      <c r="H25" s="15">
        <f>DATE(YEAR(F25),MONTH(F25),DAY(F25)+1)</f>
        <v>44585</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5">
        <v>44563</v>
      </c>
      <c r="G26" s="334"/>
      <c r="H26" s="15">
        <f>DATE(YEAR(F26),MONTH(F26)+3,DAY(F26)-1)</f>
        <v>44652</v>
      </c>
      <c r="I26" s="16">
        <f t="shared" ca="1" si="3"/>
        <v>68</v>
      </c>
      <c r="J26" s="17" t="str">
        <f t="shared" ca="1" si="0"/>
        <v>NOT DUE</v>
      </c>
      <c r="K26" s="31" t="s">
        <v>1823</v>
      </c>
      <c r="L26" s="145"/>
    </row>
    <row r="27" spans="1:12" ht="25.5">
      <c r="A27" s="17" t="s">
        <v>3855</v>
      </c>
      <c r="B27" s="31" t="s">
        <v>1803</v>
      </c>
      <c r="C27" s="31"/>
      <c r="D27" s="43" t="s">
        <v>4</v>
      </c>
      <c r="E27" s="13">
        <v>41565</v>
      </c>
      <c r="F27" s="325">
        <f>F21</f>
        <v>44569</v>
      </c>
      <c r="G27" s="334"/>
      <c r="H27" s="15">
        <f>EDATE(F27-1,1)</f>
        <v>44599</v>
      </c>
      <c r="I27" s="16">
        <f t="shared" ca="1" si="3"/>
        <v>15</v>
      </c>
      <c r="J27" s="17" t="str">
        <f t="shared" ca="1" si="0"/>
        <v>NOT DUE</v>
      </c>
      <c r="K27" s="31"/>
      <c r="L27" s="145"/>
    </row>
    <row r="28" spans="1:12" ht="24.95" customHeight="1">
      <c r="A28" s="17" t="s">
        <v>3856</v>
      </c>
      <c r="B28" s="31" t="s">
        <v>1804</v>
      </c>
      <c r="C28" s="31" t="s">
        <v>1805</v>
      </c>
      <c r="D28" s="43" t="s">
        <v>0</v>
      </c>
      <c r="E28" s="13">
        <v>41565</v>
      </c>
      <c r="F28" s="325">
        <v>44554</v>
      </c>
      <c r="G28" s="334"/>
      <c r="H28" s="15">
        <f>DATE(YEAR(F28),MONTH(F28)+3,DAY(F28)-1)</f>
        <v>44643</v>
      </c>
      <c r="I28" s="16">
        <f t="shared" ca="1" si="3"/>
        <v>59</v>
      </c>
      <c r="J28" s="17" t="str">
        <f t="shared" ca="1" si="0"/>
        <v>NOT DUE</v>
      </c>
      <c r="K28" s="31" t="s">
        <v>1824</v>
      </c>
      <c r="L28" s="145"/>
    </row>
    <row r="29" spans="1:12" ht="24.95" customHeight="1">
      <c r="A29" s="17" t="s">
        <v>3857</v>
      </c>
      <c r="B29" s="31" t="s">
        <v>2376</v>
      </c>
      <c r="C29" s="31"/>
      <c r="D29" s="43" t="s">
        <v>1</v>
      </c>
      <c r="E29" s="13">
        <v>41565</v>
      </c>
      <c r="F29" s="13">
        <f>'No.1 FW Pump'!F29</f>
        <v>44584</v>
      </c>
      <c r="G29" s="334"/>
      <c r="H29" s="15">
        <f>DATE(YEAR(F29),MONTH(F29),DAY(F29)+1)</f>
        <v>44585</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4"/>
      <c r="H30" s="15">
        <f t="shared" ref="H30:H35" si="4">DATE(YEAR(F30)+1,MONTH(F30),DAY(F30)-1)</f>
        <v>44920</v>
      </c>
      <c r="I30" s="16">
        <f t="shared" ca="1" si="3"/>
        <v>336</v>
      </c>
      <c r="J30" s="17" t="str">
        <f t="shared" ca="1" si="0"/>
        <v>NOT DUE</v>
      </c>
      <c r="K30" s="31" t="s">
        <v>1824</v>
      </c>
      <c r="L30" s="145" t="s">
        <v>4528</v>
      </c>
    </row>
    <row r="31" spans="1:12" ht="25.5">
      <c r="A31" s="17" t="s">
        <v>3859</v>
      </c>
      <c r="B31" s="31" t="s">
        <v>1808</v>
      </c>
      <c r="C31" s="31" t="s">
        <v>1809</v>
      </c>
      <c r="D31" s="43" t="s">
        <v>375</v>
      </c>
      <c r="E31" s="13">
        <v>41565</v>
      </c>
      <c r="F31" s="325">
        <f>F30</f>
        <v>44556</v>
      </c>
      <c r="G31" s="334"/>
      <c r="H31" s="15">
        <f t="shared" si="4"/>
        <v>44920</v>
      </c>
      <c r="I31" s="16">
        <f t="shared" ca="1" si="3"/>
        <v>336</v>
      </c>
      <c r="J31" s="17" t="str">
        <f t="shared" ca="1" si="0"/>
        <v>NOT DUE</v>
      </c>
      <c r="K31" s="31" t="s">
        <v>1825</v>
      </c>
      <c r="L31" s="145" t="s">
        <v>4528</v>
      </c>
    </row>
    <row r="32" spans="1:12" ht="25.5">
      <c r="A32" s="17" t="s">
        <v>3860</v>
      </c>
      <c r="B32" s="31" t="s">
        <v>1810</v>
      </c>
      <c r="C32" s="31" t="s">
        <v>1811</v>
      </c>
      <c r="D32" s="43" t="s">
        <v>375</v>
      </c>
      <c r="E32" s="13">
        <v>41565</v>
      </c>
      <c r="F32" s="325">
        <f>F31</f>
        <v>44556</v>
      </c>
      <c r="G32" s="334"/>
      <c r="H32" s="15">
        <f t="shared" si="4"/>
        <v>44920</v>
      </c>
      <c r="I32" s="16">
        <f t="shared" ca="1" si="3"/>
        <v>336</v>
      </c>
      <c r="J32" s="17" t="str">
        <f t="shared" ca="1" si="0"/>
        <v>NOT DUE</v>
      </c>
      <c r="K32" s="31" t="s">
        <v>1825</v>
      </c>
      <c r="L32" s="145" t="s">
        <v>4528</v>
      </c>
    </row>
    <row r="33" spans="1:12" ht="25.5">
      <c r="A33" s="17" t="s">
        <v>3861</v>
      </c>
      <c r="B33" s="31" t="s">
        <v>1812</v>
      </c>
      <c r="C33" s="31" t="s">
        <v>1813</v>
      </c>
      <c r="D33" s="43" t="s">
        <v>375</v>
      </c>
      <c r="E33" s="13">
        <v>41565</v>
      </c>
      <c r="F33" s="325">
        <f>F32</f>
        <v>44556</v>
      </c>
      <c r="G33" s="334"/>
      <c r="H33" s="15">
        <f t="shared" si="4"/>
        <v>44920</v>
      </c>
      <c r="I33" s="16">
        <f t="shared" ca="1" si="3"/>
        <v>336</v>
      </c>
      <c r="J33" s="17" t="str">
        <f t="shared" ca="1" si="0"/>
        <v>NOT DUE</v>
      </c>
      <c r="K33" s="31" t="s">
        <v>1825</v>
      </c>
      <c r="L33" s="145" t="s">
        <v>4528</v>
      </c>
    </row>
    <row r="34" spans="1:12" ht="25.5">
      <c r="A34" s="17" t="s">
        <v>3862</v>
      </c>
      <c r="B34" s="31" t="s">
        <v>1814</v>
      </c>
      <c r="C34" s="31" t="s">
        <v>1815</v>
      </c>
      <c r="D34" s="43" t="s">
        <v>375</v>
      </c>
      <c r="E34" s="13">
        <v>41565</v>
      </c>
      <c r="F34" s="325">
        <f>F33</f>
        <v>44556</v>
      </c>
      <c r="G34" s="334"/>
      <c r="H34" s="15">
        <f t="shared" si="4"/>
        <v>44920</v>
      </c>
      <c r="I34" s="16">
        <f t="shared" ca="1" si="3"/>
        <v>336</v>
      </c>
      <c r="J34" s="17" t="str">
        <f t="shared" ca="1" si="0"/>
        <v>NOT DUE</v>
      </c>
      <c r="K34" s="31" t="s">
        <v>1826</v>
      </c>
      <c r="L34" s="145" t="s">
        <v>4528</v>
      </c>
    </row>
    <row r="35" spans="1:12" ht="24.95" customHeight="1">
      <c r="A35" s="17" t="s">
        <v>3863</v>
      </c>
      <c r="B35" s="31" t="s">
        <v>1827</v>
      </c>
      <c r="C35" s="31" t="s">
        <v>1828</v>
      </c>
      <c r="D35" s="43" t="s">
        <v>375</v>
      </c>
      <c r="E35" s="13">
        <v>41565</v>
      </c>
      <c r="F35" s="325">
        <f>F34</f>
        <v>44556</v>
      </c>
      <c r="G35" s="334"/>
      <c r="H35" s="15">
        <f t="shared" si="4"/>
        <v>44920</v>
      </c>
      <c r="I35" s="16">
        <f t="shared" ca="1" si="3"/>
        <v>336</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8"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69852.5</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4"/>
      <c r="H8" s="15">
        <f>DATE(YEAR(F8)+1,MONTH(F8),DAY(F8)-1)</f>
        <v>44877</v>
      </c>
      <c r="I8" s="16">
        <f t="shared" ref="I8:I36" ca="1" si="0">IF(ISBLANK(H8),"",H8-DATE(YEAR(NOW()),MONTH(NOW()),DAY(NOW())))</f>
        <v>293</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4"/>
      <c r="H9" s="15">
        <f>DATE(YEAR(F9)+4,MONTH(F9),DAY(F9)-1)</f>
        <v>44689</v>
      </c>
      <c r="I9" s="16">
        <f t="shared" ca="1" si="0"/>
        <v>105</v>
      </c>
      <c r="J9" s="17" t="str">
        <f t="shared" ca="1" si="1"/>
        <v>NOT DUE</v>
      </c>
      <c r="K9" s="31"/>
      <c r="L9" s="145"/>
    </row>
    <row r="10" spans="1:12" ht="24.95" customHeight="1">
      <c r="A10" s="17" t="s">
        <v>3779</v>
      </c>
      <c r="B10" s="31" t="s">
        <v>2359</v>
      </c>
      <c r="C10" s="31" t="s">
        <v>2407</v>
      </c>
      <c r="D10" s="43" t="s">
        <v>0</v>
      </c>
      <c r="E10" s="13">
        <v>41565</v>
      </c>
      <c r="F10" s="325">
        <v>44493</v>
      </c>
      <c r="G10" s="334"/>
      <c r="H10" s="15">
        <f>DATE(YEAR(F10),MONTH(F10)+3,DAY(F10)-1)</f>
        <v>44584</v>
      </c>
      <c r="I10" s="16">
        <f t="shared" ca="1" si="0"/>
        <v>0</v>
      </c>
      <c r="J10" s="17" t="str">
        <f t="shared" ca="1" si="1"/>
        <v>NOT DUE</v>
      </c>
      <c r="K10" s="31"/>
      <c r="L10" s="145" t="s">
        <v>4528</v>
      </c>
    </row>
    <row r="11" spans="1:12" ht="24.95" customHeight="1">
      <c r="A11" s="17" t="s">
        <v>3780</v>
      </c>
      <c r="B11" s="31" t="s">
        <v>2364</v>
      </c>
      <c r="C11" s="31" t="s">
        <v>2412</v>
      </c>
      <c r="D11" s="43" t="s">
        <v>1283</v>
      </c>
      <c r="E11" s="13">
        <v>41565</v>
      </c>
      <c r="F11" s="13">
        <v>43229</v>
      </c>
      <c r="G11" s="334"/>
      <c r="H11" s="15">
        <f>DATE(YEAR(F11)+4,MONTH(F11),DAY(F11)-1)</f>
        <v>44689</v>
      </c>
      <c r="I11" s="16">
        <f t="shared" ca="1" si="0"/>
        <v>105</v>
      </c>
      <c r="J11" s="17" t="str">
        <f t="shared" ca="1" si="1"/>
        <v>NOT DUE</v>
      </c>
      <c r="K11" s="31" t="s">
        <v>2425</v>
      </c>
      <c r="L11" s="145"/>
    </row>
    <row r="12" spans="1:12" ht="24.95" customHeight="1">
      <c r="A12" s="17" t="s">
        <v>3781</v>
      </c>
      <c r="B12" s="31" t="s">
        <v>2367</v>
      </c>
      <c r="C12" s="31" t="s">
        <v>2413</v>
      </c>
      <c r="D12" s="43" t="s">
        <v>375</v>
      </c>
      <c r="E12" s="13">
        <v>41565</v>
      </c>
      <c r="F12" s="13">
        <v>44513</v>
      </c>
      <c r="G12" s="334"/>
      <c r="H12" s="15">
        <f>DATE(YEAR(F12)+1,MONTH(F12),DAY(F12)-1)</f>
        <v>44877</v>
      </c>
      <c r="I12" s="16">
        <f t="shared" ca="1" si="0"/>
        <v>293</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4"/>
      <c r="H13" s="15">
        <f>DATE(YEAR(F13)+4,MONTH(F13),DAY(F13)-1)</f>
        <v>44689</v>
      </c>
      <c r="I13" s="16">
        <f t="shared" ca="1" si="0"/>
        <v>105</v>
      </c>
      <c r="J13" s="17" t="str">
        <f t="shared" ca="1" si="1"/>
        <v>NOT DUE</v>
      </c>
      <c r="K13" s="31" t="s">
        <v>1819</v>
      </c>
      <c r="L13" s="145"/>
    </row>
    <row r="14" spans="1:12" ht="24.95" customHeight="1">
      <c r="A14" s="17" t="s">
        <v>3783</v>
      </c>
      <c r="B14" s="31" t="s">
        <v>573</v>
      </c>
      <c r="C14" s="31" t="s">
        <v>2415</v>
      </c>
      <c r="D14" s="43" t="s">
        <v>375</v>
      </c>
      <c r="E14" s="13">
        <v>41565</v>
      </c>
      <c r="F14" s="13">
        <v>44493</v>
      </c>
      <c r="G14" s="334"/>
      <c r="H14" s="15">
        <f>DATE(YEAR(F14)+1,MONTH(F14),DAY(F14)-1)</f>
        <v>44857</v>
      </c>
      <c r="I14" s="16">
        <f t="shared" ca="1" si="0"/>
        <v>273</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4"/>
      <c r="H15" s="15">
        <f>DATE(YEAR(F15)+4,MONTH(F15),DAY(F15)-1)</f>
        <v>44859</v>
      </c>
      <c r="I15" s="16">
        <f t="shared" ca="1" si="0"/>
        <v>275</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4"/>
      <c r="H16" s="15">
        <f>DATE(YEAR(F16)+1,MONTH(F16),DAY(F16)-1)</f>
        <v>44857</v>
      </c>
      <c r="I16" s="16">
        <f t="shared" ca="1" si="0"/>
        <v>273</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4"/>
      <c r="H17" s="15">
        <f>DATE(YEAR(F17)+1,MONTH(F17),DAY(F17)-1)</f>
        <v>44857</v>
      </c>
      <c r="I17" s="16">
        <f t="shared" ca="1" si="0"/>
        <v>273</v>
      </c>
      <c r="J17" s="17" t="str">
        <f t="shared" ca="1" si="1"/>
        <v>NOT DUE</v>
      </c>
      <c r="K17" s="31" t="s">
        <v>1823</v>
      </c>
      <c r="L17" s="145" t="s">
        <v>4528</v>
      </c>
    </row>
    <row r="18" spans="1:12" ht="24.95" customHeight="1">
      <c r="A18" s="17" t="s">
        <v>3787</v>
      </c>
      <c r="B18" s="31" t="s">
        <v>2421</v>
      </c>
      <c r="C18" s="31" t="s">
        <v>2422</v>
      </c>
      <c r="D18" s="43" t="s">
        <v>0</v>
      </c>
      <c r="E18" s="13">
        <v>41565</v>
      </c>
      <c r="F18" s="325">
        <v>44493</v>
      </c>
      <c r="G18" s="334"/>
      <c r="H18" s="15">
        <f>DATE(YEAR(F18),MONTH(F18)+3,DAY(F18)-1)</f>
        <v>44584</v>
      </c>
      <c r="I18" s="16">
        <f t="shared" ca="1" si="0"/>
        <v>0</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44584</v>
      </c>
      <c r="G19" s="334"/>
      <c r="H19" s="15">
        <f>DATE(YEAR(F19),MONTH(F19),DAY(F19)+1)</f>
        <v>44585</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44584</v>
      </c>
      <c r="G20" s="334"/>
      <c r="H20" s="15">
        <f>DATE(YEAR(F20),MONTH(F20),DAY(F20)+1)</f>
        <v>44585</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44584</v>
      </c>
      <c r="G21" s="334"/>
      <c r="H21" s="15">
        <f>DATE(YEAR(F21),MONTH(F21),DAY(F21)+1)</f>
        <v>44585</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5">
        <f>F21</f>
        <v>44584</v>
      </c>
      <c r="G22" s="334"/>
      <c r="H22" s="15">
        <f>EDATE(F22-1,1)</f>
        <v>44614</v>
      </c>
      <c r="I22" s="16">
        <f t="shared" ca="1" si="0"/>
        <v>30</v>
      </c>
      <c r="J22" s="17" t="str">
        <f t="shared" ca="1" si="1"/>
        <v>NOT DUE</v>
      </c>
      <c r="K22" s="31" t="s">
        <v>1824</v>
      </c>
      <c r="L22" s="145"/>
    </row>
    <row r="23" spans="1:12" ht="24.95" customHeight="1">
      <c r="A23" s="17" t="s">
        <v>3792</v>
      </c>
      <c r="B23" s="31" t="s">
        <v>1794</v>
      </c>
      <c r="C23" s="31" t="s">
        <v>1795</v>
      </c>
      <c r="D23" s="43" t="s">
        <v>1</v>
      </c>
      <c r="E23" s="13">
        <v>41565</v>
      </c>
      <c r="F23" s="13">
        <f>F21</f>
        <v>44584</v>
      </c>
      <c r="G23" s="334"/>
      <c r="H23" s="15">
        <f>DATE(YEAR(F23),MONTH(F23),DAY(F23)+1)</f>
        <v>44585</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44584</v>
      </c>
      <c r="G24" s="334"/>
      <c r="H24" s="15">
        <f>DATE(YEAR(F24),MONTH(F24),DAY(F24)+1)</f>
        <v>44585</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44584</v>
      </c>
      <c r="G25" s="334"/>
      <c r="H25" s="15">
        <f>DATE(YEAR(F25),MONTH(F25),DAY(F25)+1)</f>
        <v>44585</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44584</v>
      </c>
      <c r="G26" s="334"/>
      <c r="H26" s="15">
        <f>DATE(YEAR(F26),MONTH(F26),DAY(F26)+1)</f>
        <v>44585</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5">
        <v>44541</v>
      </c>
      <c r="G27" s="334"/>
      <c r="H27" s="15">
        <f>DATE(YEAR(F27),MONTH(F27)+3,DAY(F27)-1)</f>
        <v>44630</v>
      </c>
      <c r="I27" s="16">
        <f t="shared" ca="1" si="0"/>
        <v>46</v>
      </c>
      <c r="J27" s="17" t="str">
        <f t="shared" ca="1" si="1"/>
        <v>NOT DUE</v>
      </c>
      <c r="K27" s="31" t="s">
        <v>1825</v>
      </c>
      <c r="L27" s="145"/>
    </row>
    <row r="28" spans="1:12" ht="26.45" customHeight="1">
      <c r="A28" s="17" t="s">
        <v>3797</v>
      </c>
      <c r="B28" s="31" t="s">
        <v>1803</v>
      </c>
      <c r="C28" s="31"/>
      <c r="D28" s="43" t="s">
        <v>4</v>
      </c>
      <c r="E28" s="13">
        <v>41565</v>
      </c>
      <c r="F28" s="325">
        <v>44569</v>
      </c>
      <c r="G28" s="334"/>
      <c r="H28" s="15">
        <f>EDATE(F28-1,1)</f>
        <v>44599</v>
      </c>
      <c r="I28" s="16">
        <f t="shared" ca="1" si="0"/>
        <v>15</v>
      </c>
      <c r="J28" s="17" t="str">
        <f t="shared" ca="1" si="1"/>
        <v>NOT DUE</v>
      </c>
      <c r="K28" s="31" t="s">
        <v>1826</v>
      </c>
      <c r="L28" s="145"/>
    </row>
    <row r="29" spans="1:12" ht="26.45" customHeight="1">
      <c r="A29" s="17" t="s">
        <v>3798</v>
      </c>
      <c r="B29" s="31" t="s">
        <v>1804</v>
      </c>
      <c r="C29" s="31" t="s">
        <v>1805</v>
      </c>
      <c r="D29" s="43" t="s">
        <v>0</v>
      </c>
      <c r="E29" s="13">
        <v>41565</v>
      </c>
      <c r="F29" s="13">
        <v>44554</v>
      </c>
      <c r="G29" s="334"/>
      <c r="H29" s="15">
        <f>DATE(YEAR(F29),MONTH(F29)+3,DAY(F29)-1)</f>
        <v>44643</v>
      </c>
      <c r="I29" s="16">
        <f t="shared" ca="1" si="0"/>
        <v>59</v>
      </c>
      <c r="J29" s="17" t="str">
        <f t="shared" ca="1" si="1"/>
        <v>NOT DUE</v>
      </c>
      <c r="K29" s="31" t="s">
        <v>1826</v>
      </c>
      <c r="L29" s="145" t="s">
        <v>5241</v>
      </c>
    </row>
    <row r="30" spans="1:12" ht="24.75" customHeight="1">
      <c r="A30" s="17" t="s">
        <v>3799</v>
      </c>
      <c r="B30" s="31" t="s">
        <v>2376</v>
      </c>
      <c r="C30" s="31"/>
      <c r="D30" s="43" t="s">
        <v>1</v>
      </c>
      <c r="E30" s="13">
        <v>41565</v>
      </c>
      <c r="F30" s="325">
        <v>44584</v>
      </c>
      <c r="G30" s="334"/>
      <c r="H30" s="15">
        <f>DATE(YEAR(F30),MONTH(F30),DAY(F30)+1)</f>
        <v>44585</v>
      </c>
      <c r="I30" s="16">
        <f t="shared" ca="1" si="0"/>
        <v>1</v>
      </c>
      <c r="J30" s="17" t="str">
        <f t="shared" ca="1" si="1"/>
        <v>NOT DUE</v>
      </c>
      <c r="K30" s="31"/>
      <c r="L30" s="145" t="s">
        <v>5241</v>
      </c>
    </row>
    <row r="31" spans="1:12" ht="15.75" customHeight="1">
      <c r="A31" s="17" t="s">
        <v>3800</v>
      </c>
      <c r="B31" s="31" t="s">
        <v>1806</v>
      </c>
      <c r="C31" s="31" t="s">
        <v>1807</v>
      </c>
      <c r="D31" s="43" t="s">
        <v>375</v>
      </c>
      <c r="E31" s="13">
        <v>41565</v>
      </c>
      <c r="F31" s="325">
        <v>44449</v>
      </c>
      <c r="G31" s="334"/>
      <c r="H31" s="15">
        <f t="shared" ref="H31:H36" si="2">DATE(YEAR(F31)+1,MONTH(F31),DAY(F31)-1)</f>
        <v>44813</v>
      </c>
      <c r="I31" s="16">
        <f t="shared" ca="1" si="0"/>
        <v>229</v>
      </c>
      <c r="J31" s="17" t="str">
        <f t="shared" ca="1" si="1"/>
        <v>NOT DUE</v>
      </c>
      <c r="K31" s="31"/>
      <c r="L31" s="145"/>
    </row>
    <row r="32" spans="1:12" ht="26.45" customHeight="1">
      <c r="A32" s="17" t="s">
        <v>3801</v>
      </c>
      <c r="B32" s="31" t="s">
        <v>1808</v>
      </c>
      <c r="C32" s="31" t="s">
        <v>1809</v>
      </c>
      <c r="D32" s="43" t="s">
        <v>375</v>
      </c>
      <c r="E32" s="13">
        <v>41565</v>
      </c>
      <c r="F32" s="325">
        <v>44449</v>
      </c>
      <c r="G32" s="334"/>
      <c r="H32" s="15">
        <f t="shared" si="2"/>
        <v>44813</v>
      </c>
      <c r="I32" s="16">
        <f t="shared" ca="1" si="0"/>
        <v>229</v>
      </c>
      <c r="J32" s="17" t="str">
        <f t="shared" ca="1" si="1"/>
        <v>NOT DUE</v>
      </c>
      <c r="K32" s="31"/>
      <c r="L32" s="145"/>
    </row>
    <row r="33" spans="1:12" ht="26.45" customHeight="1">
      <c r="A33" s="17" t="s">
        <v>3802</v>
      </c>
      <c r="B33" s="31" t="s">
        <v>1810</v>
      </c>
      <c r="C33" s="31" t="s">
        <v>1811</v>
      </c>
      <c r="D33" s="43" t="s">
        <v>375</v>
      </c>
      <c r="E33" s="13">
        <v>41565</v>
      </c>
      <c r="F33" s="325">
        <v>44449</v>
      </c>
      <c r="G33" s="334"/>
      <c r="H33" s="15">
        <f t="shared" si="2"/>
        <v>44813</v>
      </c>
      <c r="I33" s="16">
        <f t="shared" ca="1" si="0"/>
        <v>229</v>
      </c>
      <c r="J33" s="17" t="str">
        <f t="shared" ca="1" si="1"/>
        <v>NOT DUE</v>
      </c>
      <c r="K33" s="31"/>
      <c r="L33" s="145"/>
    </row>
    <row r="34" spans="1:12" ht="26.45" customHeight="1">
      <c r="A34" s="17" t="s">
        <v>3803</v>
      </c>
      <c r="B34" s="31" t="s">
        <v>1812</v>
      </c>
      <c r="C34" s="31" t="s">
        <v>1813</v>
      </c>
      <c r="D34" s="43" t="s">
        <v>375</v>
      </c>
      <c r="E34" s="13">
        <v>41565</v>
      </c>
      <c r="F34" s="325">
        <v>44449</v>
      </c>
      <c r="G34" s="334"/>
      <c r="H34" s="15">
        <f t="shared" si="2"/>
        <v>44813</v>
      </c>
      <c r="I34" s="16">
        <f t="shared" ca="1" si="0"/>
        <v>229</v>
      </c>
      <c r="J34" s="17" t="str">
        <f t="shared" ca="1" si="1"/>
        <v>NOT DUE</v>
      </c>
      <c r="K34" s="31"/>
      <c r="L34" s="145"/>
    </row>
    <row r="35" spans="1:12" ht="26.45" customHeight="1">
      <c r="A35" s="17" t="s">
        <v>3804</v>
      </c>
      <c r="B35" s="31" t="s">
        <v>1814</v>
      </c>
      <c r="C35" s="31" t="s">
        <v>1815</v>
      </c>
      <c r="D35" s="43" t="s">
        <v>375</v>
      </c>
      <c r="E35" s="13">
        <v>41565</v>
      </c>
      <c r="F35" s="325">
        <v>44449</v>
      </c>
      <c r="G35" s="334"/>
      <c r="H35" s="15">
        <f t="shared" si="2"/>
        <v>44813</v>
      </c>
      <c r="I35" s="16">
        <f t="shared" ca="1" si="0"/>
        <v>229</v>
      </c>
      <c r="J35" s="17" t="str">
        <f t="shared" ca="1" si="1"/>
        <v>NOT DUE</v>
      </c>
      <c r="K35" s="31"/>
      <c r="L35" s="145"/>
    </row>
    <row r="36" spans="1:12" ht="15.75" customHeight="1">
      <c r="A36" s="17" t="s">
        <v>3805</v>
      </c>
      <c r="B36" s="31" t="s">
        <v>1827</v>
      </c>
      <c r="C36" s="31" t="s">
        <v>1828</v>
      </c>
      <c r="D36" s="43" t="s">
        <v>375</v>
      </c>
      <c r="E36" s="13">
        <v>41565</v>
      </c>
      <c r="F36" s="325">
        <v>44449</v>
      </c>
      <c r="G36" s="334"/>
      <c r="H36" s="15">
        <f t="shared" si="2"/>
        <v>44813</v>
      </c>
      <c r="I36" s="16">
        <f t="shared" ca="1" si="0"/>
        <v>229</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4"/>
      <c r="H8" s="15">
        <f>DATE(YEAR(F8)+1,MONTH(F8),DAY(F8)-1)</f>
        <v>44877</v>
      </c>
      <c r="I8" s="16">
        <f t="shared" ref="I8:I36" ca="1" si="0">IF(ISBLANK(H8),"",H8-DATE(YEAR(NOW()),MONTH(NOW()),DAY(NOW())))</f>
        <v>293</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4"/>
      <c r="H9" s="15">
        <f>DATE(YEAR(F9)+4,MONTH(F9),DAY(F9)-1)</f>
        <v>44859</v>
      </c>
      <c r="I9" s="16">
        <f t="shared" ca="1" si="0"/>
        <v>275</v>
      </c>
      <c r="J9" s="17" t="str">
        <f t="shared" ca="1" si="1"/>
        <v>NOT DUE</v>
      </c>
      <c r="K9" s="31"/>
      <c r="L9" s="145" t="s">
        <v>4528</v>
      </c>
    </row>
    <row r="10" spans="1:12" ht="15.75" customHeight="1">
      <c r="A10" s="17" t="s">
        <v>3750</v>
      </c>
      <c r="B10" s="31" t="s">
        <v>2359</v>
      </c>
      <c r="C10" s="31" t="s">
        <v>2407</v>
      </c>
      <c r="D10" s="43" t="s">
        <v>0</v>
      </c>
      <c r="E10" s="13">
        <v>41565</v>
      </c>
      <c r="F10" s="325">
        <v>44493</v>
      </c>
      <c r="G10" s="334"/>
      <c r="H10" s="15">
        <f>DATE(YEAR(F10),MONTH(F10)+3,DAY(F10)-1)</f>
        <v>44584</v>
      </c>
      <c r="I10" s="16">
        <f t="shared" ca="1" si="0"/>
        <v>0</v>
      </c>
      <c r="J10" s="17" t="str">
        <f t="shared" ca="1" si="1"/>
        <v>NOT DUE</v>
      </c>
      <c r="K10" s="31"/>
      <c r="L10" s="145" t="s">
        <v>4528</v>
      </c>
    </row>
    <row r="11" spans="1:12" ht="26.45" customHeight="1">
      <c r="A11" s="17" t="s">
        <v>3751</v>
      </c>
      <c r="B11" s="31" t="s">
        <v>2364</v>
      </c>
      <c r="C11" s="31" t="s">
        <v>2412</v>
      </c>
      <c r="D11" s="43" t="s">
        <v>1283</v>
      </c>
      <c r="E11" s="13">
        <v>41565</v>
      </c>
      <c r="F11" s="13">
        <v>43229</v>
      </c>
      <c r="G11" s="334"/>
      <c r="H11" s="15">
        <f>DATE(YEAR(F11)+4,MONTH(F11),DAY(F11)-1)</f>
        <v>44689</v>
      </c>
      <c r="I11" s="16">
        <f t="shared" ca="1" si="0"/>
        <v>105</v>
      </c>
      <c r="J11" s="17" t="str">
        <f t="shared" ca="1" si="1"/>
        <v>NOT DUE</v>
      </c>
      <c r="K11" s="31" t="s">
        <v>2425</v>
      </c>
      <c r="L11" s="145" t="s">
        <v>4528</v>
      </c>
    </row>
    <row r="12" spans="1:12" ht="24.95" customHeight="1">
      <c r="A12" s="17" t="s">
        <v>3752</v>
      </c>
      <c r="B12" s="31" t="s">
        <v>2367</v>
      </c>
      <c r="C12" s="31" t="s">
        <v>2413</v>
      </c>
      <c r="D12" s="43" t="s">
        <v>375</v>
      </c>
      <c r="E12" s="13">
        <v>41565</v>
      </c>
      <c r="F12" s="325">
        <v>44513</v>
      </c>
      <c r="G12" s="334"/>
      <c r="H12" s="15">
        <f>DATE(YEAR(F12)+1,MONTH(F12),DAY(F12)-1)</f>
        <v>44877</v>
      </c>
      <c r="I12" s="16">
        <f t="shared" ca="1" si="0"/>
        <v>293</v>
      </c>
      <c r="J12" s="17" t="str">
        <f t="shared" ca="1" si="1"/>
        <v>NOT DUE</v>
      </c>
      <c r="K12" s="31" t="s">
        <v>1818</v>
      </c>
      <c r="L12" s="145"/>
    </row>
    <row r="13" spans="1:12" ht="24.95" customHeight="1">
      <c r="A13" s="17" t="s">
        <v>3753</v>
      </c>
      <c r="B13" s="31" t="s">
        <v>2367</v>
      </c>
      <c r="C13" s="31" t="s">
        <v>2414</v>
      </c>
      <c r="D13" s="43" t="s">
        <v>1283</v>
      </c>
      <c r="E13" s="13">
        <v>41565</v>
      </c>
      <c r="F13" s="13">
        <v>43399</v>
      </c>
      <c r="G13" s="334"/>
      <c r="H13" s="15">
        <f>DATE(YEAR(F13)+4,MONTH(F13),DAY(F13)-1)</f>
        <v>44859</v>
      </c>
      <c r="I13" s="16">
        <f t="shared" ca="1" si="0"/>
        <v>275</v>
      </c>
      <c r="J13" s="17" t="str">
        <f t="shared" ca="1" si="1"/>
        <v>NOT DUE</v>
      </c>
      <c r="K13" s="31" t="s">
        <v>1819</v>
      </c>
      <c r="L13" s="145"/>
    </row>
    <row r="14" spans="1:12" ht="26.45" customHeight="1">
      <c r="A14" s="17" t="s">
        <v>3754</v>
      </c>
      <c r="B14" s="31" t="s">
        <v>573</v>
      </c>
      <c r="C14" s="31" t="s">
        <v>2415</v>
      </c>
      <c r="D14" s="43" t="s">
        <v>375</v>
      </c>
      <c r="E14" s="13">
        <v>41565</v>
      </c>
      <c r="F14" s="13">
        <v>44493</v>
      </c>
      <c r="G14" s="334"/>
      <c r="H14" s="15">
        <f>DATE(YEAR(F14)+1,MONTH(F14),DAY(F14)-1)</f>
        <v>44857</v>
      </c>
      <c r="I14" s="16">
        <f t="shared" ca="1" si="0"/>
        <v>273</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4"/>
      <c r="H15" s="15">
        <f>DATE(YEAR(F15)+4,MONTH(F15),DAY(F15)-1)</f>
        <v>44859</v>
      </c>
      <c r="I15" s="16">
        <f t="shared" ca="1" si="0"/>
        <v>275</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4"/>
      <c r="H16" s="15">
        <f>DATE(YEAR(F16)+1,MONTH(F16),DAY(F16)-1)</f>
        <v>44857</v>
      </c>
      <c r="I16" s="16">
        <f t="shared" ca="1" si="0"/>
        <v>273</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4"/>
      <c r="H17" s="15">
        <f>DATE(YEAR(F17)+1,MONTH(F17),DAY(F17)-1)</f>
        <v>44857</v>
      </c>
      <c r="I17" s="16">
        <f t="shared" ca="1" si="0"/>
        <v>273</v>
      </c>
      <c r="J17" s="17" t="str">
        <f t="shared" ca="1" si="1"/>
        <v>NOT DUE</v>
      </c>
      <c r="K17" s="31" t="s">
        <v>1823</v>
      </c>
      <c r="L17" s="145" t="s">
        <v>4528</v>
      </c>
    </row>
    <row r="18" spans="1:12" ht="24.95" customHeight="1">
      <c r="A18" s="17" t="s">
        <v>3758</v>
      </c>
      <c r="B18" s="31" t="s">
        <v>2421</v>
      </c>
      <c r="C18" s="31" t="s">
        <v>2422</v>
      </c>
      <c r="D18" s="43" t="s">
        <v>0</v>
      </c>
      <c r="E18" s="13">
        <v>41565</v>
      </c>
      <c r="F18" s="325">
        <v>44493</v>
      </c>
      <c r="G18" s="334"/>
      <c r="H18" s="15">
        <f>DATE(YEAR(F18),MONTH(F18)+3,DAY(F18)-1)</f>
        <v>44584</v>
      </c>
      <c r="I18" s="16">
        <f t="shared" ca="1" si="0"/>
        <v>0</v>
      </c>
      <c r="J18" s="17" t="str">
        <f t="shared" ca="1" si="1"/>
        <v>NOT DUE</v>
      </c>
      <c r="K18" s="31" t="s">
        <v>1823</v>
      </c>
      <c r="L18" s="145" t="s">
        <v>4528</v>
      </c>
    </row>
    <row r="19" spans="1:12" ht="38.450000000000003" customHeight="1">
      <c r="A19" s="17" t="s">
        <v>3759</v>
      </c>
      <c r="B19" s="31" t="s">
        <v>1786</v>
      </c>
      <c r="C19" s="31" t="s">
        <v>1787</v>
      </c>
      <c r="D19" s="43" t="s">
        <v>1</v>
      </c>
      <c r="E19" s="13">
        <v>41565</v>
      </c>
      <c r="F19" s="325">
        <v>44584</v>
      </c>
      <c r="G19" s="334"/>
      <c r="H19" s="15">
        <f>DATE(YEAR(F19),MONTH(F19),DAY(F19)+1)</f>
        <v>44585</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13">
        <f>F19</f>
        <v>44584</v>
      </c>
      <c r="G20" s="334"/>
      <c r="H20" s="15">
        <f>DATE(YEAR(F20),MONTH(F20),DAY(F20)+1)</f>
        <v>44585</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13">
        <f>F20</f>
        <v>44584</v>
      </c>
      <c r="G21" s="334"/>
      <c r="H21" s="15">
        <f>DATE(YEAR(F21),MONTH(F21),DAY(F21)+1)</f>
        <v>44585</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5">
        <f>F21</f>
        <v>44584</v>
      </c>
      <c r="G22" s="334"/>
      <c r="H22" s="15">
        <f>EDATE(F22-1,1)</f>
        <v>44614</v>
      </c>
      <c r="I22" s="16">
        <f t="shared" ca="1" si="0"/>
        <v>30</v>
      </c>
      <c r="J22" s="17" t="str">
        <f t="shared" ca="1" si="1"/>
        <v>NOT DUE</v>
      </c>
      <c r="K22" s="31" t="s">
        <v>1824</v>
      </c>
      <c r="L22" s="145"/>
    </row>
    <row r="23" spans="1:12" ht="24.95" customHeight="1">
      <c r="A23" s="17" t="s">
        <v>3763</v>
      </c>
      <c r="B23" s="31" t="s">
        <v>1794</v>
      </c>
      <c r="C23" s="31" t="s">
        <v>1795</v>
      </c>
      <c r="D23" s="43" t="s">
        <v>1</v>
      </c>
      <c r="E23" s="13">
        <v>41565</v>
      </c>
      <c r="F23" s="13">
        <f>F21</f>
        <v>44584</v>
      </c>
      <c r="G23" s="334"/>
      <c r="H23" s="15">
        <f>DATE(YEAR(F23),MONTH(F23),DAY(F23)+1)</f>
        <v>44585</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44584</v>
      </c>
      <c r="G24" s="334"/>
      <c r="H24" s="15">
        <f>DATE(YEAR(F24),MONTH(F24),DAY(F24)+1)</f>
        <v>44585</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44584</v>
      </c>
      <c r="G25" s="334"/>
      <c r="H25" s="15">
        <f>DATE(YEAR(F25),MONTH(F25),DAY(F25)+1)</f>
        <v>44585</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44584</v>
      </c>
      <c r="G26" s="334"/>
      <c r="H26" s="15">
        <f>DATE(YEAR(F26),MONTH(F26),DAY(F26)+1)</f>
        <v>44585</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5">
        <v>44563</v>
      </c>
      <c r="G27" s="334"/>
      <c r="H27" s="15">
        <f>DATE(YEAR(F27),MONTH(F27)+3,DAY(F27)-1)</f>
        <v>44652</v>
      </c>
      <c r="I27" s="16">
        <f t="shared" ca="1" si="0"/>
        <v>68</v>
      </c>
      <c r="J27" s="17" t="str">
        <f t="shared" ca="1" si="1"/>
        <v>NOT DUE</v>
      </c>
      <c r="K27" s="31" t="s">
        <v>1825</v>
      </c>
      <c r="L27" s="145" t="s">
        <v>4528</v>
      </c>
    </row>
    <row r="28" spans="1:12" ht="26.45" customHeight="1">
      <c r="A28" s="17" t="s">
        <v>3768</v>
      </c>
      <c r="B28" s="31" t="s">
        <v>1803</v>
      </c>
      <c r="C28" s="31"/>
      <c r="D28" s="43" t="s">
        <v>4</v>
      </c>
      <c r="E28" s="13">
        <v>41565</v>
      </c>
      <c r="F28" s="325">
        <f>F25</f>
        <v>44584</v>
      </c>
      <c r="G28" s="334"/>
      <c r="H28" s="15">
        <f>EDATE(F28-1,1)</f>
        <v>44614</v>
      </c>
      <c r="I28" s="16">
        <f t="shared" ca="1" si="0"/>
        <v>30</v>
      </c>
      <c r="J28" s="17" t="str">
        <f t="shared" ca="1" si="1"/>
        <v>NOT DUE</v>
      </c>
      <c r="K28" s="31" t="s">
        <v>1826</v>
      </c>
      <c r="L28" s="145"/>
    </row>
    <row r="29" spans="1:12" ht="26.45" customHeight="1">
      <c r="A29" s="17" t="s">
        <v>3769</v>
      </c>
      <c r="B29" s="31" t="s">
        <v>1804</v>
      </c>
      <c r="C29" s="31" t="s">
        <v>1805</v>
      </c>
      <c r="D29" s="43" t="s">
        <v>0</v>
      </c>
      <c r="E29" s="13">
        <v>41565</v>
      </c>
      <c r="F29" s="13">
        <v>44554</v>
      </c>
      <c r="G29" s="334"/>
      <c r="H29" s="15">
        <f>DATE(YEAR(F29),MONTH(F29)+3,DAY(F29)-1)</f>
        <v>44643</v>
      </c>
      <c r="I29" s="16">
        <f t="shared" ca="1" si="0"/>
        <v>59</v>
      </c>
      <c r="J29" s="17" t="str">
        <f t="shared" ca="1" si="1"/>
        <v>NOT DUE</v>
      </c>
      <c r="K29" s="31" t="s">
        <v>1826</v>
      </c>
      <c r="L29" s="145" t="s">
        <v>5241</v>
      </c>
    </row>
    <row r="30" spans="1:12" ht="24" customHeight="1">
      <c r="A30" s="17" t="s">
        <v>3770</v>
      </c>
      <c r="B30" s="31" t="s">
        <v>2376</v>
      </c>
      <c r="C30" s="31"/>
      <c r="D30" s="43" t="s">
        <v>1</v>
      </c>
      <c r="E30" s="13">
        <v>41565</v>
      </c>
      <c r="F30" s="13">
        <f>F26</f>
        <v>44584</v>
      </c>
      <c r="G30" s="334"/>
      <c r="H30" s="15">
        <f>DATE(YEAR(F30),MONTH(F30),DAY(F30)+1)</f>
        <v>44585</v>
      </c>
      <c r="I30" s="16">
        <f t="shared" ca="1" si="0"/>
        <v>1</v>
      </c>
      <c r="J30" s="17" t="str">
        <f t="shared" ca="1" si="1"/>
        <v>NOT DUE</v>
      </c>
      <c r="K30" s="31"/>
      <c r="L30" s="145" t="s">
        <v>5241</v>
      </c>
    </row>
    <row r="31" spans="1:12" ht="15.75" customHeight="1">
      <c r="A31" s="17" t="s">
        <v>3771</v>
      </c>
      <c r="B31" s="31" t="s">
        <v>1806</v>
      </c>
      <c r="C31" s="31" t="s">
        <v>1807</v>
      </c>
      <c r="D31" s="43" t="s">
        <v>375</v>
      </c>
      <c r="E31" s="13">
        <v>41565</v>
      </c>
      <c r="F31" s="325">
        <v>44548</v>
      </c>
      <c r="G31" s="334"/>
      <c r="H31" s="15">
        <f t="shared" ref="H31:H36" si="2">DATE(YEAR(F31)+1,MONTH(F31),DAY(F31)-1)</f>
        <v>44912</v>
      </c>
      <c r="I31" s="16">
        <f t="shared" ca="1" si="0"/>
        <v>328</v>
      </c>
      <c r="J31" s="17" t="str">
        <f t="shared" ca="1" si="1"/>
        <v>NOT DUE</v>
      </c>
      <c r="K31" s="31"/>
      <c r="L31" s="145"/>
    </row>
    <row r="32" spans="1:12" ht="26.45" customHeight="1">
      <c r="A32" s="17" t="s">
        <v>3772</v>
      </c>
      <c r="B32" s="31" t="s">
        <v>1808</v>
      </c>
      <c r="C32" s="31" t="s">
        <v>1809</v>
      </c>
      <c r="D32" s="43" t="s">
        <v>375</v>
      </c>
      <c r="E32" s="13">
        <v>41565</v>
      </c>
      <c r="F32" s="325">
        <v>44548</v>
      </c>
      <c r="G32" s="334"/>
      <c r="H32" s="15">
        <f t="shared" si="2"/>
        <v>44912</v>
      </c>
      <c r="I32" s="16">
        <f t="shared" ca="1" si="0"/>
        <v>328</v>
      </c>
      <c r="J32" s="17" t="str">
        <f t="shared" ca="1" si="1"/>
        <v>NOT DUE</v>
      </c>
      <c r="K32" s="31"/>
      <c r="L32" s="145"/>
    </row>
    <row r="33" spans="1:12" ht="26.45" customHeight="1">
      <c r="A33" s="17" t="s">
        <v>3773</v>
      </c>
      <c r="B33" s="31" t="s">
        <v>1810</v>
      </c>
      <c r="C33" s="31" t="s">
        <v>1811</v>
      </c>
      <c r="D33" s="43" t="s">
        <v>375</v>
      </c>
      <c r="E33" s="13">
        <v>41565</v>
      </c>
      <c r="F33" s="325">
        <v>44548</v>
      </c>
      <c r="G33" s="334"/>
      <c r="H33" s="15">
        <f t="shared" si="2"/>
        <v>44912</v>
      </c>
      <c r="I33" s="16">
        <f t="shared" ca="1" si="0"/>
        <v>328</v>
      </c>
      <c r="J33" s="17" t="str">
        <f t="shared" ca="1" si="1"/>
        <v>NOT DUE</v>
      </c>
      <c r="K33" s="31"/>
      <c r="L33" s="145"/>
    </row>
    <row r="34" spans="1:12" ht="26.45" customHeight="1">
      <c r="A34" s="17" t="s">
        <v>3774</v>
      </c>
      <c r="B34" s="31" t="s">
        <v>1812</v>
      </c>
      <c r="C34" s="31" t="s">
        <v>1813</v>
      </c>
      <c r="D34" s="43" t="s">
        <v>375</v>
      </c>
      <c r="E34" s="13">
        <v>41565</v>
      </c>
      <c r="F34" s="325">
        <v>44548</v>
      </c>
      <c r="G34" s="334"/>
      <c r="H34" s="15">
        <f t="shared" si="2"/>
        <v>44912</v>
      </c>
      <c r="I34" s="16">
        <f t="shared" ca="1" si="0"/>
        <v>328</v>
      </c>
      <c r="J34" s="17" t="str">
        <f t="shared" ca="1" si="1"/>
        <v>NOT DUE</v>
      </c>
      <c r="K34" s="31"/>
      <c r="L34" s="145"/>
    </row>
    <row r="35" spans="1:12" ht="26.45" customHeight="1">
      <c r="A35" s="17" t="s">
        <v>3775</v>
      </c>
      <c r="B35" s="31" t="s">
        <v>1814</v>
      </c>
      <c r="C35" s="31" t="s">
        <v>1815</v>
      </c>
      <c r="D35" s="43" t="s">
        <v>375</v>
      </c>
      <c r="E35" s="13">
        <v>41565</v>
      </c>
      <c r="F35" s="325">
        <v>44548</v>
      </c>
      <c r="G35" s="334"/>
      <c r="H35" s="15">
        <f t="shared" si="2"/>
        <v>44912</v>
      </c>
      <c r="I35" s="16">
        <f t="shared" ca="1" si="0"/>
        <v>328</v>
      </c>
      <c r="J35" s="17" t="str">
        <f t="shared" ca="1" si="1"/>
        <v>NOT DUE</v>
      </c>
      <c r="K35" s="31"/>
      <c r="L35" s="145"/>
    </row>
    <row r="36" spans="1:12" ht="15.75" customHeight="1">
      <c r="A36" s="17" t="s">
        <v>3776</v>
      </c>
      <c r="B36" s="31" t="s">
        <v>1827</v>
      </c>
      <c r="C36" s="31" t="s">
        <v>1828</v>
      </c>
      <c r="D36" s="43" t="s">
        <v>375</v>
      </c>
      <c r="E36" s="13">
        <v>41565</v>
      </c>
      <c r="F36" s="325">
        <v>44548</v>
      </c>
      <c r="G36" s="334"/>
      <c r="H36" s="15">
        <f t="shared" si="2"/>
        <v>44912</v>
      </c>
      <c r="I36" s="16">
        <f t="shared" ca="1" si="0"/>
        <v>328</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0:F21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F17" sqref="F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25">
        <v>44569</v>
      </c>
      <c r="G8" s="334"/>
      <c r="H8" s="15">
        <f>DATE(YEAR(F8)+1,MONTH(F8),DAY(F8)-1)</f>
        <v>44933</v>
      </c>
      <c r="I8" s="16">
        <f t="shared" ref="I8:I40" ca="1" si="0">IF(ISBLANK(H8),"",H8-DATE(YEAR(NOW()),MONTH(NOW()),DAY(NOW())))</f>
        <v>349</v>
      </c>
      <c r="J8" s="17" t="str">
        <f t="shared" ref="J8:J40" ca="1" si="1">IF(I8="","",IF(I8&lt;0,"OVERDUE","NOT DUE"))</f>
        <v>NOT DUE</v>
      </c>
      <c r="K8" s="31" t="s">
        <v>2423</v>
      </c>
      <c r="L8" s="145" t="s">
        <v>4528</v>
      </c>
    </row>
    <row r="9" spans="1:12" ht="26.45" customHeight="1">
      <c r="A9" s="17" t="s">
        <v>3682</v>
      </c>
      <c r="B9" s="31" t="s">
        <v>2405</v>
      </c>
      <c r="C9" s="31" t="s">
        <v>2406</v>
      </c>
      <c r="D9" s="43" t="s">
        <v>1283</v>
      </c>
      <c r="E9" s="13">
        <v>41565</v>
      </c>
      <c r="F9" s="13">
        <v>43306</v>
      </c>
      <c r="G9" s="334"/>
      <c r="H9" s="15">
        <f>DATE(YEAR(F9)+4,MONTH(F9),DAY(F9)-1)</f>
        <v>44766</v>
      </c>
      <c r="I9" s="16">
        <f t="shared" ca="1" si="0"/>
        <v>182</v>
      </c>
      <c r="J9" s="17" t="str">
        <f t="shared" ca="1" si="1"/>
        <v>NOT DUE</v>
      </c>
      <c r="K9" s="31"/>
      <c r="L9" s="145"/>
    </row>
    <row r="10" spans="1:12" ht="15.75" customHeight="1">
      <c r="A10" s="17" t="s">
        <v>3683</v>
      </c>
      <c r="B10" s="31" t="s">
        <v>2359</v>
      </c>
      <c r="C10" s="31" t="s">
        <v>2407</v>
      </c>
      <c r="D10" s="43" t="s">
        <v>0</v>
      </c>
      <c r="E10" s="13">
        <v>41565</v>
      </c>
      <c r="F10" s="325">
        <v>44577</v>
      </c>
      <c r="G10" s="334"/>
      <c r="H10" s="15">
        <f>DATE(YEAR(F10),MONTH(F10)+3,DAY(F10)-1)</f>
        <v>44666</v>
      </c>
      <c r="I10" s="16">
        <f t="shared" ca="1" si="0"/>
        <v>82</v>
      </c>
      <c r="J10" s="17" t="str">
        <f t="shared" ca="1" si="1"/>
        <v>NOT DUE</v>
      </c>
      <c r="K10" s="31"/>
      <c r="L10" s="145" t="s">
        <v>4528</v>
      </c>
    </row>
    <row r="11" spans="1:12" ht="15.75" customHeight="1">
      <c r="A11" s="17" t="s">
        <v>3684</v>
      </c>
      <c r="B11" s="31" t="s">
        <v>2361</v>
      </c>
      <c r="C11" s="31" t="s">
        <v>2408</v>
      </c>
      <c r="D11" s="43" t="s">
        <v>375</v>
      </c>
      <c r="E11" s="13">
        <v>41565</v>
      </c>
      <c r="F11" s="325">
        <v>44478</v>
      </c>
      <c r="G11" s="334"/>
      <c r="H11" s="15">
        <f>DATE(YEAR(F11)+1,MONTH(F11),DAY(F11)-1)</f>
        <v>44842</v>
      </c>
      <c r="I11" s="16">
        <f t="shared" ca="1" si="0"/>
        <v>258</v>
      </c>
      <c r="J11" s="17" t="str">
        <f t="shared" ca="1" si="1"/>
        <v>NOT DUE</v>
      </c>
      <c r="K11" s="31"/>
      <c r="L11" s="145" t="s">
        <v>4528</v>
      </c>
    </row>
    <row r="12" spans="1:12" ht="24.95" customHeight="1">
      <c r="A12" s="17" t="s">
        <v>3685</v>
      </c>
      <c r="B12" s="31" t="s">
        <v>2361</v>
      </c>
      <c r="C12" s="31" t="s">
        <v>2409</v>
      </c>
      <c r="D12" s="43" t="s">
        <v>1283</v>
      </c>
      <c r="E12" s="13">
        <v>41565</v>
      </c>
      <c r="F12" s="13">
        <v>43377</v>
      </c>
      <c r="G12" s="334"/>
      <c r="H12" s="15">
        <f>DATE(YEAR(F12)+4,MONTH(F12),DAY(F12)-1)</f>
        <v>44837</v>
      </c>
      <c r="I12" s="16">
        <f t="shared" ca="1" si="0"/>
        <v>253</v>
      </c>
      <c r="J12" s="17" t="str">
        <f t="shared" ca="1" si="1"/>
        <v>NOT DUE</v>
      </c>
      <c r="K12" s="31" t="s">
        <v>2424</v>
      </c>
      <c r="L12" s="145" t="s">
        <v>4528</v>
      </c>
    </row>
    <row r="13" spans="1:12" ht="15.75" customHeight="1">
      <c r="A13" s="17" t="s">
        <v>3686</v>
      </c>
      <c r="B13" s="31" t="s">
        <v>2410</v>
      </c>
      <c r="C13" s="31" t="s">
        <v>2411</v>
      </c>
      <c r="D13" s="43" t="s">
        <v>0</v>
      </c>
      <c r="E13" s="13">
        <v>41565</v>
      </c>
      <c r="F13" s="325">
        <v>44577</v>
      </c>
      <c r="G13" s="334"/>
      <c r="H13" s="15">
        <f>DATE(YEAR(F13),MONTH(F13)+3,DAY(F13)-1)</f>
        <v>44666</v>
      </c>
      <c r="I13" s="16">
        <f t="shared" ca="1" si="0"/>
        <v>82</v>
      </c>
      <c r="J13" s="17" t="str">
        <f t="shared" ca="1" si="1"/>
        <v>NOT DUE</v>
      </c>
      <c r="K13" s="31"/>
      <c r="L13" s="145" t="s">
        <v>4528</v>
      </c>
    </row>
    <row r="14" spans="1:12" ht="20.25" customHeight="1">
      <c r="A14" s="17" t="s">
        <v>3687</v>
      </c>
      <c r="B14" s="31" t="s">
        <v>2410</v>
      </c>
      <c r="C14" s="31" t="s">
        <v>2409</v>
      </c>
      <c r="D14" s="43" t="s">
        <v>375</v>
      </c>
      <c r="E14" s="13">
        <v>41565</v>
      </c>
      <c r="F14" s="325">
        <v>44563</v>
      </c>
      <c r="G14" s="334"/>
      <c r="H14" s="15">
        <f>DATE(YEAR(F14)+1,MONTH(F14),DAY(F14)-1)</f>
        <v>44927</v>
      </c>
      <c r="I14" s="16">
        <f t="shared" ca="1" si="0"/>
        <v>343</v>
      </c>
      <c r="J14" s="17" t="str">
        <f t="shared" ca="1" si="1"/>
        <v>NOT DUE</v>
      </c>
      <c r="K14" s="31"/>
      <c r="L14" s="145" t="s">
        <v>5182</v>
      </c>
    </row>
    <row r="15" spans="1:12" ht="26.45" customHeight="1">
      <c r="A15" s="17" t="s">
        <v>3688</v>
      </c>
      <c r="B15" s="31" t="s">
        <v>2364</v>
      </c>
      <c r="C15" s="31" t="s">
        <v>2412</v>
      </c>
      <c r="D15" s="43" t="s">
        <v>1283</v>
      </c>
      <c r="E15" s="13">
        <v>41565</v>
      </c>
      <c r="F15" s="13">
        <v>43306</v>
      </c>
      <c r="G15" s="334"/>
      <c r="H15" s="15">
        <f>DATE(YEAR(F15)+4,MONTH(F15),DAY(F15)-1)</f>
        <v>44766</v>
      </c>
      <c r="I15" s="16">
        <f t="shared" ca="1" si="0"/>
        <v>182</v>
      </c>
      <c r="J15" s="17" t="str">
        <f t="shared" ca="1" si="1"/>
        <v>NOT DUE</v>
      </c>
      <c r="K15" s="31" t="s">
        <v>2425</v>
      </c>
      <c r="L15" s="145" t="s">
        <v>4528</v>
      </c>
    </row>
    <row r="16" spans="1:12" ht="15.75" customHeight="1">
      <c r="A16" s="17" t="s">
        <v>3689</v>
      </c>
      <c r="B16" s="31" t="s">
        <v>2367</v>
      </c>
      <c r="C16" s="31" t="s">
        <v>2413</v>
      </c>
      <c r="D16" s="43" t="s">
        <v>375</v>
      </c>
      <c r="E16" s="13">
        <v>41565</v>
      </c>
      <c r="F16" s="325">
        <v>44563</v>
      </c>
      <c r="G16" s="334"/>
      <c r="H16" s="15">
        <f>DATE(YEAR(F16)+1,MONTH(F16),DAY(F16)-1)</f>
        <v>44927</v>
      </c>
      <c r="I16" s="16">
        <f t="shared" ca="1" si="0"/>
        <v>343</v>
      </c>
      <c r="J16" s="17" t="str">
        <f t="shared" ca="1" si="1"/>
        <v>NOT DUE</v>
      </c>
      <c r="K16" s="31" t="s">
        <v>1818</v>
      </c>
      <c r="L16" s="145"/>
    </row>
    <row r="17" spans="1:12" ht="24.95" customHeight="1">
      <c r="A17" s="17" t="s">
        <v>3690</v>
      </c>
      <c r="B17" s="31" t="s">
        <v>2367</v>
      </c>
      <c r="C17" s="31" t="s">
        <v>2414</v>
      </c>
      <c r="D17" s="43" t="s">
        <v>1283</v>
      </c>
      <c r="E17" s="13">
        <v>41565</v>
      </c>
      <c r="F17" s="13">
        <v>43306</v>
      </c>
      <c r="G17" s="334"/>
      <c r="H17" s="15">
        <f>DATE(YEAR(F17)+4,MONTH(F17),DAY(F17)-1)</f>
        <v>44766</v>
      </c>
      <c r="I17" s="16">
        <f t="shared" ca="1" si="0"/>
        <v>182</v>
      </c>
      <c r="J17" s="17" t="str">
        <f t="shared" ca="1" si="1"/>
        <v>NOT DUE</v>
      </c>
      <c r="K17" s="31" t="s">
        <v>1819</v>
      </c>
      <c r="L17" s="145"/>
    </row>
    <row r="18" spans="1:12" ht="24.95" customHeight="1">
      <c r="A18" s="17" t="s">
        <v>3691</v>
      </c>
      <c r="B18" s="31" t="s">
        <v>573</v>
      </c>
      <c r="C18" s="31" t="s">
        <v>2415</v>
      </c>
      <c r="D18" s="43" t="s">
        <v>375</v>
      </c>
      <c r="E18" s="13">
        <v>41565</v>
      </c>
      <c r="F18" s="325">
        <v>44563</v>
      </c>
      <c r="G18" s="334"/>
      <c r="H18" s="15">
        <f>DATE(YEAR(F18)+1,MONTH(F18),DAY(F18)-1)</f>
        <v>44927</v>
      </c>
      <c r="I18" s="16">
        <f t="shared" ca="1" si="0"/>
        <v>343</v>
      </c>
      <c r="J18" s="17" t="str">
        <f t="shared" ca="1" si="1"/>
        <v>NOT DUE</v>
      </c>
      <c r="K18" s="31" t="s">
        <v>1820</v>
      </c>
      <c r="L18" s="145"/>
    </row>
    <row r="19" spans="1:12" ht="24.95" customHeight="1">
      <c r="A19" s="17" t="s">
        <v>3692</v>
      </c>
      <c r="B19" s="31" t="s">
        <v>2416</v>
      </c>
      <c r="C19" s="31" t="s">
        <v>2417</v>
      </c>
      <c r="D19" s="43" t="s">
        <v>1283</v>
      </c>
      <c r="E19" s="13">
        <v>41565</v>
      </c>
      <c r="F19" s="13">
        <v>43306</v>
      </c>
      <c r="G19" s="334"/>
      <c r="H19" s="15">
        <f>DATE(YEAR(F19)+4,MONTH(F19),DAY(F19)-1)</f>
        <v>44766</v>
      </c>
      <c r="I19" s="16">
        <f t="shared" ca="1" si="0"/>
        <v>182</v>
      </c>
      <c r="J19" s="17" t="str">
        <f t="shared" ca="1" si="1"/>
        <v>NOT DUE</v>
      </c>
      <c r="K19" s="31" t="s">
        <v>1821</v>
      </c>
      <c r="L19" s="145"/>
    </row>
    <row r="20" spans="1:12" ht="24.95" customHeight="1">
      <c r="A20" s="17" t="s">
        <v>3693</v>
      </c>
      <c r="B20" s="31" t="s">
        <v>2372</v>
      </c>
      <c r="C20" s="31" t="s">
        <v>2418</v>
      </c>
      <c r="D20" s="43" t="s">
        <v>375</v>
      </c>
      <c r="E20" s="13">
        <v>41565</v>
      </c>
      <c r="F20" s="325">
        <v>44563</v>
      </c>
      <c r="G20" s="334"/>
      <c r="H20" s="15">
        <f>DATE(YEAR(F20)+1,MONTH(F20),DAY(F20)-1)</f>
        <v>44927</v>
      </c>
      <c r="I20" s="16">
        <f t="shared" ca="1" si="0"/>
        <v>343</v>
      </c>
      <c r="J20" s="17" t="str">
        <f t="shared" ca="1" si="1"/>
        <v>NOT DUE</v>
      </c>
      <c r="K20" s="31" t="s">
        <v>1822</v>
      </c>
      <c r="L20" s="145" t="s">
        <v>4528</v>
      </c>
    </row>
    <row r="21" spans="1:12" ht="24.95" customHeight="1">
      <c r="A21" s="17" t="s">
        <v>3694</v>
      </c>
      <c r="B21" s="31" t="s">
        <v>2419</v>
      </c>
      <c r="C21" s="31" t="s">
        <v>2420</v>
      </c>
      <c r="D21" s="43" t="s">
        <v>375</v>
      </c>
      <c r="E21" s="13">
        <v>41565</v>
      </c>
      <c r="F21" s="325">
        <v>44563</v>
      </c>
      <c r="G21" s="334"/>
      <c r="H21" s="15">
        <f>DATE(YEAR(F21)+1,MONTH(F21),DAY(F21)-1)</f>
        <v>44927</v>
      </c>
      <c r="I21" s="16">
        <f t="shared" ca="1" si="0"/>
        <v>343</v>
      </c>
      <c r="J21" s="17" t="str">
        <f t="shared" ca="1" si="1"/>
        <v>NOT DUE</v>
      </c>
      <c r="K21" s="31" t="s">
        <v>1823</v>
      </c>
      <c r="L21" s="145"/>
    </row>
    <row r="22" spans="1:12" ht="24.95" customHeight="1">
      <c r="A22" s="17" t="s">
        <v>3695</v>
      </c>
      <c r="B22" s="31" t="s">
        <v>2421</v>
      </c>
      <c r="C22" s="31" t="s">
        <v>2422</v>
      </c>
      <c r="D22" s="43" t="s">
        <v>0</v>
      </c>
      <c r="E22" s="13">
        <v>41565</v>
      </c>
      <c r="F22" s="13">
        <v>44554</v>
      </c>
      <c r="G22" s="334"/>
      <c r="H22" s="15">
        <f>DATE(YEAR(F22),MONTH(F22)+3,DAY(F22)-1)</f>
        <v>44643</v>
      </c>
      <c r="I22" s="16">
        <f t="shared" ca="1" si="0"/>
        <v>59</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44584</v>
      </c>
      <c r="G23" s="334"/>
      <c r="H23" s="15">
        <f>DATE(YEAR(F23),MONTH(F23),DAY(F23)+1)</f>
        <v>44585</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44584</v>
      </c>
      <c r="G24" s="334"/>
      <c r="H24" s="15">
        <f>DATE(YEAR(F24),MONTH(F24),DAY(F24)+1)</f>
        <v>44585</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44584</v>
      </c>
      <c r="G25" s="334"/>
      <c r="H25" s="15">
        <f>DATE(YEAR(F25),MONTH(F25),DAY(F25)+1)</f>
        <v>44585</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5">
        <f>F25</f>
        <v>44584</v>
      </c>
      <c r="G26" s="334"/>
      <c r="H26" s="15">
        <f>EDATE(F26-1,1)</f>
        <v>44614</v>
      </c>
      <c r="I26" s="16">
        <f t="shared" ca="1" si="0"/>
        <v>30</v>
      </c>
      <c r="J26" s="17" t="str">
        <f t="shared" ca="1" si="1"/>
        <v>NOT DUE</v>
      </c>
      <c r="K26" s="31" t="s">
        <v>1824</v>
      </c>
      <c r="L26" s="145"/>
    </row>
    <row r="27" spans="1:12" ht="24.95" customHeight="1">
      <c r="A27" s="17" t="s">
        <v>3700</v>
      </c>
      <c r="B27" s="31" t="s">
        <v>1794</v>
      </c>
      <c r="C27" s="31" t="s">
        <v>1795</v>
      </c>
      <c r="D27" s="43" t="s">
        <v>1</v>
      </c>
      <c r="E27" s="13">
        <v>41565</v>
      </c>
      <c r="F27" s="13">
        <f>F25</f>
        <v>44584</v>
      </c>
      <c r="G27" s="334"/>
      <c r="H27" s="15">
        <f>DATE(YEAR(F27),MONTH(F27),DAY(F27)+1)</f>
        <v>44585</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44584</v>
      </c>
      <c r="G28" s="334"/>
      <c r="H28" s="15">
        <f>DATE(YEAR(F28),MONTH(F28),DAY(F28)+1)</f>
        <v>44585</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44584</v>
      </c>
      <c r="G29" s="334"/>
      <c r="H29" s="15">
        <f>DATE(YEAR(F29),MONTH(F29),DAY(F29)+1)</f>
        <v>44585</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44584</v>
      </c>
      <c r="G30" s="334"/>
      <c r="H30" s="15">
        <f>DATE(YEAR(F30),MONTH(F30),DAY(F30)+1)</f>
        <v>44585</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5">
        <v>44563</v>
      </c>
      <c r="G31" s="334"/>
      <c r="H31" s="15">
        <f>DATE(YEAR(F31),MONTH(F31)+3,DAY(F31)-1)</f>
        <v>44652</v>
      </c>
      <c r="I31" s="16">
        <f t="shared" ca="1" si="0"/>
        <v>68</v>
      </c>
      <c r="J31" s="17" t="str">
        <f t="shared" ca="1" si="1"/>
        <v>NOT DUE</v>
      </c>
      <c r="K31" s="31" t="s">
        <v>1825</v>
      </c>
      <c r="L31" s="145"/>
    </row>
    <row r="32" spans="1:12" ht="26.45" customHeight="1">
      <c r="A32" s="17" t="s">
        <v>3705</v>
      </c>
      <c r="B32" s="31" t="s">
        <v>1803</v>
      </c>
      <c r="C32" s="31"/>
      <c r="D32" s="43" t="s">
        <v>4</v>
      </c>
      <c r="E32" s="13">
        <v>41565</v>
      </c>
      <c r="F32" s="325">
        <f>F27</f>
        <v>44584</v>
      </c>
      <c r="G32" s="334"/>
      <c r="H32" s="15">
        <f>EDATE(F32-1,1)</f>
        <v>44614</v>
      </c>
      <c r="I32" s="16">
        <f t="shared" ca="1" si="0"/>
        <v>30</v>
      </c>
      <c r="J32" s="17" t="str">
        <f t="shared" ca="1" si="1"/>
        <v>NOT DUE</v>
      </c>
      <c r="K32" s="31" t="s">
        <v>1826</v>
      </c>
      <c r="L32" s="145"/>
    </row>
    <row r="33" spans="1:12" ht="26.45" customHeight="1">
      <c r="A33" s="17" t="s">
        <v>3706</v>
      </c>
      <c r="B33" s="31" t="s">
        <v>1804</v>
      </c>
      <c r="C33" s="31" t="s">
        <v>1805</v>
      </c>
      <c r="D33" s="43" t="s">
        <v>0</v>
      </c>
      <c r="E33" s="13">
        <v>41565</v>
      </c>
      <c r="F33" s="13">
        <v>44554</v>
      </c>
      <c r="G33" s="334"/>
      <c r="H33" s="15">
        <f>DATE(YEAR(F33),MONTH(F33)+3,DAY(F33)-1)</f>
        <v>44643</v>
      </c>
      <c r="I33" s="16">
        <f t="shared" ca="1" si="0"/>
        <v>59</v>
      </c>
      <c r="J33" s="17" t="str">
        <f t="shared" ca="1" si="1"/>
        <v>NOT DUE</v>
      </c>
      <c r="K33" s="31" t="s">
        <v>1826</v>
      </c>
      <c r="L33" s="145"/>
    </row>
    <row r="34" spans="1:12" ht="15.75" customHeight="1">
      <c r="A34" s="17" t="s">
        <v>3707</v>
      </c>
      <c r="B34" s="31" t="s">
        <v>2376</v>
      </c>
      <c r="C34" s="31"/>
      <c r="D34" s="43" t="s">
        <v>1</v>
      </c>
      <c r="E34" s="13">
        <v>41565</v>
      </c>
      <c r="F34" s="13">
        <f>F30</f>
        <v>44584</v>
      </c>
      <c r="G34" s="334"/>
      <c r="H34" s="15">
        <f>DATE(YEAR(F34),MONTH(F34),DAY(F34)+1)</f>
        <v>44585</v>
      </c>
      <c r="I34" s="16">
        <f t="shared" ca="1" si="0"/>
        <v>1</v>
      </c>
      <c r="J34" s="17" t="str">
        <f t="shared" ca="1" si="1"/>
        <v>NOT DUE</v>
      </c>
      <c r="K34" s="31"/>
      <c r="L34" s="145"/>
    </row>
    <row r="35" spans="1:12" ht="15.75" customHeight="1">
      <c r="A35" s="17" t="s">
        <v>3708</v>
      </c>
      <c r="B35" s="31" t="s">
        <v>1806</v>
      </c>
      <c r="C35" s="31" t="s">
        <v>1807</v>
      </c>
      <c r="D35" s="43" t="s">
        <v>375</v>
      </c>
      <c r="E35" s="13">
        <v>41565</v>
      </c>
      <c r="F35" s="325">
        <v>44374</v>
      </c>
      <c r="G35" s="334"/>
      <c r="H35" s="15">
        <f t="shared" ref="H35:H40" si="2">DATE(YEAR(F35)+1,MONTH(F35),DAY(F35)-1)</f>
        <v>44738</v>
      </c>
      <c r="I35" s="16">
        <f t="shared" ca="1" si="0"/>
        <v>154</v>
      </c>
      <c r="J35" s="17" t="str">
        <f t="shared" ca="1" si="1"/>
        <v>NOT DUE</v>
      </c>
      <c r="K35" s="31"/>
      <c r="L35" s="145"/>
    </row>
    <row r="36" spans="1:12" ht="26.45" customHeight="1">
      <c r="A36" s="17" t="s">
        <v>3709</v>
      </c>
      <c r="B36" s="31" t="s">
        <v>1808</v>
      </c>
      <c r="C36" s="31" t="s">
        <v>1809</v>
      </c>
      <c r="D36" s="43" t="s">
        <v>375</v>
      </c>
      <c r="E36" s="13">
        <v>41565</v>
      </c>
      <c r="F36" s="325">
        <v>44374</v>
      </c>
      <c r="G36" s="334"/>
      <c r="H36" s="15">
        <f t="shared" si="2"/>
        <v>44738</v>
      </c>
      <c r="I36" s="16">
        <f t="shared" ca="1" si="0"/>
        <v>154</v>
      </c>
      <c r="J36" s="17" t="str">
        <f t="shared" ca="1" si="1"/>
        <v>NOT DUE</v>
      </c>
      <c r="K36" s="31"/>
      <c r="L36" s="145"/>
    </row>
    <row r="37" spans="1:12" ht="26.45" customHeight="1">
      <c r="A37" s="17" t="s">
        <v>3710</v>
      </c>
      <c r="B37" s="31" t="s">
        <v>1810</v>
      </c>
      <c r="C37" s="31" t="s">
        <v>1811</v>
      </c>
      <c r="D37" s="43" t="s">
        <v>375</v>
      </c>
      <c r="E37" s="13">
        <v>41565</v>
      </c>
      <c r="F37" s="325">
        <v>44374</v>
      </c>
      <c r="G37" s="334"/>
      <c r="H37" s="15">
        <f t="shared" si="2"/>
        <v>44738</v>
      </c>
      <c r="I37" s="16">
        <f t="shared" ca="1" si="0"/>
        <v>154</v>
      </c>
      <c r="J37" s="17" t="str">
        <f t="shared" ca="1" si="1"/>
        <v>NOT DUE</v>
      </c>
      <c r="K37" s="31"/>
      <c r="L37" s="145"/>
    </row>
    <row r="38" spans="1:12" ht="26.45" customHeight="1">
      <c r="A38" s="17" t="s">
        <v>3711</v>
      </c>
      <c r="B38" s="31" t="s">
        <v>1812</v>
      </c>
      <c r="C38" s="31" t="s">
        <v>1813</v>
      </c>
      <c r="D38" s="43" t="s">
        <v>375</v>
      </c>
      <c r="E38" s="13">
        <v>41565</v>
      </c>
      <c r="F38" s="325">
        <v>44374</v>
      </c>
      <c r="G38" s="334"/>
      <c r="H38" s="15">
        <f t="shared" si="2"/>
        <v>44738</v>
      </c>
      <c r="I38" s="16">
        <f t="shared" ca="1" si="0"/>
        <v>154</v>
      </c>
      <c r="J38" s="17" t="str">
        <f t="shared" ca="1" si="1"/>
        <v>NOT DUE</v>
      </c>
      <c r="K38" s="31"/>
      <c r="L38" s="145"/>
    </row>
    <row r="39" spans="1:12" ht="26.45" customHeight="1">
      <c r="A39" s="17" t="s">
        <v>3712</v>
      </c>
      <c r="B39" s="31" t="s">
        <v>1814</v>
      </c>
      <c r="C39" s="31" t="s">
        <v>1815</v>
      </c>
      <c r="D39" s="43" t="s">
        <v>375</v>
      </c>
      <c r="E39" s="13">
        <v>41565</v>
      </c>
      <c r="F39" s="325">
        <v>44374</v>
      </c>
      <c r="G39" s="334"/>
      <c r="H39" s="15">
        <f t="shared" si="2"/>
        <v>44738</v>
      </c>
      <c r="I39" s="16">
        <f t="shared" ca="1" si="0"/>
        <v>154</v>
      </c>
      <c r="J39" s="17" t="str">
        <f t="shared" ca="1" si="1"/>
        <v>NOT DUE</v>
      </c>
      <c r="K39" s="31"/>
      <c r="L39" s="145"/>
    </row>
    <row r="40" spans="1:12" ht="15.75" customHeight="1">
      <c r="A40" s="17" t="s">
        <v>3713</v>
      </c>
      <c r="B40" s="31" t="s">
        <v>1827</v>
      </c>
      <c r="C40" s="31" t="s">
        <v>1828</v>
      </c>
      <c r="D40" s="43" t="s">
        <v>375</v>
      </c>
      <c r="E40" s="13">
        <v>41565</v>
      </c>
      <c r="F40" s="13">
        <v>44374</v>
      </c>
      <c r="G40" s="334"/>
      <c r="H40" s="15">
        <f t="shared" si="2"/>
        <v>44738</v>
      </c>
      <c r="I40" s="16">
        <f t="shared" ca="1" si="0"/>
        <v>154</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5220</v>
      </c>
      <c r="E45" t="s">
        <v>5218</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4"/>
      <c r="H8" s="15">
        <f>DATE(YEAR(F8)+1,MONTH(F8),DAY(F8)-1)</f>
        <v>44897</v>
      </c>
      <c r="I8" s="16">
        <f t="shared" ref="I8:I40" ca="1" si="0">IF(ISBLANK(H8),"",H8-DATE(YEAR(NOW()),MONTH(NOW()),DAY(NOW())))</f>
        <v>313</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4"/>
      <c r="H9" s="15">
        <f>DATE(YEAR(F9)+4,MONTH(F9),DAY(F9)-1)</f>
        <v>44765</v>
      </c>
      <c r="I9" s="16">
        <f t="shared" ca="1" si="0"/>
        <v>181</v>
      </c>
      <c r="J9" s="17" t="str">
        <f t="shared" ca="1" si="1"/>
        <v>NOT DUE</v>
      </c>
      <c r="K9" s="31"/>
      <c r="L9" s="145"/>
    </row>
    <row r="10" spans="1:12" ht="24.95" customHeight="1">
      <c r="A10" s="17" t="s">
        <v>3717</v>
      </c>
      <c r="B10" s="31" t="s">
        <v>2359</v>
      </c>
      <c r="C10" s="31" t="s">
        <v>2407</v>
      </c>
      <c r="D10" s="43" t="s">
        <v>0</v>
      </c>
      <c r="E10" s="13">
        <v>41565</v>
      </c>
      <c r="F10" s="325">
        <v>44577</v>
      </c>
      <c r="G10" s="334"/>
      <c r="H10" s="15">
        <f>DATE(YEAR(F10),MONTH(F10)+3,DAY(F10)-1)</f>
        <v>44666</v>
      </c>
      <c r="I10" s="16">
        <f t="shared" ca="1" si="0"/>
        <v>82</v>
      </c>
      <c r="J10" s="17" t="str">
        <f t="shared" ca="1" si="1"/>
        <v>NOT DUE</v>
      </c>
      <c r="K10" s="31"/>
      <c r="L10" s="145" t="s">
        <v>4528</v>
      </c>
    </row>
    <row r="11" spans="1:12" ht="24.95" customHeight="1">
      <c r="A11" s="17" t="s">
        <v>3718</v>
      </c>
      <c r="B11" s="31" t="s">
        <v>2361</v>
      </c>
      <c r="C11" s="31" t="s">
        <v>2408</v>
      </c>
      <c r="D11" s="43" t="s">
        <v>375</v>
      </c>
      <c r="E11" s="13">
        <v>41565</v>
      </c>
      <c r="F11" s="325">
        <v>44478</v>
      </c>
      <c r="G11" s="334"/>
      <c r="H11" s="15">
        <f>DATE(YEAR(F11)+1,MONTH(F11),DAY(F11)-1)</f>
        <v>44842</v>
      </c>
      <c r="I11" s="16">
        <f t="shared" ca="1" si="0"/>
        <v>258</v>
      </c>
      <c r="J11" s="17" t="str">
        <f t="shared" ca="1" si="1"/>
        <v>NOT DUE</v>
      </c>
      <c r="K11" s="31"/>
      <c r="L11" s="145" t="s">
        <v>4528</v>
      </c>
    </row>
    <row r="12" spans="1:12" ht="24.95" customHeight="1">
      <c r="A12" s="17" t="s">
        <v>3719</v>
      </c>
      <c r="B12" s="31" t="s">
        <v>2361</v>
      </c>
      <c r="C12" s="31" t="s">
        <v>2409</v>
      </c>
      <c r="D12" s="43" t="s">
        <v>1283</v>
      </c>
      <c r="E12" s="13">
        <v>41565</v>
      </c>
      <c r="F12" s="13">
        <v>43377</v>
      </c>
      <c r="G12" s="334"/>
      <c r="H12" s="15">
        <f>DATE(YEAR(F12)+4,MONTH(F12),DAY(F12)-1)</f>
        <v>44837</v>
      </c>
      <c r="I12" s="16">
        <f t="shared" ca="1" si="0"/>
        <v>253</v>
      </c>
      <c r="J12" s="17" t="str">
        <f t="shared" ca="1" si="1"/>
        <v>NOT DUE</v>
      </c>
      <c r="K12" s="31" t="s">
        <v>2424</v>
      </c>
      <c r="L12" s="145" t="s">
        <v>4528</v>
      </c>
    </row>
    <row r="13" spans="1:12" ht="15.75" customHeight="1">
      <c r="A13" s="17" t="s">
        <v>3720</v>
      </c>
      <c r="B13" s="31" t="s">
        <v>2410</v>
      </c>
      <c r="C13" s="31" t="s">
        <v>2411</v>
      </c>
      <c r="D13" s="43" t="s">
        <v>0</v>
      </c>
      <c r="E13" s="13">
        <v>41565</v>
      </c>
      <c r="F13" s="325">
        <v>44577</v>
      </c>
      <c r="G13" s="334"/>
      <c r="H13" s="15">
        <f>DATE(YEAR(F13),MONTH(F13)+3,DAY(F13)-1)</f>
        <v>44666</v>
      </c>
      <c r="I13" s="16">
        <f t="shared" ca="1" si="0"/>
        <v>82</v>
      </c>
      <c r="J13" s="17" t="str">
        <f t="shared" ca="1" si="1"/>
        <v>NOT DUE</v>
      </c>
      <c r="K13" s="31"/>
      <c r="L13" s="145" t="s">
        <v>4528</v>
      </c>
    </row>
    <row r="14" spans="1:12" ht="15.75" customHeight="1">
      <c r="A14" s="17" t="s">
        <v>3721</v>
      </c>
      <c r="B14" s="31" t="s">
        <v>2410</v>
      </c>
      <c r="C14" s="31" t="s">
        <v>2409</v>
      </c>
      <c r="D14" s="43" t="s">
        <v>375</v>
      </c>
      <c r="E14" s="13">
        <v>41565</v>
      </c>
      <c r="F14" s="13">
        <v>44533</v>
      </c>
      <c r="G14" s="334"/>
      <c r="H14" s="15">
        <f>DATE(YEAR(F14)+1,MONTH(F14),DAY(F14)-1)</f>
        <v>44897</v>
      </c>
      <c r="I14" s="16">
        <f t="shared" ca="1" si="0"/>
        <v>313</v>
      </c>
      <c r="J14" s="17" t="str">
        <f t="shared" ca="1" si="1"/>
        <v>NOT DUE</v>
      </c>
      <c r="K14" s="31"/>
      <c r="L14" s="145"/>
    </row>
    <row r="15" spans="1:12" ht="26.45" customHeight="1">
      <c r="A15" s="17" t="s">
        <v>3722</v>
      </c>
      <c r="B15" s="31" t="s">
        <v>2364</v>
      </c>
      <c r="C15" s="31" t="s">
        <v>2412</v>
      </c>
      <c r="D15" s="43" t="s">
        <v>1283</v>
      </c>
      <c r="E15" s="13">
        <v>41565</v>
      </c>
      <c r="F15" s="13">
        <v>43305</v>
      </c>
      <c r="G15" s="334"/>
      <c r="H15" s="15">
        <f>DATE(YEAR(F15)+4,MONTH(F15),DAY(F15)-1)</f>
        <v>44765</v>
      </c>
      <c r="I15" s="16">
        <f t="shared" ca="1" si="0"/>
        <v>181</v>
      </c>
      <c r="J15" s="17" t="str">
        <f t="shared" ca="1" si="1"/>
        <v>NOT DUE</v>
      </c>
      <c r="K15" s="31" t="s">
        <v>2425</v>
      </c>
      <c r="L15" s="145"/>
    </row>
    <row r="16" spans="1:12" ht="15.75" customHeight="1">
      <c r="A16" s="17" t="s">
        <v>3723</v>
      </c>
      <c r="B16" s="31" t="s">
        <v>2367</v>
      </c>
      <c r="C16" s="31" t="s">
        <v>2413</v>
      </c>
      <c r="D16" s="43" t="s">
        <v>375</v>
      </c>
      <c r="E16" s="13">
        <v>41565</v>
      </c>
      <c r="F16" s="325">
        <v>44533</v>
      </c>
      <c r="G16" s="334"/>
      <c r="H16" s="15">
        <f>DATE(YEAR(F16)+1,MONTH(F16),DAY(F16)-1)</f>
        <v>44897</v>
      </c>
      <c r="I16" s="16">
        <f t="shared" ca="1" si="0"/>
        <v>313</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4"/>
      <c r="H17" s="15">
        <f>DATE(YEAR(F17)+4,MONTH(F17),DAY(F17)-1)</f>
        <v>44765</v>
      </c>
      <c r="I17" s="16">
        <f t="shared" ca="1" si="0"/>
        <v>181</v>
      </c>
      <c r="J17" s="17" t="str">
        <f t="shared" ca="1" si="1"/>
        <v>NOT DUE</v>
      </c>
      <c r="K17" s="31" t="s">
        <v>1819</v>
      </c>
      <c r="L17" s="145"/>
    </row>
    <row r="18" spans="1:12" ht="26.45" customHeight="1">
      <c r="A18" s="17" t="s">
        <v>3725</v>
      </c>
      <c r="B18" s="31" t="s">
        <v>573</v>
      </c>
      <c r="C18" s="31" t="s">
        <v>2415</v>
      </c>
      <c r="D18" s="43" t="s">
        <v>375</v>
      </c>
      <c r="E18" s="13">
        <v>41565</v>
      </c>
      <c r="F18" s="325">
        <v>44533</v>
      </c>
      <c r="G18" s="334"/>
      <c r="H18" s="15">
        <f>DATE(YEAR(F18)+1,MONTH(F18),DAY(F18)-1)</f>
        <v>44897</v>
      </c>
      <c r="I18" s="16">
        <f t="shared" ca="1" si="0"/>
        <v>313</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4"/>
      <c r="H19" s="15">
        <f>DATE(YEAR(F19)+4,MONTH(F19),DAY(F19)-1)</f>
        <v>44765</v>
      </c>
      <c r="I19" s="16">
        <f t="shared" ca="1" si="0"/>
        <v>181</v>
      </c>
      <c r="J19" s="17" t="str">
        <f t="shared" ca="1" si="1"/>
        <v>NOT DUE</v>
      </c>
      <c r="K19" s="31" t="s">
        <v>1821</v>
      </c>
      <c r="L19" s="145"/>
    </row>
    <row r="20" spans="1:12" ht="24.95" customHeight="1">
      <c r="A20" s="17" t="s">
        <v>3727</v>
      </c>
      <c r="B20" s="31" t="s">
        <v>2372</v>
      </c>
      <c r="C20" s="31" t="s">
        <v>2418</v>
      </c>
      <c r="D20" s="43" t="s">
        <v>375</v>
      </c>
      <c r="E20" s="13">
        <v>41565</v>
      </c>
      <c r="F20" s="325">
        <v>44533</v>
      </c>
      <c r="G20" s="334"/>
      <c r="H20" s="15">
        <f>DATE(YEAR(F20)+1,MONTH(F20),DAY(F20)-1)</f>
        <v>44897</v>
      </c>
      <c r="I20" s="16">
        <f t="shared" ca="1" si="0"/>
        <v>313</v>
      </c>
      <c r="J20" s="17" t="str">
        <f t="shared" ca="1" si="1"/>
        <v>NOT DUE</v>
      </c>
      <c r="K20" s="31" t="s">
        <v>1822</v>
      </c>
      <c r="L20" s="145" t="s">
        <v>4528</v>
      </c>
    </row>
    <row r="21" spans="1:12" ht="24.95" customHeight="1">
      <c r="A21" s="17" t="s">
        <v>3728</v>
      </c>
      <c r="B21" s="31" t="s">
        <v>2419</v>
      </c>
      <c r="C21" s="31" t="s">
        <v>2420</v>
      </c>
      <c r="D21" s="43" t="s">
        <v>375</v>
      </c>
      <c r="E21" s="13">
        <v>41565</v>
      </c>
      <c r="F21" s="325">
        <v>44533</v>
      </c>
      <c r="G21" s="334"/>
      <c r="H21" s="15">
        <f>DATE(YEAR(F21)+1,MONTH(F21),DAY(F21)-1)</f>
        <v>44897</v>
      </c>
      <c r="I21" s="16">
        <f t="shared" ca="1" si="0"/>
        <v>313</v>
      </c>
      <c r="J21" s="17" t="str">
        <f t="shared" ca="1" si="1"/>
        <v>NOT DUE</v>
      </c>
      <c r="K21" s="31" t="s">
        <v>1823</v>
      </c>
      <c r="L21" s="145" t="s">
        <v>4528</v>
      </c>
    </row>
    <row r="22" spans="1:12" ht="24.95" customHeight="1">
      <c r="A22" s="17" t="s">
        <v>3729</v>
      </c>
      <c r="B22" s="31" t="s">
        <v>2421</v>
      </c>
      <c r="C22" s="31" t="s">
        <v>2422</v>
      </c>
      <c r="D22" s="43" t="s">
        <v>0</v>
      </c>
      <c r="E22" s="13">
        <v>41565</v>
      </c>
      <c r="F22" s="325">
        <v>44563</v>
      </c>
      <c r="G22" s="334"/>
      <c r="H22" s="15">
        <f>DATE(YEAR(F22),MONTH(F22)+3,DAY(F22)-1)</f>
        <v>44652</v>
      </c>
      <c r="I22" s="16">
        <f t="shared" ca="1" si="0"/>
        <v>68</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44584</v>
      </c>
      <c r="G23" s="334"/>
      <c r="H23" s="15">
        <f>DATE(YEAR(F23),MONTH(F23),DAY(F23)+1)</f>
        <v>44585</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44584</v>
      </c>
      <c r="G24" s="334"/>
      <c r="H24" s="15">
        <f>DATE(YEAR(F24),MONTH(F24),DAY(F24)+1)</f>
        <v>44585</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44584</v>
      </c>
      <c r="G25" s="334"/>
      <c r="H25" s="15">
        <f>DATE(YEAR(F25),MONTH(F25),DAY(F25)+1)</f>
        <v>44585</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5">
        <f>F25</f>
        <v>44584</v>
      </c>
      <c r="G26" s="334"/>
      <c r="H26" s="15">
        <f>EDATE(F26-1,1)</f>
        <v>44614</v>
      </c>
      <c r="I26" s="16">
        <f t="shared" ca="1" si="0"/>
        <v>30</v>
      </c>
      <c r="J26" s="17" t="str">
        <f t="shared" ca="1" si="1"/>
        <v>NOT DUE</v>
      </c>
      <c r="K26" s="31" t="s">
        <v>1824</v>
      </c>
      <c r="L26" s="145"/>
    </row>
    <row r="27" spans="1:12" ht="26.45" customHeight="1">
      <c r="A27" s="17" t="s">
        <v>3734</v>
      </c>
      <c r="B27" s="31" t="s">
        <v>1794</v>
      </c>
      <c r="C27" s="31" t="s">
        <v>1795</v>
      </c>
      <c r="D27" s="43" t="s">
        <v>1</v>
      </c>
      <c r="E27" s="13">
        <v>41565</v>
      </c>
      <c r="F27" s="13">
        <f>F25</f>
        <v>44584</v>
      </c>
      <c r="G27" s="334"/>
      <c r="H27" s="15">
        <f>DATE(YEAR(F27),MONTH(F27),DAY(F27)+1)</f>
        <v>44585</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44584</v>
      </c>
      <c r="G28" s="334"/>
      <c r="H28" s="15">
        <f>DATE(YEAR(F28),MONTH(F28),DAY(F28)+1)</f>
        <v>44585</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44584</v>
      </c>
      <c r="G29" s="334"/>
      <c r="H29" s="15">
        <f>DATE(YEAR(F29),MONTH(F29),DAY(F29)+1)</f>
        <v>44585</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44584</v>
      </c>
      <c r="G30" s="334"/>
      <c r="H30" s="15">
        <f>DATE(YEAR(F30),MONTH(F30),DAY(F30)+1)</f>
        <v>44585</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5">
        <v>44569</v>
      </c>
      <c r="G31" s="334"/>
      <c r="H31" s="15">
        <f>DATE(YEAR(F31),MONTH(F31)+3,DAY(F31)-1)</f>
        <v>44658</v>
      </c>
      <c r="I31" s="16">
        <f t="shared" ca="1" si="0"/>
        <v>74</v>
      </c>
      <c r="J31" s="17" t="str">
        <f t="shared" ca="1" si="1"/>
        <v>NOT DUE</v>
      </c>
      <c r="K31" s="31" t="s">
        <v>1825</v>
      </c>
      <c r="L31" s="145"/>
    </row>
    <row r="32" spans="1:12" ht="26.45" customHeight="1">
      <c r="A32" s="17" t="s">
        <v>3739</v>
      </c>
      <c r="B32" s="31" t="s">
        <v>1803</v>
      </c>
      <c r="C32" s="31"/>
      <c r="D32" s="43" t="s">
        <v>4</v>
      </c>
      <c r="E32" s="13">
        <v>41565</v>
      </c>
      <c r="F32" s="325">
        <f>F26</f>
        <v>44584</v>
      </c>
      <c r="G32" s="334"/>
      <c r="H32" s="15">
        <f>EDATE(F32-1,1)</f>
        <v>44614</v>
      </c>
      <c r="I32" s="16">
        <f t="shared" ca="1" si="0"/>
        <v>30</v>
      </c>
      <c r="J32" s="17" t="str">
        <f t="shared" ca="1" si="1"/>
        <v>NOT DUE</v>
      </c>
      <c r="K32" s="31" t="s">
        <v>1826</v>
      </c>
      <c r="L32" s="145"/>
    </row>
    <row r="33" spans="1:12" ht="26.45" customHeight="1">
      <c r="A33" s="17" t="s">
        <v>3740</v>
      </c>
      <c r="B33" s="31" t="s">
        <v>1804</v>
      </c>
      <c r="C33" s="31" t="s">
        <v>1805</v>
      </c>
      <c r="D33" s="43" t="s">
        <v>0</v>
      </c>
      <c r="E33" s="13">
        <v>41565</v>
      </c>
      <c r="F33" s="13">
        <v>44554</v>
      </c>
      <c r="G33" s="334"/>
      <c r="H33" s="15">
        <f>DATE(YEAR(F33),MONTH(F33)+3,DAY(F33)-1)</f>
        <v>44643</v>
      </c>
      <c r="I33" s="16">
        <f t="shared" ca="1" si="0"/>
        <v>59</v>
      </c>
      <c r="J33" s="17" t="str">
        <f t="shared" ca="1" si="1"/>
        <v>NOT DUE</v>
      </c>
      <c r="K33" s="31" t="s">
        <v>1826</v>
      </c>
      <c r="L33" s="145"/>
    </row>
    <row r="34" spans="1:12" ht="15.75" customHeight="1">
      <c r="A34" s="17" t="s">
        <v>3741</v>
      </c>
      <c r="B34" s="31" t="s">
        <v>2376</v>
      </c>
      <c r="C34" s="31"/>
      <c r="D34" s="43" t="s">
        <v>1</v>
      </c>
      <c r="E34" s="13">
        <v>41565</v>
      </c>
      <c r="F34" s="13">
        <f>F27</f>
        <v>44584</v>
      </c>
      <c r="G34" s="334"/>
      <c r="H34" s="15">
        <f>DATE(YEAR(F34),MONTH(F34),DAY(F34)+1)</f>
        <v>44585</v>
      </c>
      <c r="I34" s="16">
        <f t="shared" ca="1" si="0"/>
        <v>1</v>
      </c>
      <c r="J34" s="17" t="str">
        <f t="shared" ca="1" si="1"/>
        <v>NOT DUE</v>
      </c>
      <c r="K34" s="31"/>
      <c r="L34" s="145"/>
    </row>
    <row r="35" spans="1:12" ht="15.75" customHeight="1">
      <c r="A35" s="17" t="s">
        <v>3742</v>
      </c>
      <c r="B35" s="31" t="s">
        <v>1806</v>
      </c>
      <c r="C35" s="31" t="s">
        <v>1807</v>
      </c>
      <c r="D35" s="43" t="s">
        <v>375</v>
      </c>
      <c r="E35" s="13">
        <v>41565</v>
      </c>
      <c r="F35" s="325">
        <v>44374</v>
      </c>
      <c r="G35" s="334"/>
      <c r="H35" s="15">
        <f t="shared" ref="H35:H40" si="2">DATE(YEAR(F35)+1,MONTH(F35),DAY(F35)-1)</f>
        <v>44738</v>
      </c>
      <c r="I35" s="16">
        <f t="shared" ca="1" si="0"/>
        <v>154</v>
      </c>
      <c r="J35" s="17" t="str">
        <f t="shared" ca="1" si="1"/>
        <v>NOT DUE</v>
      </c>
      <c r="K35" s="31"/>
      <c r="L35" s="145"/>
    </row>
    <row r="36" spans="1:12" ht="26.45" customHeight="1">
      <c r="A36" s="17" t="s">
        <v>3743</v>
      </c>
      <c r="B36" s="31" t="s">
        <v>1808</v>
      </c>
      <c r="C36" s="31" t="s">
        <v>1809</v>
      </c>
      <c r="D36" s="43" t="s">
        <v>375</v>
      </c>
      <c r="E36" s="13">
        <v>41565</v>
      </c>
      <c r="F36" s="325">
        <v>44374</v>
      </c>
      <c r="G36" s="334"/>
      <c r="H36" s="15">
        <f t="shared" si="2"/>
        <v>44738</v>
      </c>
      <c r="I36" s="16">
        <f t="shared" ca="1" si="0"/>
        <v>154</v>
      </c>
      <c r="J36" s="17" t="str">
        <f t="shared" ca="1" si="1"/>
        <v>NOT DUE</v>
      </c>
      <c r="K36" s="31"/>
      <c r="L36" s="145"/>
    </row>
    <row r="37" spans="1:12" ht="26.45" customHeight="1">
      <c r="A37" s="17" t="s">
        <v>3744</v>
      </c>
      <c r="B37" s="31" t="s">
        <v>1810</v>
      </c>
      <c r="C37" s="31" t="s">
        <v>1811</v>
      </c>
      <c r="D37" s="43" t="s">
        <v>375</v>
      </c>
      <c r="E37" s="13">
        <v>41565</v>
      </c>
      <c r="F37" s="325">
        <v>44374</v>
      </c>
      <c r="G37" s="334"/>
      <c r="H37" s="15">
        <f t="shared" si="2"/>
        <v>44738</v>
      </c>
      <c r="I37" s="16">
        <f t="shared" ca="1" si="0"/>
        <v>154</v>
      </c>
      <c r="J37" s="17" t="str">
        <f t="shared" ca="1" si="1"/>
        <v>NOT DUE</v>
      </c>
      <c r="K37" s="31"/>
      <c r="L37" s="145"/>
    </row>
    <row r="38" spans="1:12" ht="26.45" customHeight="1">
      <c r="A38" s="17" t="s">
        <v>3745</v>
      </c>
      <c r="B38" s="31" t="s">
        <v>1812</v>
      </c>
      <c r="C38" s="31" t="s">
        <v>1813</v>
      </c>
      <c r="D38" s="43" t="s">
        <v>375</v>
      </c>
      <c r="E38" s="13">
        <v>41565</v>
      </c>
      <c r="F38" s="325">
        <v>44374</v>
      </c>
      <c r="G38" s="334"/>
      <c r="H38" s="15">
        <f t="shared" si="2"/>
        <v>44738</v>
      </c>
      <c r="I38" s="16">
        <f t="shared" ca="1" si="0"/>
        <v>154</v>
      </c>
      <c r="J38" s="17" t="str">
        <f t="shared" ca="1" si="1"/>
        <v>NOT DUE</v>
      </c>
      <c r="K38" s="31"/>
      <c r="L38" s="145"/>
    </row>
    <row r="39" spans="1:12" ht="26.45" customHeight="1">
      <c r="A39" s="17" t="s">
        <v>3746</v>
      </c>
      <c r="B39" s="31" t="s">
        <v>1814</v>
      </c>
      <c r="C39" s="31" t="s">
        <v>1815</v>
      </c>
      <c r="D39" s="43" t="s">
        <v>375</v>
      </c>
      <c r="E39" s="13">
        <v>41565</v>
      </c>
      <c r="F39" s="325">
        <v>44374</v>
      </c>
      <c r="G39" s="334"/>
      <c r="H39" s="15">
        <f t="shared" si="2"/>
        <v>44738</v>
      </c>
      <c r="I39" s="16">
        <f t="shared" ca="1" si="0"/>
        <v>154</v>
      </c>
      <c r="J39" s="17" t="str">
        <f t="shared" ca="1" si="1"/>
        <v>NOT DUE</v>
      </c>
      <c r="K39" s="31"/>
      <c r="L39" s="145"/>
    </row>
    <row r="40" spans="1:12" ht="15.75" customHeight="1">
      <c r="A40" s="17" t="s">
        <v>3747</v>
      </c>
      <c r="B40" s="31" t="s">
        <v>1827</v>
      </c>
      <c r="C40" s="31" t="s">
        <v>1828</v>
      </c>
      <c r="D40" s="43" t="s">
        <v>375</v>
      </c>
      <c r="E40" s="13">
        <v>41565</v>
      </c>
      <c r="F40" s="13">
        <v>44374</v>
      </c>
      <c r="G40" s="334"/>
      <c r="H40" s="15">
        <f t="shared" si="2"/>
        <v>44738</v>
      </c>
      <c r="I40" s="16">
        <f t="shared" ca="1" si="0"/>
        <v>154</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4"/>
      <c r="H8" s="15">
        <f>DATE(YEAR(F8)+1,MONTH(F8),DAY(F8)-1)</f>
        <v>44896</v>
      </c>
      <c r="I8" s="16">
        <f t="shared" ref="I8:I40" ca="1" si="0">IF(ISBLANK(H8),"",H8-DATE(YEAR(NOW()),MONTH(NOW()),DAY(NOW())))</f>
        <v>312</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4"/>
      <c r="H9" s="15">
        <f>DATE(YEAR(F9)+4,MONTH(F9),DAY(F9)-1)</f>
        <v>44689</v>
      </c>
      <c r="I9" s="16">
        <f t="shared" ca="1" si="0"/>
        <v>105</v>
      </c>
      <c r="J9" s="17" t="str">
        <f t="shared" ca="1" si="1"/>
        <v>NOT DUE</v>
      </c>
      <c r="K9" s="31"/>
      <c r="L9" s="284"/>
    </row>
    <row r="10" spans="1:12" ht="24.95" customHeight="1">
      <c r="A10" s="17" t="s">
        <v>3649</v>
      </c>
      <c r="B10" s="31" t="s">
        <v>2410</v>
      </c>
      <c r="C10" s="31" t="s">
        <v>2407</v>
      </c>
      <c r="D10" s="43" t="s">
        <v>0</v>
      </c>
      <c r="E10" s="13">
        <v>41565</v>
      </c>
      <c r="F10" s="325">
        <v>44563</v>
      </c>
      <c r="G10" s="334"/>
      <c r="H10" s="15">
        <f>DATE(YEAR(F10),MONTH(F10)+3,DAY(F10)-1)</f>
        <v>44652</v>
      </c>
      <c r="I10" s="16">
        <f t="shared" ca="1" si="0"/>
        <v>68</v>
      </c>
      <c r="J10" s="17" t="str">
        <f t="shared" ca="1" si="1"/>
        <v>NOT DUE</v>
      </c>
      <c r="K10" s="31"/>
      <c r="L10" s="319" t="s">
        <v>5180</v>
      </c>
    </row>
    <row r="11" spans="1:12" ht="24.95" customHeight="1">
      <c r="A11" s="17" t="s">
        <v>3650</v>
      </c>
      <c r="B11" s="31" t="s">
        <v>2361</v>
      </c>
      <c r="C11" s="31" t="s">
        <v>2408</v>
      </c>
      <c r="D11" s="43" t="s">
        <v>375</v>
      </c>
      <c r="E11" s="13">
        <v>41565</v>
      </c>
      <c r="F11" s="325">
        <v>44532</v>
      </c>
      <c r="G11" s="334"/>
      <c r="H11" s="15">
        <f>DATE(YEAR(F11)+1,MONTH(F11),DAY(F11)-1)</f>
        <v>44896</v>
      </c>
      <c r="I11" s="16">
        <f t="shared" ca="1" si="0"/>
        <v>312</v>
      </c>
      <c r="J11" s="17" t="str">
        <f t="shared" ca="1" si="1"/>
        <v>NOT DUE</v>
      </c>
      <c r="K11" s="31"/>
      <c r="L11" s="145" t="s">
        <v>4528</v>
      </c>
    </row>
    <row r="12" spans="1:12" ht="24.95" customHeight="1">
      <c r="A12" s="17" t="s">
        <v>3651</v>
      </c>
      <c r="B12" s="31" t="s">
        <v>2361</v>
      </c>
      <c r="C12" s="31" t="s">
        <v>2409</v>
      </c>
      <c r="D12" s="43" t="s">
        <v>1283</v>
      </c>
      <c r="E12" s="13">
        <v>41565</v>
      </c>
      <c r="F12" s="13">
        <v>43229</v>
      </c>
      <c r="G12" s="334"/>
      <c r="H12" s="15">
        <f>DATE(YEAR(F12)+4,MONTH(F12),DAY(F12)-1)</f>
        <v>44689</v>
      </c>
      <c r="I12" s="16">
        <f t="shared" ca="1" si="0"/>
        <v>105</v>
      </c>
      <c r="J12" s="17" t="str">
        <f t="shared" ca="1" si="1"/>
        <v>NOT DUE</v>
      </c>
      <c r="K12" s="31" t="s">
        <v>2424</v>
      </c>
      <c r="L12" s="145"/>
    </row>
    <row r="13" spans="1:12" ht="15.75" customHeight="1">
      <c r="A13" s="17" t="s">
        <v>3652</v>
      </c>
      <c r="B13" s="31" t="s">
        <v>2410</v>
      </c>
      <c r="C13" s="31" t="s">
        <v>2411</v>
      </c>
      <c r="D13" s="43" t="s">
        <v>0</v>
      </c>
      <c r="E13" s="13">
        <v>41565</v>
      </c>
      <c r="F13" s="325">
        <v>44563</v>
      </c>
      <c r="G13" s="334"/>
      <c r="H13" s="15">
        <f>DATE(YEAR(F13),MONTH(F13)+3,DAY(F13)-1)</f>
        <v>44652</v>
      </c>
      <c r="I13" s="16">
        <f t="shared" ca="1" si="0"/>
        <v>68</v>
      </c>
      <c r="J13" s="17" t="str">
        <f t="shared" ca="1" si="1"/>
        <v>NOT DUE</v>
      </c>
      <c r="K13" s="31"/>
      <c r="L13" s="145" t="s">
        <v>5180</v>
      </c>
    </row>
    <row r="14" spans="1:12" ht="15.75" customHeight="1">
      <c r="A14" s="17" t="s">
        <v>3653</v>
      </c>
      <c r="B14" s="31" t="s">
        <v>2410</v>
      </c>
      <c r="C14" s="31" t="s">
        <v>2409</v>
      </c>
      <c r="D14" s="43" t="s">
        <v>375</v>
      </c>
      <c r="E14" s="13">
        <v>41565</v>
      </c>
      <c r="F14" s="325">
        <v>44532</v>
      </c>
      <c r="G14" s="334"/>
      <c r="H14" s="15">
        <f>DATE(YEAR(F14)+1,MONTH(F14),DAY(F14)-1)</f>
        <v>44896</v>
      </c>
      <c r="I14" s="16">
        <f t="shared" ca="1" si="0"/>
        <v>312</v>
      </c>
      <c r="J14" s="17" t="str">
        <f t="shared" ca="1" si="1"/>
        <v>NOT DUE</v>
      </c>
      <c r="K14" s="31"/>
      <c r="L14" s="145" t="s">
        <v>4528</v>
      </c>
    </row>
    <row r="15" spans="1:12" ht="26.45" customHeight="1">
      <c r="A15" s="17" t="s">
        <v>3654</v>
      </c>
      <c r="B15" s="31" t="s">
        <v>2364</v>
      </c>
      <c r="C15" s="31" t="s">
        <v>2412</v>
      </c>
      <c r="D15" s="43" t="s">
        <v>1283</v>
      </c>
      <c r="E15" s="13">
        <v>41565</v>
      </c>
      <c r="F15" s="13">
        <v>43229</v>
      </c>
      <c r="G15" s="334"/>
      <c r="H15" s="15">
        <f>DATE(YEAR(F15)+4,MONTH(F15),DAY(F15)-1)</f>
        <v>44689</v>
      </c>
      <c r="I15" s="16">
        <f t="shared" ca="1" si="0"/>
        <v>105</v>
      </c>
      <c r="J15" s="17" t="str">
        <f t="shared" ca="1" si="1"/>
        <v>NOT DUE</v>
      </c>
      <c r="K15" s="31" t="s">
        <v>2425</v>
      </c>
      <c r="L15" s="145"/>
    </row>
    <row r="16" spans="1:12" ht="24.95" customHeight="1">
      <c r="A16" s="17" t="s">
        <v>3655</v>
      </c>
      <c r="B16" s="31" t="s">
        <v>2367</v>
      </c>
      <c r="C16" s="31" t="s">
        <v>2413</v>
      </c>
      <c r="D16" s="43" t="s">
        <v>375</v>
      </c>
      <c r="E16" s="13">
        <v>41565</v>
      </c>
      <c r="F16" s="325">
        <v>44532</v>
      </c>
      <c r="G16" s="334"/>
      <c r="H16" s="15">
        <f>DATE(YEAR(F16)+1,MONTH(F16),DAY(F16)-1)</f>
        <v>44896</v>
      </c>
      <c r="I16" s="16">
        <f t="shared" ca="1" si="0"/>
        <v>312</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4"/>
      <c r="H17" s="15">
        <f>DATE(YEAR(F17)+4,MONTH(F17),DAY(F17)-1)</f>
        <v>44689</v>
      </c>
      <c r="I17" s="16">
        <f t="shared" ca="1" si="0"/>
        <v>105</v>
      </c>
      <c r="J17" s="17" t="str">
        <f t="shared" ca="1" si="1"/>
        <v>NOT DUE</v>
      </c>
      <c r="K17" s="31" t="s">
        <v>1819</v>
      </c>
      <c r="L17" s="145"/>
    </row>
    <row r="18" spans="1:12" ht="24.95" customHeight="1">
      <c r="A18" s="17" t="s">
        <v>3657</v>
      </c>
      <c r="B18" s="31" t="s">
        <v>573</v>
      </c>
      <c r="C18" s="31" t="s">
        <v>2415</v>
      </c>
      <c r="D18" s="43" t="s">
        <v>375</v>
      </c>
      <c r="E18" s="13">
        <v>41565</v>
      </c>
      <c r="F18" s="325">
        <v>44532</v>
      </c>
      <c r="G18" s="334"/>
      <c r="H18" s="15">
        <f>DATE(YEAR(F18)+1,MONTH(F18),DAY(F18)-1)</f>
        <v>44896</v>
      </c>
      <c r="I18" s="16">
        <f t="shared" ca="1" si="0"/>
        <v>312</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4"/>
      <c r="H19" s="15">
        <f>DATE(YEAR(F19)+4,MONTH(F19),DAY(F19)-1)</f>
        <v>44689</v>
      </c>
      <c r="I19" s="16">
        <f t="shared" ca="1" si="0"/>
        <v>105</v>
      </c>
      <c r="J19" s="17" t="str">
        <f t="shared" ca="1" si="1"/>
        <v>NOT DUE</v>
      </c>
      <c r="K19" s="31" t="s">
        <v>1821</v>
      </c>
      <c r="L19" s="145"/>
    </row>
    <row r="20" spans="1:12" ht="24.95" customHeight="1">
      <c r="A20" s="17" t="s">
        <v>3659</v>
      </c>
      <c r="B20" s="31" t="s">
        <v>2372</v>
      </c>
      <c r="C20" s="31" t="s">
        <v>2418</v>
      </c>
      <c r="D20" s="43" t="s">
        <v>375</v>
      </c>
      <c r="E20" s="13">
        <v>41565</v>
      </c>
      <c r="F20" s="325">
        <v>44532</v>
      </c>
      <c r="G20" s="334"/>
      <c r="H20" s="15">
        <f>DATE(YEAR(F20)+1,MONTH(F20),DAY(F20)-1)</f>
        <v>44896</v>
      </c>
      <c r="I20" s="16">
        <f t="shared" ca="1" si="0"/>
        <v>312</v>
      </c>
      <c r="J20" s="17" t="str">
        <f t="shared" ca="1" si="1"/>
        <v>NOT DUE</v>
      </c>
      <c r="K20" s="31" t="s">
        <v>1822</v>
      </c>
      <c r="L20" s="145" t="s">
        <v>4528</v>
      </c>
    </row>
    <row r="21" spans="1:12" ht="24.95" customHeight="1">
      <c r="A21" s="17" t="s">
        <v>3660</v>
      </c>
      <c r="B21" s="31" t="s">
        <v>2419</v>
      </c>
      <c r="C21" s="31" t="s">
        <v>2420</v>
      </c>
      <c r="D21" s="43" t="s">
        <v>375</v>
      </c>
      <c r="E21" s="13">
        <v>41565</v>
      </c>
      <c r="F21" s="325">
        <v>44532</v>
      </c>
      <c r="G21" s="334"/>
      <c r="H21" s="15">
        <f>DATE(YEAR(F21)+1,MONTH(F21),DAY(F21)-1)</f>
        <v>44896</v>
      </c>
      <c r="I21" s="16">
        <f t="shared" ca="1" si="0"/>
        <v>312</v>
      </c>
      <c r="J21" s="17" t="str">
        <f t="shared" ca="1" si="1"/>
        <v>NOT DUE</v>
      </c>
      <c r="K21" s="31" t="s">
        <v>1823</v>
      </c>
      <c r="L21" s="145"/>
    </row>
    <row r="22" spans="1:12" ht="24.95" customHeight="1">
      <c r="A22" s="17" t="s">
        <v>3661</v>
      </c>
      <c r="B22" s="31" t="s">
        <v>2421</v>
      </c>
      <c r="C22" s="31" t="s">
        <v>2422</v>
      </c>
      <c r="D22" s="43" t="s">
        <v>0</v>
      </c>
      <c r="E22" s="13">
        <v>41565</v>
      </c>
      <c r="F22" s="325">
        <v>44563</v>
      </c>
      <c r="G22" s="334"/>
      <c r="H22" s="15">
        <f>DATE(YEAR(F22),MONTH(F22)+3,DAY(F22)-1)</f>
        <v>44652</v>
      </c>
      <c r="I22" s="16">
        <f t="shared" ca="1" si="0"/>
        <v>68</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44584</v>
      </c>
      <c r="G23" s="334"/>
      <c r="H23" s="15">
        <f>DATE(YEAR(F23),MONTH(F23),DAY(F23)+1)</f>
        <v>44585</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44584</v>
      </c>
      <c r="G24" s="334"/>
      <c r="H24" s="15">
        <f>DATE(YEAR(F24),MONTH(F24),DAY(F24)+1)</f>
        <v>44585</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44584</v>
      </c>
      <c r="G25" s="334"/>
      <c r="H25" s="15">
        <f>DATE(YEAR(F25),MONTH(F25),DAY(F25)+1)</f>
        <v>44585</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5">
        <f>F25</f>
        <v>44584</v>
      </c>
      <c r="G26" s="334"/>
      <c r="H26" s="15">
        <f>EDATE(F26-1,1)</f>
        <v>44614</v>
      </c>
      <c r="I26" s="16">
        <f t="shared" ca="1" si="0"/>
        <v>30</v>
      </c>
      <c r="J26" s="17" t="str">
        <f t="shared" ca="1" si="1"/>
        <v>NOT DUE</v>
      </c>
      <c r="K26" s="31" t="s">
        <v>1824</v>
      </c>
      <c r="L26" s="145"/>
    </row>
    <row r="27" spans="1:12" ht="24.95" customHeight="1">
      <c r="A27" s="17" t="s">
        <v>3666</v>
      </c>
      <c r="B27" s="31" t="s">
        <v>1794</v>
      </c>
      <c r="C27" s="31" t="s">
        <v>1795</v>
      </c>
      <c r="D27" s="43" t="s">
        <v>1</v>
      </c>
      <c r="E27" s="13">
        <v>41565</v>
      </c>
      <c r="F27" s="13">
        <f>F25</f>
        <v>44584</v>
      </c>
      <c r="G27" s="334"/>
      <c r="H27" s="15">
        <f>DATE(YEAR(F27),MONTH(F27),DAY(F27)+1)</f>
        <v>44585</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44584</v>
      </c>
      <c r="G28" s="334"/>
      <c r="H28" s="15">
        <f>DATE(YEAR(F28),MONTH(F28),DAY(F28)+1)</f>
        <v>44585</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44584</v>
      </c>
      <c r="G29" s="334"/>
      <c r="H29" s="15">
        <f>DATE(YEAR(F29),MONTH(F29),DAY(F29)+1)</f>
        <v>44585</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44584</v>
      </c>
      <c r="G30" s="334"/>
      <c r="H30" s="15">
        <f>DATE(YEAR(F30),MONTH(F30),DAY(F30)+1)</f>
        <v>44585</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5">
        <v>44563</v>
      </c>
      <c r="G31" s="334"/>
      <c r="H31" s="15">
        <f>DATE(YEAR(F31),MONTH(F31)+3,DAY(F31)-1)</f>
        <v>44652</v>
      </c>
      <c r="I31" s="16">
        <f t="shared" ca="1" si="0"/>
        <v>68</v>
      </c>
      <c r="J31" s="17" t="str">
        <f t="shared" ca="1" si="1"/>
        <v>NOT DUE</v>
      </c>
      <c r="K31" s="31" t="s">
        <v>1825</v>
      </c>
      <c r="L31" s="145"/>
    </row>
    <row r="32" spans="1:12" ht="26.45" customHeight="1">
      <c r="A32" s="17" t="s">
        <v>3671</v>
      </c>
      <c r="B32" s="31" t="s">
        <v>1803</v>
      </c>
      <c r="C32" s="31"/>
      <c r="D32" s="43" t="s">
        <v>4</v>
      </c>
      <c r="E32" s="13">
        <v>41565</v>
      </c>
      <c r="F32" s="325">
        <f>F30</f>
        <v>44584</v>
      </c>
      <c r="G32" s="334"/>
      <c r="H32" s="15">
        <f>EDATE(F32-1,1)</f>
        <v>44614</v>
      </c>
      <c r="I32" s="16">
        <f t="shared" ca="1" si="0"/>
        <v>30</v>
      </c>
      <c r="J32" s="17" t="str">
        <f t="shared" ca="1" si="1"/>
        <v>NOT DUE</v>
      </c>
      <c r="K32" s="31" t="s">
        <v>1826</v>
      </c>
      <c r="L32" s="145"/>
    </row>
    <row r="33" spans="1:12" ht="26.45" customHeight="1">
      <c r="A33" s="17" t="s">
        <v>3672</v>
      </c>
      <c r="B33" s="31" t="s">
        <v>1804</v>
      </c>
      <c r="C33" s="31" t="s">
        <v>1805</v>
      </c>
      <c r="D33" s="43" t="s">
        <v>0</v>
      </c>
      <c r="E33" s="13">
        <v>41565</v>
      </c>
      <c r="F33" s="13">
        <v>44554</v>
      </c>
      <c r="G33" s="334"/>
      <c r="H33" s="15">
        <f>DATE(YEAR(F33),MONTH(F33)+3,DAY(F33)-1)</f>
        <v>44643</v>
      </c>
      <c r="I33" s="16">
        <f t="shared" ca="1" si="0"/>
        <v>59</v>
      </c>
      <c r="J33" s="17" t="str">
        <f t="shared" ca="1" si="1"/>
        <v>NOT DUE</v>
      </c>
      <c r="K33" s="31" t="s">
        <v>1826</v>
      </c>
      <c r="L33" s="145"/>
    </row>
    <row r="34" spans="1:12" ht="15.75" customHeight="1">
      <c r="A34" s="17" t="s">
        <v>3673</v>
      </c>
      <c r="B34" s="31" t="s">
        <v>2376</v>
      </c>
      <c r="C34" s="31"/>
      <c r="D34" s="43" t="s">
        <v>1</v>
      </c>
      <c r="E34" s="13">
        <v>41565</v>
      </c>
      <c r="F34" s="13">
        <f>'No.2 Stern Tube LO Pump'!F34</f>
        <v>44584</v>
      </c>
      <c r="G34" s="334"/>
      <c r="H34" s="15">
        <f>DATE(YEAR(F34),MONTH(F34),DAY(F34)+1)</f>
        <v>44585</v>
      </c>
      <c r="I34" s="16">
        <f t="shared" ca="1" si="0"/>
        <v>1</v>
      </c>
      <c r="J34" s="17" t="str">
        <f t="shared" ca="1" si="1"/>
        <v>NOT DUE</v>
      </c>
      <c r="K34" s="31"/>
      <c r="L34" s="145"/>
    </row>
    <row r="35" spans="1:12" ht="15.75" customHeight="1">
      <c r="A35" s="17" t="s">
        <v>3674</v>
      </c>
      <c r="B35" s="31" t="s">
        <v>1806</v>
      </c>
      <c r="C35" s="31" t="s">
        <v>1807</v>
      </c>
      <c r="D35" s="43" t="s">
        <v>375</v>
      </c>
      <c r="E35" s="13">
        <v>41565</v>
      </c>
      <c r="F35" s="325">
        <v>44374</v>
      </c>
      <c r="G35" s="334"/>
      <c r="H35" s="15">
        <f t="shared" ref="H35:H40" si="2">DATE(YEAR(F35)+1,MONTH(F35),DAY(F35)-1)</f>
        <v>44738</v>
      </c>
      <c r="I35" s="16">
        <f t="shared" ca="1" si="0"/>
        <v>154</v>
      </c>
      <c r="J35" s="17" t="str">
        <f t="shared" ca="1" si="1"/>
        <v>NOT DUE</v>
      </c>
      <c r="K35" s="31"/>
      <c r="L35" s="145"/>
    </row>
    <row r="36" spans="1:12" ht="26.45" customHeight="1">
      <c r="A36" s="17" t="s">
        <v>3675</v>
      </c>
      <c r="B36" s="31" t="s">
        <v>1808</v>
      </c>
      <c r="C36" s="31" t="s">
        <v>1809</v>
      </c>
      <c r="D36" s="43" t="s">
        <v>375</v>
      </c>
      <c r="E36" s="13">
        <v>41565</v>
      </c>
      <c r="F36" s="325">
        <v>44374</v>
      </c>
      <c r="G36" s="334"/>
      <c r="H36" s="15">
        <f t="shared" si="2"/>
        <v>44738</v>
      </c>
      <c r="I36" s="16">
        <f t="shared" ca="1" si="0"/>
        <v>154</v>
      </c>
      <c r="J36" s="17" t="str">
        <f t="shared" ca="1" si="1"/>
        <v>NOT DUE</v>
      </c>
      <c r="K36" s="31"/>
      <c r="L36" s="145"/>
    </row>
    <row r="37" spans="1:12" ht="26.45" customHeight="1">
      <c r="A37" s="17" t="s">
        <v>3676</v>
      </c>
      <c r="B37" s="31" t="s">
        <v>1810</v>
      </c>
      <c r="C37" s="31" t="s">
        <v>1811</v>
      </c>
      <c r="D37" s="43" t="s">
        <v>375</v>
      </c>
      <c r="E37" s="13">
        <v>41565</v>
      </c>
      <c r="F37" s="325">
        <v>44374</v>
      </c>
      <c r="G37" s="334"/>
      <c r="H37" s="15">
        <f t="shared" si="2"/>
        <v>44738</v>
      </c>
      <c r="I37" s="16">
        <f t="shared" ca="1" si="0"/>
        <v>154</v>
      </c>
      <c r="J37" s="17" t="str">
        <f t="shared" ca="1" si="1"/>
        <v>NOT DUE</v>
      </c>
      <c r="K37" s="31"/>
      <c r="L37" s="145"/>
    </row>
    <row r="38" spans="1:12" ht="26.45" customHeight="1">
      <c r="A38" s="17" t="s">
        <v>3677</v>
      </c>
      <c r="B38" s="31" t="s">
        <v>1812</v>
      </c>
      <c r="C38" s="31" t="s">
        <v>1813</v>
      </c>
      <c r="D38" s="43" t="s">
        <v>375</v>
      </c>
      <c r="E38" s="13">
        <v>41565</v>
      </c>
      <c r="F38" s="325">
        <v>44374</v>
      </c>
      <c r="G38" s="334"/>
      <c r="H38" s="15">
        <f t="shared" si="2"/>
        <v>44738</v>
      </c>
      <c r="I38" s="16">
        <f t="shared" ca="1" si="0"/>
        <v>154</v>
      </c>
      <c r="J38" s="17" t="str">
        <f t="shared" ca="1" si="1"/>
        <v>NOT DUE</v>
      </c>
      <c r="K38" s="31"/>
      <c r="L38" s="145"/>
    </row>
    <row r="39" spans="1:12" ht="26.45" customHeight="1">
      <c r="A39" s="17" t="s">
        <v>3678</v>
      </c>
      <c r="B39" s="31" t="s">
        <v>1814</v>
      </c>
      <c r="C39" s="31" t="s">
        <v>1815</v>
      </c>
      <c r="D39" s="43" t="s">
        <v>375</v>
      </c>
      <c r="E39" s="13">
        <v>41565</v>
      </c>
      <c r="F39" s="325">
        <v>44374</v>
      </c>
      <c r="G39" s="334"/>
      <c r="H39" s="15">
        <f t="shared" si="2"/>
        <v>44738</v>
      </c>
      <c r="I39" s="16">
        <f t="shared" ca="1" si="0"/>
        <v>154</v>
      </c>
      <c r="J39" s="17" t="str">
        <f t="shared" ca="1" si="1"/>
        <v>NOT DUE</v>
      </c>
      <c r="K39" s="31"/>
      <c r="L39" s="145"/>
    </row>
    <row r="40" spans="1:12" ht="15.75" customHeight="1">
      <c r="A40" s="17" t="s">
        <v>3679</v>
      </c>
      <c r="B40" s="31" t="s">
        <v>1827</v>
      </c>
      <c r="C40" s="31" t="s">
        <v>1828</v>
      </c>
      <c r="D40" s="43" t="s">
        <v>375</v>
      </c>
      <c r="E40" s="13">
        <v>41565</v>
      </c>
      <c r="F40" s="13">
        <v>44374</v>
      </c>
      <c r="G40" s="334"/>
      <c r="H40" s="15">
        <f t="shared" si="2"/>
        <v>44738</v>
      </c>
      <c r="I40" s="16">
        <f t="shared" ca="1" si="0"/>
        <v>154</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16"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5">
        <v>44548</v>
      </c>
      <c r="G8" s="334"/>
      <c r="H8" s="15">
        <f>DATE(YEAR(F8)+1,MONTH(F8),DAY(F8)-1)</f>
        <v>44912</v>
      </c>
      <c r="I8" s="16">
        <f t="shared" ref="I8:I40" ca="1" si="0">IF(ISBLANK(H8),"",H8-DATE(YEAR(NOW()),MONTH(NOW()),DAY(NOW())))</f>
        <v>328</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4"/>
      <c r="H9" s="15">
        <f>DATE(YEAR(F9)+4,MONTH(F9),DAY(F9)-1)</f>
        <v>44810</v>
      </c>
      <c r="I9" s="16">
        <f t="shared" ca="1" si="0"/>
        <v>226</v>
      </c>
      <c r="J9" s="17" t="str">
        <f t="shared" ca="1" si="1"/>
        <v>NOT DUE</v>
      </c>
      <c r="K9" s="31"/>
      <c r="L9" s="145" t="s">
        <v>4528</v>
      </c>
    </row>
    <row r="10" spans="1:12" ht="15.75" customHeight="1">
      <c r="A10" s="17" t="s">
        <v>3616</v>
      </c>
      <c r="B10" s="31" t="s">
        <v>2410</v>
      </c>
      <c r="C10" s="31" t="s">
        <v>2407</v>
      </c>
      <c r="D10" s="43" t="s">
        <v>0</v>
      </c>
      <c r="E10" s="13">
        <v>41565</v>
      </c>
      <c r="F10" s="325">
        <v>44563</v>
      </c>
      <c r="G10" s="334"/>
      <c r="H10" s="15">
        <f>DATE(YEAR(F10),MONTH(F10)+3,DAY(F10)-1)</f>
        <v>44652</v>
      </c>
      <c r="I10" s="16">
        <f t="shared" ca="1" si="0"/>
        <v>68</v>
      </c>
      <c r="J10" s="17" t="str">
        <f t="shared" ca="1" si="1"/>
        <v>NOT DUE</v>
      </c>
      <c r="K10" s="31"/>
      <c r="L10" s="145" t="s">
        <v>4528</v>
      </c>
    </row>
    <row r="11" spans="1:12" ht="15.75" customHeight="1">
      <c r="A11" s="17" t="s">
        <v>3617</v>
      </c>
      <c r="B11" s="31" t="s">
        <v>2361</v>
      </c>
      <c r="C11" s="31" t="s">
        <v>2408</v>
      </c>
      <c r="D11" s="43" t="s">
        <v>375</v>
      </c>
      <c r="E11" s="13">
        <v>41565</v>
      </c>
      <c r="F11" s="325">
        <v>44548</v>
      </c>
      <c r="G11" s="334"/>
      <c r="H11" s="15">
        <f>DATE(YEAR(F11)+1,MONTH(F11),DAY(F11)-1)</f>
        <v>44912</v>
      </c>
      <c r="I11" s="16">
        <f t="shared" ca="1" si="0"/>
        <v>328</v>
      </c>
      <c r="J11" s="17" t="str">
        <f t="shared" ca="1" si="1"/>
        <v>NOT DUE</v>
      </c>
      <c r="K11" s="31"/>
      <c r="L11" s="145" t="s">
        <v>4528</v>
      </c>
    </row>
    <row r="12" spans="1:12" ht="24.95" customHeight="1">
      <c r="A12" s="17" t="s">
        <v>3618</v>
      </c>
      <c r="B12" s="31" t="s">
        <v>2361</v>
      </c>
      <c r="C12" s="31" t="s">
        <v>2409</v>
      </c>
      <c r="D12" s="43" t="s">
        <v>1283</v>
      </c>
      <c r="E12" s="13">
        <v>41565</v>
      </c>
      <c r="F12" s="13">
        <v>43350</v>
      </c>
      <c r="G12" s="334"/>
      <c r="H12" s="15">
        <f>DATE(YEAR(F12)+4,MONTH(F12),DAY(F12)-1)</f>
        <v>44810</v>
      </c>
      <c r="I12" s="16">
        <f t="shared" ca="1" si="0"/>
        <v>226</v>
      </c>
      <c r="J12" s="17" t="str">
        <f t="shared" ca="1" si="1"/>
        <v>NOT DUE</v>
      </c>
      <c r="K12" s="31" t="s">
        <v>2424</v>
      </c>
      <c r="L12" s="145"/>
    </row>
    <row r="13" spans="1:12" ht="15.75" customHeight="1">
      <c r="A13" s="17" t="s">
        <v>3619</v>
      </c>
      <c r="B13" s="31" t="s">
        <v>2410</v>
      </c>
      <c r="C13" s="31" t="s">
        <v>2411</v>
      </c>
      <c r="D13" s="43" t="s">
        <v>0</v>
      </c>
      <c r="E13" s="13">
        <v>41565</v>
      </c>
      <c r="F13" s="325">
        <v>44563</v>
      </c>
      <c r="G13" s="334"/>
      <c r="H13" s="15">
        <f>DATE(YEAR(F13),MONTH(F13)+3,DAY(F13)-1)</f>
        <v>44652</v>
      </c>
      <c r="I13" s="16">
        <f t="shared" ca="1" si="0"/>
        <v>68</v>
      </c>
      <c r="J13" s="17" t="str">
        <f t="shared" ca="1" si="1"/>
        <v>NOT DUE</v>
      </c>
      <c r="K13" s="31"/>
      <c r="L13" s="145" t="s">
        <v>4528</v>
      </c>
    </row>
    <row r="14" spans="1:12" ht="15.75" customHeight="1">
      <c r="A14" s="17" t="s">
        <v>3620</v>
      </c>
      <c r="B14" s="31" t="s">
        <v>2410</v>
      </c>
      <c r="C14" s="31" t="s">
        <v>2409</v>
      </c>
      <c r="D14" s="43" t="s">
        <v>375</v>
      </c>
      <c r="E14" s="13">
        <v>41565</v>
      </c>
      <c r="F14" s="325">
        <v>44548</v>
      </c>
      <c r="G14" s="334"/>
      <c r="H14" s="15">
        <f>DATE(YEAR(F14)+1,MONTH(F14),DAY(F14)-1)</f>
        <v>44912</v>
      </c>
      <c r="I14" s="16">
        <f t="shared" ca="1" si="0"/>
        <v>328</v>
      </c>
      <c r="J14" s="17" t="str">
        <f t="shared" ca="1" si="1"/>
        <v>NOT DUE</v>
      </c>
      <c r="K14" s="31"/>
      <c r="L14" s="145" t="s">
        <v>4528</v>
      </c>
    </row>
    <row r="15" spans="1:12" ht="26.45" customHeight="1">
      <c r="A15" s="17" t="s">
        <v>3621</v>
      </c>
      <c r="B15" s="31" t="s">
        <v>2364</v>
      </c>
      <c r="C15" s="31" t="s">
        <v>2412</v>
      </c>
      <c r="D15" s="43" t="s">
        <v>1283</v>
      </c>
      <c r="E15" s="13">
        <v>41565</v>
      </c>
      <c r="F15" s="13">
        <v>43350</v>
      </c>
      <c r="G15" s="334"/>
      <c r="H15" s="15">
        <f>DATE(YEAR(F15)+4,MONTH(F15),DAY(F15)-1)</f>
        <v>44810</v>
      </c>
      <c r="I15" s="16">
        <f t="shared" ca="1" si="0"/>
        <v>226</v>
      </c>
      <c r="J15" s="17" t="str">
        <f t="shared" ca="1" si="1"/>
        <v>NOT DUE</v>
      </c>
      <c r="K15" s="31" t="s">
        <v>2425</v>
      </c>
      <c r="L15" s="145" t="s">
        <v>4528</v>
      </c>
    </row>
    <row r="16" spans="1:12" ht="15.75" customHeight="1">
      <c r="A16" s="17" t="s">
        <v>3622</v>
      </c>
      <c r="B16" s="31" t="s">
        <v>2367</v>
      </c>
      <c r="C16" s="31" t="s">
        <v>2413</v>
      </c>
      <c r="D16" s="43" t="s">
        <v>375</v>
      </c>
      <c r="E16" s="13">
        <v>41565</v>
      </c>
      <c r="F16" s="325">
        <v>44548</v>
      </c>
      <c r="G16" s="334"/>
      <c r="H16" s="15">
        <f>DATE(YEAR(F16)+1,MONTH(F16),DAY(F16)-1)</f>
        <v>44912</v>
      </c>
      <c r="I16" s="16">
        <f t="shared" ca="1" si="0"/>
        <v>328</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4"/>
      <c r="H17" s="15">
        <f>DATE(YEAR(F17)+4,MONTH(F17),DAY(F17)-1)</f>
        <v>44810</v>
      </c>
      <c r="I17" s="16">
        <f t="shared" ca="1" si="0"/>
        <v>226</v>
      </c>
      <c r="J17" s="17" t="str">
        <f t="shared" ca="1" si="1"/>
        <v>NOT DUE</v>
      </c>
      <c r="K17" s="31" t="s">
        <v>1819</v>
      </c>
      <c r="L17" s="145" t="s">
        <v>4528</v>
      </c>
    </row>
    <row r="18" spans="1:12" ht="26.45" customHeight="1">
      <c r="A18" s="17" t="s">
        <v>3624</v>
      </c>
      <c r="B18" s="31" t="s">
        <v>573</v>
      </c>
      <c r="C18" s="31" t="s">
        <v>2415</v>
      </c>
      <c r="D18" s="43" t="s">
        <v>375</v>
      </c>
      <c r="E18" s="13">
        <v>41565</v>
      </c>
      <c r="F18" s="325">
        <v>44548</v>
      </c>
      <c r="G18" s="334"/>
      <c r="H18" s="15">
        <f>DATE(YEAR(F18)+1,MONTH(F18),DAY(F18)-1)</f>
        <v>44912</v>
      </c>
      <c r="I18" s="16">
        <f t="shared" ca="1" si="0"/>
        <v>328</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4"/>
      <c r="H19" s="15">
        <f>DATE(YEAR(F19)+4,MONTH(F19),DAY(F19)-1)</f>
        <v>44810</v>
      </c>
      <c r="I19" s="16">
        <f t="shared" ca="1" si="0"/>
        <v>226</v>
      </c>
      <c r="J19" s="17" t="str">
        <f t="shared" ca="1" si="1"/>
        <v>NOT DUE</v>
      </c>
      <c r="K19" s="31" t="s">
        <v>1821</v>
      </c>
      <c r="L19" s="145"/>
    </row>
    <row r="20" spans="1:12" ht="24.95" customHeight="1">
      <c r="A20" s="17" t="s">
        <v>3626</v>
      </c>
      <c r="B20" s="31" t="s">
        <v>2372</v>
      </c>
      <c r="C20" s="31" t="s">
        <v>2418</v>
      </c>
      <c r="D20" s="43" t="s">
        <v>375</v>
      </c>
      <c r="E20" s="13">
        <v>41565</v>
      </c>
      <c r="F20" s="325">
        <v>44548</v>
      </c>
      <c r="G20" s="334"/>
      <c r="H20" s="15">
        <f>DATE(YEAR(F20)+1,MONTH(F20),DAY(F20)-1)</f>
        <v>44912</v>
      </c>
      <c r="I20" s="16">
        <f t="shared" ca="1" si="0"/>
        <v>328</v>
      </c>
      <c r="J20" s="17" t="str">
        <f t="shared" ca="1" si="1"/>
        <v>NOT DUE</v>
      </c>
      <c r="K20" s="31" t="s">
        <v>1822</v>
      </c>
      <c r="L20" s="145"/>
    </row>
    <row r="21" spans="1:12" ht="24.95" customHeight="1">
      <c r="A21" s="17" t="s">
        <v>3627</v>
      </c>
      <c r="B21" s="31" t="s">
        <v>2419</v>
      </c>
      <c r="C21" s="31" t="s">
        <v>2420</v>
      </c>
      <c r="D21" s="43" t="s">
        <v>375</v>
      </c>
      <c r="E21" s="13">
        <v>41565</v>
      </c>
      <c r="F21" s="325">
        <v>44548</v>
      </c>
      <c r="G21" s="334"/>
      <c r="H21" s="15">
        <f>DATE(YEAR(F21)+1,MONTH(F21),DAY(F21)-1)</f>
        <v>44912</v>
      </c>
      <c r="I21" s="16">
        <f t="shared" ca="1" si="0"/>
        <v>328</v>
      </c>
      <c r="J21" s="17" t="str">
        <f t="shared" ca="1" si="1"/>
        <v>NOT DUE</v>
      </c>
      <c r="K21" s="31" t="s">
        <v>1823</v>
      </c>
      <c r="L21" s="145"/>
    </row>
    <row r="22" spans="1:12" ht="24.95" customHeight="1">
      <c r="A22" s="17" t="s">
        <v>3628</v>
      </c>
      <c r="B22" s="31" t="s">
        <v>2421</v>
      </c>
      <c r="C22" s="31" t="s">
        <v>2422</v>
      </c>
      <c r="D22" s="43" t="s">
        <v>0</v>
      </c>
      <c r="E22" s="13">
        <v>41565</v>
      </c>
      <c r="F22" s="13">
        <v>44554</v>
      </c>
      <c r="G22" s="334"/>
      <c r="H22" s="15">
        <f>DATE(YEAR(F22),MONTH(F22)+3,DAY(F22)-1)</f>
        <v>44643</v>
      </c>
      <c r="I22" s="16">
        <f t="shared" ca="1" si="0"/>
        <v>59</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44584</v>
      </c>
      <c r="G23" s="334"/>
      <c r="H23" s="15">
        <f>DATE(YEAR(F23),MONTH(F23),DAY(F23)+1)</f>
        <v>44585</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44584</v>
      </c>
      <c r="G24" s="334"/>
      <c r="H24" s="15">
        <f>DATE(YEAR(F24),MONTH(F24),DAY(F24)+1)</f>
        <v>44585</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44584</v>
      </c>
      <c r="G25" s="334"/>
      <c r="H25" s="15">
        <f>DATE(YEAR(F25),MONTH(F25),DAY(F25)+1)</f>
        <v>44585</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5">
        <f>F25</f>
        <v>44584</v>
      </c>
      <c r="G26" s="334"/>
      <c r="H26" s="15">
        <f>EDATE(F26-1,1)</f>
        <v>44614</v>
      </c>
      <c r="I26" s="16">
        <f t="shared" ca="1" si="0"/>
        <v>30</v>
      </c>
      <c r="J26" s="17" t="str">
        <f t="shared" ca="1" si="1"/>
        <v>NOT DUE</v>
      </c>
      <c r="K26" s="31" t="s">
        <v>1824</v>
      </c>
      <c r="L26" s="145"/>
    </row>
    <row r="27" spans="1:12" ht="24.95" customHeight="1">
      <c r="A27" s="17" t="s">
        <v>3633</v>
      </c>
      <c r="B27" s="31" t="s">
        <v>1794</v>
      </c>
      <c r="C27" s="31" t="s">
        <v>1795</v>
      </c>
      <c r="D27" s="43" t="s">
        <v>1</v>
      </c>
      <c r="E27" s="13">
        <v>41565</v>
      </c>
      <c r="F27" s="13">
        <f>F34</f>
        <v>44584</v>
      </c>
      <c r="G27" s="334"/>
      <c r="H27" s="15">
        <f>DATE(YEAR(F27),MONTH(F27),DAY(F27)+1)</f>
        <v>44585</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44584</v>
      </c>
      <c r="G28" s="334"/>
      <c r="H28" s="15">
        <f>DATE(YEAR(F28),MONTH(F28),DAY(F28)+1)</f>
        <v>44585</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44584</v>
      </c>
      <c r="G29" s="334"/>
      <c r="H29" s="15">
        <f>DATE(YEAR(F29),MONTH(F29),DAY(F29)+1)</f>
        <v>44585</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44584</v>
      </c>
      <c r="G30" s="334"/>
      <c r="H30" s="15">
        <f>DATE(YEAR(F30),MONTH(F30),DAY(F30)+1)</f>
        <v>44585</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5">
        <v>44563</v>
      </c>
      <c r="G31" s="334"/>
      <c r="H31" s="15">
        <f>DATE(YEAR(F31),MONTH(F31)+3,DAY(F31)-1)</f>
        <v>44652</v>
      </c>
      <c r="I31" s="16">
        <f t="shared" ca="1" si="0"/>
        <v>68</v>
      </c>
      <c r="J31" s="17" t="str">
        <f t="shared" ca="1" si="1"/>
        <v>NOT DUE</v>
      </c>
      <c r="K31" s="31" t="s">
        <v>1825</v>
      </c>
      <c r="L31" s="145"/>
    </row>
    <row r="32" spans="1:12" ht="26.45" customHeight="1">
      <c r="A32" s="17" t="s">
        <v>3638</v>
      </c>
      <c r="B32" s="31" t="s">
        <v>1803</v>
      </c>
      <c r="C32" s="31"/>
      <c r="D32" s="43" t="s">
        <v>4</v>
      </c>
      <c r="E32" s="13">
        <v>41565</v>
      </c>
      <c r="F32" s="325">
        <v>44569</v>
      </c>
      <c r="G32" s="334"/>
      <c r="H32" s="15">
        <f>EDATE(F32-1,1)</f>
        <v>44599</v>
      </c>
      <c r="I32" s="16">
        <f t="shared" ca="1" si="0"/>
        <v>15</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4"/>
      <c r="H33" s="15">
        <f>DATE(YEAR(F33),MONTH(F33)+3,DAY(F33)-1)</f>
        <v>44643</v>
      </c>
      <c r="I33" s="16">
        <f t="shared" ca="1" si="0"/>
        <v>59</v>
      </c>
      <c r="J33" s="17" t="str">
        <f t="shared" ca="1" si="1"/>
        <v>NOT DUE</v>
      </c>
      <c r="K33" s="31" t="s">
        <v>1826</v>
      </c>
      <c r="L33" s="145"/>
    </row>
    <row r="34" spans="1:12" ht="15.75" customHeight="1">
      <c r="A34" s="17" t="s">
        <v>3640</v>
      </c>
      <c r="B34" s="31" t="s">
        <v>2376</v>
      </c>
      <c r="C34" s="31"/>
      <c r="D34" s="43" t="s">
        <v>1</v>
      </c>
      <c r="E34" s="13">
        <v>41565</v>
      </c>
      <c r="F34" s="13">
        <f>'HFO Transfer Pump'!F27</f>
        <v>44584</v>
      </c>
      <c r="G34" s="334"/>
      <c r="H34" s="15">
        <f>DATE(YEAR(F34),MONTH(F34),DAY(F34)+1)</f>
        <v>44585</v>
      </c>
      <c r="I34" s="16">
        <f t="shared" ca="1" si="0"/>
        <v>1</v>
      </c>
      <c r="J34" s="17" t="str">
        <f t="shared" ca="1" si="1"/>
        <v>NOT DUE</v>
      </c>
      <c r="K34" s="31"/>
      <c r="L34" s="145"/>
    </row>
    <row r="35" spans="1:12" ht="15.75" customHeight="1">
      <c r="A35" s="17" t="s">
        <v>3641</v>
      </c>
      <c r="B35" s="31" t="s">
        <v>1806</v>
      </c>
      <c r="C35" s="31" t="s">
        <v>1807</v>
      </c>
      <c r="D35" s="43" t="s">
        <v>375</v>
      </c>
      <c r="E35" s="13">
        <v>41565</v>
      </c>
      <c r="F35" s="325">
        <v>44548</v>
      </c>
      <c r="G35" s="334"/>
      <c r="H35" s="15">
        <f t="shared" ref="H35:H40" si="2">DATE(YEAR(F35)+1,MONTH(F35),DAY(F35)-1)</f>
        <v>44912</v>
      </c>
      <c r="I35" s="16">
        <f t="shared" ca="1" si="0"/>
        <v>328</v>
      </c>
      <c r="J35" s="17" t="str">
        <f t="shared" ca="1" si="1"/>
        <v>NOT DUE</v>
      </c>
      <c r="K35" s="31"/>
      <c r="L35" s="145"/>
    </row>
    <row r="36" spans="1:12" ht="26.45" customHeight="1">
      <c r="A36" s="17" t="s">
        <v>3642</v>
      </c>
      <c r="B36" s="31" t="s">
        <v>1808</v>
      </c>
      <c r="C36" s="31" t="s">
        <v>1809</v>
      </c>
      <c r="D36" s="43" t="s">
        <v>375</v>
      </c>
      <c r="E36" s="13">
        <v>41565</v>
      </c>
      <c r="F36" s="325">
        <v>44374</v>
      </c>
      <c r="G36" s="334"/>
      <c r="H36" s="15">
        <f t="shared" si="2"/>
        <v>44738</v>
      </c>
      <c r="I36" s="16">
        <f t="shared" ca="1" si="0"/>
        <v>154</v>
      </c>
      <c r="J36" s="17" t="str">
        <f t="shared" ca="1" si="1"/>
        <v>NOT DUE</v>
      </c>
      <c r="K36" s="31"/>
      <c r="L36" s="145" t="s">
        <v>4529</v>
      </c>
    </row>
    <row r="37" spans="1:12" ht="26.45" customHeight="1">
      <c r="A37" s="17" t="s">
        <v>3643</v>
      </c>
      <c r="B37" s="31" t="s">
        <v>1810</v>
      </c>
      <c r="C37" s="31" t="s">
        <v>1811</v>
      </c>
      <c r="D37" s="43" t="s">
        <v>375</v>
      </c>
      <c r="E37" s="13">
        <v>41565</v>
      </c>
      <c r="F37" s="325">
        <v>44374</v>
      </c>
      <c r="G37" s="334"/>
      <c r="H37" s="15">
        <f t="shared" si="2"/>
        <v>44738</v>
      </c>
      <c r="I37" s="16">
        <f t="shared" ca="1" si="0"/>
        <v>154</v>
      </c>
      <c r="J37" s="17" t="str">
        <f t="shared" ca="1" si="1"/>
        <v>NOT DUE</v>
      </c>
      <c r="K37" s="31"/>
      <c r="L37" s="145" t="s">
        <v>4529</v>
      </c>
    </row>
    <row r="38" spans="1:12" ht="26.45" customHeight="1">
      <c r="A38" s="17" t="s">
        <v>3644</v>
      </c>
      <c r="B38" s="31" t="s">
        <v>1812</v>
      </c>
      <c r="C38" s="31" t="s">
        <v>1813</v>
      </c>
      <c r="D38" s="43" t="s">
        <v>375</v>
      </c>
      <c r="E38" s="13">
        <v>41565</v>
      </c>
      <c r="F38" s="325">
        <v>44374</v>
      </c>
      <c r="G38" s="334"/>
      <c r="H38" s="15">
        <f t="shared" si="2"/>
        <v>44738</v>
      </c>
      <c r="I38" s="16">
        <f t="shared" ca="1" si="0"/>
        <v>154</v>
      </c>
      <c r="J38" s="17" t="str">
        <f t="shared" ca="1" si="1"/>
        <v>NOT DUE</v>
      </c>
      <c r="K38" s="31"/>
      <c r="L38" s="145" t="s">
        <v>4529</v>
      </c>
    </row>
    <row r="39" spans="1:12" ht="26.45" customHeight="1">
      <c r="A39" s="17" t="s">
        <v>3645</v>
      </c>
      <c r="B39" s="31" t="s">
        <v>1814</v>
      </c>
      <c r="C39" s="31" t="s">
        <v>1815</v>
      </c>
      <c r="D39" s="43" t="s">
        <v>375</v>
      </c>
      <c r="E39" s="13">
        <v>41565</v>
      </c>
      <c r="F39" s="325">
        <v>44374</v>
      </c>
      <c r="G39" s="334"/>
      <c r="H39" s="15">
        <f t="shared" si="2"/>
        <v>44738</v>
      </c>
      <c r="I39" s="16">
        <f t="shared" ca="1" si="0"/>
        <v>154</v>
      </c>
      <c r="J39" s="17" t="str">
        <f t="shared" ca="1" si="1"/>
        <v>NOT DUE</v>
      </c>
      <c r="K39" s="31"/>
      <c r="L39" s="145" t="s">
        <v>4529</v>
      </c>
    </row>
    <row r="40" spans="1:12" ht="15.75" customHeight="1">
      <c r="A40" s="17" t="s">
        <v>3646</v>
      </c>
      <c r="B40" s="31" t="s">
        <v>1827</v>
      </c>
      <c r="C40" s="31" t="s">
        <v>1828</v>
      </c>
      <c r="D40" s="43" t="s">
        <v>375</v>
      </c>
      <c r="E40" s="13">
        <v>41565</v>
      </c>
      <c r="F40" s="13">
        <v>44374</v>
      </c>
      <c r="G40" s="334"/>
      <c r="H40" s="15">
        <f t="shared" si="2"/>
        <v>44738</v>
      </c>
      <c r="I40" s="16">
        <f t="shared" ca="1" si="0"/>
        <v>154</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5220</v>
      </c>
      <c r="C47"/>
      <c r="D47" s="39"/>
      <c r="E47" s="49"/>
      <c r="F47" t="s">
        <v>5218</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3">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5212</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5224</v>
      </c>
      <c r="R74" s="187"/>
    </row>
    <row r="75" spans="1:18" ht="61.5" customHeight="1">
      <c r="A75" s="195" t="s">
        <v>4661</v>
      </c>
      <c r="B75" s="207">
        <v>44344</v>
      </c>
      <c r="C75" s="210">
        <v>42720</v>
      </c>
      <c r="D75" s="200">
        <v>73</v>
      </c>
      <c r="E75" s="323">
        <v>7.3000000000000001E-3</v>
      </c>
      <c r="F75" s="200" t="s">
        <v>4519</v>
      </c>
      <c r="G75" s="205">
        <v>40</v>
      </c>
      <c r="H75" s="206">
        <v>0.34</v>
      </c>
      <c r="I75" s="200">
        <v>0.34</v>
      </c>
      <c r="J75" s="200">
        <v>7.3000000000000001E-3</v>
      </c>
      <c r="K75" s="206">
        <v>1</v>
      </c>
      <c r="L75" s="194">
        <v>0.9</v>
      </c>
      <c r="M75" s="200">
        <v>0.9</v>
      </c>
      <c r="N75" s="214">
        <v>136</v>
      </c>
      <c r="O75" s="209"/>
      <c r="P75" s="237" t="s">
        <v>5226</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5227</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5228</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5237</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5248</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5259</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40681.9</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3">
        <f>IF(I8&lt;=20000,$F$5+(I8/24),"error")</f>
        <v>44691.17083333333</v>
      </c>
      <c r="I8" s="23">
        <f t="shared" ref="I8:I19" si="0">D8-($F$4-G8)</f>
        <v>2572.0999999999985</v>
      </c>
      <c r="J8" s="17" t="str">
        <f t="shared" ref="J8:J37" si="1">IF(I8="","",IF(I8&lt;0,"OVERDUE","NOT DUE"))</f>
        <v>NOT DUE</v>
      </c>
      <c r="K8" s="31" t="s">
        <v>2451</v>
      </c>
      <c r="L8" s="145" t="s">
        <v>4528</v>
      </c>
    </row>
    <row r="9" spans="1:12">
      <c r="A9" s="17" t="s">
        <v>3553</v>
      </c>
      <c r="B9" s="31" t="s">
        <v>2361</v>
      </c>
      <c r="C9" s="31" t="s">
        <v>2152</v>
      </c>
      <c r="D9" s="43">
        <v>600</v>
      </c>
      <c r="E9" s="13">
        <v>41565</v>
      </c>
      <c r="F9" s="325">
        <f>'DO Transfer Pump'!F23</f>
        <v>44584</v>
      </c>
      <c r="G9" s="27">
        <v>40319.800000000003</v>
      </c>
      <c r="H9" s="333">
        <f>IF(I9&lt;=600,$F$5+(I9/24),"error")</f>
        <v>44593.912499999999</v>
      </c>
      <c r="I9" s="23">
        <f t="shared" si="0"/>
        <v>237.90000000000146</v>
      </c>
      <c r="J9" s="17" t="str">
        <f t="shared" si="1"/>
        <v>NOT DUE</v>
      </c>
      <c r="K9" s="31"/>
      <c r="L9" s="145" t="s">
        <v>4528</v>
      </c>
    </row>
    <row r="10" spans="1:12">
      <c r="A10" s="17" t="s">
        <v>3554</v>
      </c>
      <c r="B10" s="31" t="s">
        <v>2361</v>
      </c>
      <c r="C10" s="31" t="s">
        <v>2435</v>
      </c>
      <c r="D10" s="43">
        <v>8000</v>
      </c>
      <c r="E10" s="13">
        <v>41565</v>
      </c>
      <c r="F10" s="325">
        <v>44534</v>
      </c>
      <c r="G10" s="27">
        <v>39635</v>
      </c>
      <c r="H10" s="333">
        <f>IF(I10&lt;=8000,$F$5+(I10/24),"error")</f>
        <v>44873.712500000001</v>
      </c>
      <c r="I10" s="23">
        <f t="shared" si="0"/>
        <v>6953.0999999999985</v>
      </c>
      <c r="J10" s="17" t="str">
        <f t="shared" si="1"/>
        <v>NOT DUE</v>
      </c>
      <c r="K10" s="31"/>
      <c r="L10" s="145" t="s">
        <v>4528</v>
      </c>
    </row>
    <row r="11" spans="1:12">
      <c r="A11" s="17" t="s">
        <v>3555</v>
      </c>
      <c r="B11" s="31" t="s">
        <v>2361</v>
      </c>
      <c r="C11" s="31" t="s">
        <v>2436</v>
      </c>
      <c r="D11" s="43">
        <v>20000</v>
      </c>
      <c r="E11" s="13">
        <v>41565</v>
      </c>
      <c r="F11" s="13">
        <v>43351</v>
      </c>
      <c r="G11" s="27">
        <v>23254</v>
      </c>
      <c r="H11" s="333">
        <f>IF(I11&lt;=20000,$F$5+(I11/24),"error")</f>
        <v>44691.17083333333</v>
      </c>
      <c r="I11" s="23">
        <f t="shared" si="0"/>
        <v>2572.0999999999985</v>
      </c>
      <c r="J11" s="17" t="str">
        <f t="shared" si="1"/>
        <v>NOT DUE</v>
      </c>
      <c r="K11" s="31"/>
      <c r="L11" s="145" t="s">
        <v>4528</v>
      </c>
    </row>
    <row r="12" spans="1:12" ht="15" customHeight="1">
      <c r="A12" s="17" t="s">
        <v>3556</v>
      </c>
      <c r="B12" s="31" t="s">
        <v>2367</v>
      </c>
      <c r="C12" s="31" t="s">
        <v>2437</v>
      </c>
      <c r="D12" s="43">
        <v>8000</v>
      </c>
      <c r="E12" s="13">
        <v>41565</v>
      </c>
      <c r="F12" s="325">
        <v>44534</v>
      </c>
      <c r="G12" s="27">
        <v>39635</v>
      </c>
      <c r="H12" s="333">
        <f>IF(I12&lt;=8000,$F$5+(I12/24),"error")</f>
        <v>44873.712500000001</v>
      </c>
      <c r="I12" s="23">
        <f t="shared" si="0"/>
        <v>6953.0999999999985</v>
      </c>
      <c r="J12" s="17" t="str">
        <f t="shared" si="1"/>
        <v>NOT DUE</v>
      </c>
      <c r="K12" s="31" t="s">
        <v>2452</v>
      </c>
      <c r="L12" s="145" t="s">
        <v>4528</v>
      </c>
    </row>
    <row r="13" spans="1:12">
      <c r="A13" s="17" t="s">
        <v>3557</v>
      </c>
      <c r="B13" s="31" t="s">
        <v>2367</v>
      </c>
      <c r="C13" s="31" t="s">
        <v>2409</v>
      </c>
      <c r="D13" s="43">
        <v>20000</v>
      </c>
      <c r="E13" s="13">
        <v>41565</v>
      </c>
      <c r="F13" s="13">
        <v>43351</v>
      </c>
      <c r="G13" s="27">
        <v>23254</v>
      </c>
      <c r="H13" s="333">
        <f>IF(I13&lt;=20000,$F$5+(I13/24),"error")</f>
        <v>44691.17083333333</v>
      </c>
      <c r="I13" s="23">
        <f t="shared" si="0"/>
        <v>2572.0999999999985</v>
      </c>
      <c r="J13" s="17" t="str">
        <f t="shared" si="1"/>
        <v>NOT DUE</v>
      </c>
      <c r="K13" s="31"/>
      <c r="L13" s="145"/>
    </row>
    <row r="14" spans="1:12" ht="38.25">
      <c r="A14" s="17" t="s">
        <v>3558</v>
      </c>
      <c r="B14" s="31" t="s">
        <v>2438</v>
      </c>
      <c r="C14" s="31" t="s">
        <v>2439</v>
      </c>
      <c r="D14" s="43">
        <v>8000</v>
      </c>
      <c r="E14" s="13">
        <v>41565</v>
      </c>
      <c r="F14" s="325">
        <v>44534</v>
      </c>
      <c r="G14" s="27">
        <v>39635</v>
      </c>
      <c r="H14" s="333">
        <f t="shared" ref="H14:H16" si="2">IF(I14&lt;=8000,$F$5+(I14/24),"error")</f>
        <v>44873.712500000001</v>
      </c>
      <c r="I14" s="23">
        <f t="shared" si="0"/>
        <v>6953.0999999999985</v>
      </c>
      <c r="J14" s="17" t="str">
        <f t="shared" si="1"/>
        <v>NOT DUE</v>
      </c>
      <c r="K14" s="31"/>
      <c r="L14" s="145"/>
    </row>
    <row r="15" spans="1:12" ht="25.5">
      <c r="A15" s="17" t="s">
        <v>3559</v>
      </c>
      <c r="B15" s="31" t="s">
        <v>2440</v>
      </c>
      <c r="C15" s="31" t="s">
        <v>2441</v>
      </c>
      <c r="D15" s="43">
        <v>8000</v>
      </c>
      <c r="E15" s="13">
        <v>41565</v>
      </c>
      <c r="F15" s="325">
        <v>44534</v>
      </c>
      <c r="G15" s="27">
        <v>39635</v>
      </c>
      <c r="H15" s="333">
        <f t="shared" si="2"/>
        <v>44873.712500000001</v>
      </c>
      <c r="I15" s="23">
        <f t="shared" si="0"/>
        <v>6953.0999999999985</v>
      </c>
      <c r="J15" s="17" t="str">
        <f t="shared" si="1"/>
        <v>NOT DUE</v>
      </c>
      <c r="K15" s="31" t="s">
        <v>2452</v>
      </c>
      <c r="L15" s="145" t="s">
        <v>4528</v>
      </c>
    </row>
    <row r="16" spans="1:12" ht="25.5">
      <c r="A16" s="17" t="s">
        <v>3560</v>
      </c>
      <c r="B16" s="31" t="s">
        <v>2442</v>
      </c>
      <c r="C16" s="31" t="s">
        <v>2443</v>
      </c>
      <c r="D16" s="43">
        <v>8000</v>
      </c>
      <c r="E16" s="13">
        <v>41565</v>
      </c>
      <c r="F16" s="325">
        <v>44534</v>
      </c>
      <c r="G16" s="27">
        <v>39635</v>
      </c>
      <c r="H16" s="333">
        <f t="shared" si="2"/>
        <v>44873.712500000001</v>
      </c>
      <c r="I16" s="23">
        <f t="shared" si="0"/>
        <v>6953.0999999999985</v>
      </c>
      <c r="J16" s="17" t="str">
        <f t="shared" si="1"/>
        <v>NOT DUE</v>
      </c>
      <c r="K16" s="31" t="s">
        <v>2452</v>
      </c>
      <c r="L16" s="145" t="s">
        <v>4528</v>
      </c>
    </row>
    <row r="17" spans="1:12" ht="24.95" customHeight="1">
      <c r="A17" s="17" t="s">
        <v>3561</v>
      </c>
      <c r="B17" s="31" t="s">
        <v>2444</v>
      </c>
      <c r="C17" s="31" t="s">
        <v>2445</v>
      </c>
      <c r="D17" s="43">
        <v>600</v>
      </c>
      <c r="E17" s="13">
        <v>41565</v>
      </c>
      <c r="F17" s="325">
        <v>44563</v>
      </c>
      <c r="G17" s="27">
        <v>40319.800000000003</v>
      </c>
      <c r="H17" s="333">
        <f>IF(I17&lt;=600,$F$5+(I17/24),"error")</f>
        <v>44593.912499999999</v>
      </c>
      <c r="I17" s="23">
        <f t="shared" si="0"/>
        <v>237.90000000000146</v>
      </c>
      <c r="J17" s="17" t="str">
        <f t="shared" si="1"/>
        <v>NOT DUE</v>
      </c>
      <c r="K17" s="31" t="s">
        <v>2453</v>
      </c>
      <c r="L17" s="145"/>
    </row>
    <row r="18" spans="1:12">
      <c r="A18" s="17" t="s">
        <v>3562</v>
      </c>
      <c r="B18" s="31" t="s">
        <v>2446</v>
      </c>
      <c r="C18" s="31" t="s">
        <v>2447</v>
      </c>
      <c r="D18" s="43">
        <v>8000</v>
      </c>
      <c r="E18" s="13">
        <v>41565</v>
      </c>
      <c r="F18" s="325">
        <v>44534</v>
      </c>
      <c r="G18" s="27">
        <v>39635</v>
      </c>
      <c r="H18" s="333">
        <f t="shared" ref="H18:H19" si="3">IF(I18&lt;=8000,$F$5+(I18/24),"error")</f>
        <v>44873.712500000001</v>
      </c>
      <c r="I18" s="23">
        <f t="shared" si="0"/>
        <v>6953.0999999999985</v>
      </c>
      <c r="J18" s="17" t="str">
        <f t="shared" si="1"/>
        <v>NOT DUE</v>
      </c>
      <c r="K18" s="31" t="s">
        <v>2452</v>
      </c>
      <c r="L18" s="145"/>
    </row>
    <row r="19" spans="1:12">
      <c r="A19" s="17" t="s">
        <v>3563</v>
      </c>
      <c r="B19" s="31" t="s">
        <v>2419</v>
      </c>
      <c r="C19" s="31" t="s">
        <v>2448</v>
      </c>
      <c r="D19" s="43">
        <v>8000</v>
      </c>
      <c r="E19" s="13">
        <v>41565</v>
      </c>
      <c r="F19" s="325">
        <v>44534</v>
      </c>
      <c r="G19" s="27">
        <v>39635</v>
      </c>
      <c r="H19" s="333">
        <f t="shared" si="3"/>
        <v>44873.712500000001</v>
      </c>
      <c r="I19" s="23">
        <f t="shared" si="0"/>
        <v>6953.0999999999985</v>
      </c>
      <c r="J19" s="17" t="str">
        <f t="shared" si="1"/>
        <v>NOT DUE</v>
      </c>
      <c r="K19" s="31"/>
      <c r="L19" s="145"/>
    </row>
    <row r="20" spans="1:12" ht="38.25">
      <c r="A20" s="17" t="s">
        <v>3564</v>
      </c>
      <c r="B20" s="31" t="s">
        <v>1786</v>
      </c>
      <c r="C20" s="31" t="s">
        <v>1787</v>
      </c>
      <c r="D20" s="43" t="s">
        <v>1</v>
      </c>
      <c r="E20" s="13">
        <v>41565</v>
      </c>
      <c r="F20" s="13">
        <f>'DO Transfer Pump'!F34</f>
        <v>44584</v>
      </c>
      <c r="G20" s="334"/>
      <c r="H20" s="15">
        <f>DATE(YEAR(F20),MONTH(F20),DAY(F20)+1)</f>
        <v>44585</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44584</v>
      </c>
      <c r="G21" s="334"/>
      <c r="H21" s="15">
        <f>DATE(YEAR(F21),MONTH(F21),DAY(F21)+1)</f>
        <v>44585</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44584</v>
      </c>
      <c r="G22" s="334"/>
      <c r="H22" s="15">
        <f>DATE(YEAR(F22),MONTH(F22),DAY(F22)+1)</f>
        <v>44585</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5">
        <f>F21</f>
        <v>44584</v>
      </c>
      <c r="G23" s="334"/>
      <c r="H23" s="15">
        <f>EDATE(F23-1,1)</f>
        <v>44614</v>
      </c>
      <c r="I23" s="16">
        <f t="shared" ca="1" si="4"/>
        <v>30</v>
      </c>
      <c r="J23" s="17" t="str">
        <f t="shared" ca="1" si="1"/>
        <v>NOT DUE</v>
      </c>
      <c r="K23" s="31" t="s">
        <v>1821</v>
      </c>
      <c r="L23" s="145" t="s">
        <v>4528</v>
      </c>
    </row>
    <row r="24" spans="1:12" ht="25.5">
      <c r="A24" s="17" t="s">
        <v>3568</v>
      </c>
      <c r="B24" s="31" t="s">
        <v>1794</v>
      </c>
      <c r="C24" s="31" t="s">
        <v>1795</v>
      </c>
      <c r="D24" s="43" t="s">
        <v>1</v>
      </c>
      <c r="E24" s="13">
        <v>41565</v>
      </c>
      <c r="F24" s="13">
        <f>F22</f>
        <v>44584</v>
      </c>
      <c r="G24" s="334"/>
      <c r="H24" s="15">
        <f>DATE(YEAR(F24),MONTH(F24),DAY(F24)+1)</f>
        <v>44585</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44584</v>
      </c>
      <c r="G25" s="334"/>
      <c r="H25" s="15">
        <f>DATE(YEAR(F25),MONTH(F25),DAY(F25)+1)</f>
        <v>44585</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44584</v>
      </c>
      <c r="G26" s="334"/>
      <c r="H26" s="15">
        <f>DATE(YEAR(F26),MONTH(F26),DAY(F26)+1)</f>
        <v>44585</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44584</v>
      </c>
      <c r="G27" s="334"/>
      <c r="H27" s="15">
        <f>DATE(YEAR(F27),MONTH(F27),DAY(F27)+1)</f>
        <v>44585</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5">
        <f>F23</f>
        <v>44584</v>
      </c>
      <c r="G28" s="334"/>
      <c r="H28" s="15">
        <f>DATE(YEAR(F28),MONTH(F28)+3,DAY(F28)-1)</f>
        <v>44673</v>
      </c>
      <c r="I28" s="16">
        <f t="shared" ca="1" si="4"/>
        <v>89</v>
      </c>
      <c r="J28" s="17" t="str">
        <f t="shared" ca="1" si="1"/>
        <v>NOT DUE</v>
      </c>
      <c r="K28" s="31" t="s">
        <v>1823</v>
      </c>
      <c r="L28" s="145" t="s">
        <v>4528</v>
      </c>
    </row>
    <row r="29" spans="1:12" ht="25.5">
      <c r="A29" s="17" t="s">
        <v>3573</v>
      </c>
      <c r="B29" s="31" t="s">
        <v>1803</v>
      </c>
      <c r="C29" s="31"/>
      <c r="D29" s="43" t="s">
        <v>4</v>
      </c>
      <c r="E29" s="13">
        <v>41565</v>
      </c>
      <c r="F29" s="325">
        <f>F24</f>
        <v>44584</v>
      </c>
      <c r="G29" s="334"/>
      <c r="H29" s="15">
        <f>EDATE(F29-1,1)</f>
        <v>44614</v>
      </c>
      <c r="I29" s="16">
        <f t="shared" ca="1" si="4"/>
        <v>30</v>
      </c>
      <c r="J29" s="17" t="str">
        <f t="shared" ca="1" si="1"/>
        <v>NOT DUE</v>
      </c>
      <c r="K29" s="31"/>
      <c r="L29" s="145"/>
    </row>
    <row r="30" spans="1:12" ht="24.95" customHeight="1">
      <c r="A30" s="17" t="s">
        <v>3574</v>
      </c>
      <c r="B30" s="31" t="s">
        <v>1804</v>
      </c>
      <c r="C30" s="31" t="s">
        <v>1805</v>
      </c>
      <c r="D30" s="43" t="s">
        <v>0</v>
      </c>
      <c r="E30" s="13">
        <v>41565</v>
      </c>
      <c r="F30" s="13">
        <v>44554</v>
      </c>
      <c r="G30" s="334"/>
      <c r="H30" s="15">
        <f>DATE(YEAR(F30),MONTH(F30)+3,DAY(F30)-1)</f>
        <v>44643</v>
      </c>
      <c r="I30" s="16">
        <f t="shared" ca="1" si="4"/>
        <v>59</v>
      </c>
      <c r="J30" s="17" t="str">
        <f t="shared" ca="1" si="1"/>
        <v>NOT DUE</v>
      </c>
      <c r="K30" s="31" t="s">
        <v>1824</v>
      </c>
      <c r="L30" s="145"/>
    </row>
    <row r="31" spans="1:12" ht="24.95" customHeight="1">
      <c r="A31" s="17" t="s">
        <v>3575</v>
      </c>
      <c r="B31" s="31" t="s">
        <v>2376</v>
      </c>
      <c r="C31" s="31"/>
      <c r="D31" s="43" t="s">
        <v>1</v>
      </c>
      <c r="E31" s="13">
        <v>41565</v>
      </c>
      <c r="F31" s="13">
        <f>F27</f>
        <v>44584</v>
      </c>
      <c r="G31" s="334"/>
      <c r="H31" s="15">
        <f>DATE(YEAR(F31),MONTH(F31),DAY(F31)+1)</f>
        <v>44585</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5">
        <v>44506</v>
      </c>
      <c r="G32" s="334"/>
      <c r="H32" s="15">
        <f t="shared" ref="H32:H37" si="5">DATE(YEAR(F32)+1,MONTH(F32),DAY(F32)-1)</f>
        <v>44870</v>
      </c>
      <c r="I32" s="16">
        <f t="shared" ca="1" si="4"/>
        <v>286</v>
      </c>
      <c r="J32" s="17" t="str">
        <f t="shared" ca="1" si="1"/>
        <v>NOT DUE</v>
      </c>
      <c r="K32" s="31" t="s">
        <v>1824</v>
      </c>
      <c r="L32" s="145" t="s">
        <v>4528</v>
      </c>
    </row>
    <row r="33" spans="1:12" ht="24.95" customHeight="1">
      <c r="A33" s="17" t="s">
        <v>3577</v>
      </c>
      <c r="B33" s="31" t="s">
        <v>1808</v>
      </c>
      <c r="C33" s="31" t="s">
        <v>1809</v>
      </c>
      <c r="D33" s="43" t="s">
        <v>375</v>
      </c>
      <c r="E33" s="13">
        <v>41565</v>
      </c>
      <c r="F33" s="325">
        <v>44506</v>
      </c>
      <c r="G33" s="334"/>
      <c r="H33" s="15">
        <f t="shared" si="5"/>
        <v>44870</v>
      </c>
      <c r="I33" s="16">
        <f t="shared" ca="1" si="4"/>
        <v>286</v>
      </c>
      <c r="J33" s="17" t="str">
        <f t="shared" ca="1" si="1"/>
        <v>NOT DUE</v>
      </c>
      <c r="K33" s="31" t="s">
        <v>1825</v>
      </c>
      <c r="L33" s="145" t="s">
        <v>4528</v>
      </c>
    </row>
    <row r="34" spans="1:12" ht="24.95" customHeight="1">
      <c r="A34" s="17" t="s">
        <v>3578</v>
      </c>
      <c r="B34" s="31" t="s">
        <v>1810</v>
      </c>
      <c r="C34" s="31" t="s">
        <v>1811</v>
      </c>
      <c r="D34" s="43" t="s">
        <v>375</v>
      </c>
      <c r="E34" s="13">
        <v>41565</v>
      </c>
      <c r="F34" s="325">
        <v>44506</v>
      </c>
      <c r="G34" s="334"/>
      <c r="H34" s="15">
        <f t="shared" si="5"/>
        <v>44870</v>
      </c>
      <c r="I34" s="16">
        <f t="shared" ca="1" si="4"/>
        <v>286</v>
      </c>
      <c r="J34" s="17" t="str">
        <f t="shared" ca="1" si="1"/>
        <v>NOT DUE</v>
      </c>
      <c r="K34" s="31" t="s">
        <v>1825</v>
      </c>
      <c r="L34" s="145" t="s">
        <v>4528</v>
      </c>
    </row>
    <row r="35" spans="1:12" ht="24.95" customHeight="1">
      <c r="A35" s="17" t="s">
        <v>3579</v>
      </c>
      <c r="B35" s="31" t="s">
        <v>1812</v>
      </c>
      <c r="C35" s="31" t="s">
        <v>1813</v>
      </c>
      <c r="D35" s="43" t="s">
        <v>375</v>
      </c>
      <c r="E35" s="13">
        <v>41565</v>
      </c>
      <c r="F35" s="325">
        <v>44506</v>
      </c>
      <c r="G35" s="334"/>
      <c r="H35" s="15">
        <f t="shared" si="5"/>
        <v>44870</v>
      </c>
      <c r="I35" s="16">
        <f t="shared" ca="1" si="4"/>
        <v>286</v>
      </c>
      <c r="J35" s="17" t="str">
        <f t="shared" ca="1" si="1"/>
        <v>NOT DUE</v>
      </c>
      <c r="K35" s="31" t="s">
        <v>1825</v>
      </c>
      <c r="L35" s="145" t="s">
        <v>4528</v>
      </c>
    </row>
    <row r="36" spans="1:12" ht="24.95" customHeight="1">
      <c r="A36" s="17" t="s">
        <v>3580</v>
      </c>
      <c r="B36" s="31" t="s">
        <v>1814</v>
      </c>
      <c r="C36" s="31" t="s">
        <v>1815</v>
      </c>
      <c r="D36" s="43" t="s">
        <v>375</v>
      </c>
      <c r="E36" s="13">
        <v>41565</v>
      </c>
      <c r="F36" s="325">
        <v>44506</v>
      </c>
      <c r="G36" s="334"/>
      <c r="H36" s="15">
        <f t="shared" si="5"/>
        <v>44870</v>
      </c>
      <c r="I36" s="16">
        <f t="shared" ca="1" si="4"/>
        <v>286</v>
      </c>
      <c r="J36" s="17" t="str">
        <f t="shared" ca="1" si="1"/>
        <v>NOT DUE</v>
      </c>
      <c r="K36" s="31" t="s">
        <v>1826</v>
      </c>
      <c r="L36" s="145" t="s">
        <v>4528</v>
      </c>
    </row>
    <row r="37" spans="1:12" ht="24.95" customHeight="1">
      <c r="A37" s="17" t="s">
        <v>3581</v>
      </c>
      <c r="B37" s="31" t="s">
        <v>1827</v>
      </c>
      <c r="C37" s="31" t="s">
        <v>1828</v>
      </c>
      <c r="D37" s="43" t="s">
        <v>375</v>
      </c>
      <c r="E37" s="13">
        <v>41565</v>
      </c>
      <c r="F37" s="325">
        <v>44506</v>
      </c>
      <c r="G37" s="334"/>
      <c r="H37" s="15">
        <f t="shared" si="5"/>
        <v>44870</v>
      </c>
      <c r="I37" s="16">
        <f t="shared" ca="1" si="4"/>
        <v>286</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29736.400000000001</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3">
        <f>IF(I8&lt;=20000,$F$5+(I8/24),"error")</f>
        <v>45324.625</v>
      </c>
      <c r="I8" s="23">
        <f t="shared" ref="I8:I19" si="0">D8-($F$4-G8)</f>
        <v>17775</v>
      </c>
      <c r="J8" s="17" t="str">
        <f t="shared" ref="J8:J37" si="1">IF(I8="","",IF(I8&lt;0,"OVERDUE","NOT DUE"))</f>
        <v>NOT DUE</v>
      </c>
      <c r="K8" s="31" t="s">
        <v>2451</v>
      </c>
      <c r="L8" s="145" t="s">
        <v>5234</v>
      </c>
    </row>
    <row r="9" spans="1:12" ht="24">
      <c r="A9" s="17" t="s">
        <v>3584</v>
      </c>
      <c r="B9" s="31" t="s">
        <v>2361</v>
      </c>
      <c r="C9" s="31" t="s">
        <v>2152</v>
      </c>
      <c r="D9" s="43">
        <v>600</v>
      </c>
      <c r="E9" s="13">
        <v>41565</v>
      </c>
      <c r="F9" s="325">
        <v>44534</v>
      </c>
      <c r="G9" s="27">
        <v>29594.400000000001</v>
      </c>
      <c r="H9" s="333">
        <f>IF(I9&lt;=600,$F$5+(I9/24),"error")</f>
        <v>44603.083333333336</v>
      </c>
      <c r="I9" s="23">
        <f t="shared" si="0"/>
        <v>458</v>
      </c>
      <c r="J9" s="17" t="str">
        <f t="shared" si="1"/>
        <v>NOT DUE</v>
      </c>
      <c r="K9" s="31"/>
      <c r="L9" s="145" t="s">
        <v>5235</v>
      </c>
    </row>
    <row r="10" spans="1:12" ht="24">
      <c r="A10" s="17" t="s">
        <v>3585</v>
      </c>
      <c r="B10" s="31" t="s">
        <v>2361</v>
      </c>
      <c r="C10" s="31" t="s">
        <v>2435</v>
      </c>
      <c r="D10" s="43">
        <v>8000</v>
      </c>
      <c r="E10" s="325">
        <v>41565</v>
      </c>
      <c r="F10" s="325">
        <v>44421</v>
      </c>
      <c r="G10" s="27">
        <v>27511.4</v>
      </c>
      <c r="H10" s="333">
        <f>IF(I10&lt;=8000,$F$5+(I10/24),"error")</f>
        <v>44824.625</v>
      </c>
      <c r="I10" s="23">
        <f t="shared" si="0"/>
        <v>5775</v>
      </c>
      <c r="J10" s="17" t="str">
        <f t="shared" si="1"/>
        <v>NOT DUE</v>
      </c>
      <c r="K10" s="31"/>
      <c r="L10" s="145" t="s">
        <v>5235</v>
      </c>
    </row>
    <row r="11" spans="1:12" ht="24">
      <c r="A11" s="17" t="s">
        <v>3586</v>
      </c>
      <c r="B11" s="31" t="s">
        <v>2361</v>
      </c>
      <c r="C11" s="31" t="s">
        <v>2436</v>
      </c>
      <c r="D11" s="43">
        <v>20000</v>
      </c>
      <c r="E11" s="325">
        <v>41565</v>
      </c>
      <c r="F11" s="325">
        <v>44421</v>
      </c>
      <c r="G11" s="27">
        <v>27511.4</v>
      </c>
      <c r="H11" s="333">
        <f>IF(I11&lt;=20000,$F$5+(I11/24),"error")</f>
        <v>45324.625</v>
      </c>
      <c r="I11" s="23">
        <f t="shared" si="0"/>
        <v>17775</v>
      </c>
      <c r="J11" s="17" t="str">
        <f t="shared" si="1"/>
        <v>NOT DUE</v>
      </c>
      <c r="K11" s="31"/>
      <c r="L11" s="145" t="s">
        <v>5235</v>
      </c>
    </row>
    <row r="12" spans="1:12" ht="15" customHeight="1">
      <c r="A12" s="17" t="s">
        <v>3587</v>
      </c>
      <c r="B12" s="31" t="s">
        <v>2367</v>
      </c>
      <c r="C12" s="31" t="s">
        <v>2437</v>
      </c>
      <c r="D12" s="43">
        <v>8000</v>
      </c>
      <c r="E12" s="325">
        <v>41565</v>
      </c>
      <c r="F12" s="325">
        <v>44421</v>
      </c>
      <c r="G12" s="27">
        <v>27511.4</v>
      </c>
      <c r="H12" s="333">
        <f>IF(I12&lt;=8000,$F$5+(I12/24),"error")</f>
        <v>44824.625</v>
      </c>
      <c r="I12" s="23">
        <f t="shared" si="0"/>
        <v>5775</v>
      </c>
      <c r="J12" s="17" t="str">
        <f t="shared" si="1"/>
        <v>NOT DUE</v>
      </c>
      <c r="K12" s="31" t="s">
        <v>2452</v>
      </c>
      <c r="L12" s="145"/>
    </row>
    <row r="13" spans="1:12">
      <c r="A13" s="17" t="s">
        <v>3588</v>
      </c>
      <c r="B13" s="31" t="s">
        <v>2367</v>
      </c>
      <c r="C13" s="31" t="s">
        <v>2409</v>
      </c>
      <c r="D13" s="43">
        <v>20000</v>
      </c>
      <c r="E13" s="325">
        <v>41565</v>
      </c>
      <c r="F13" s="325">
        <v>44421</v>
      </c>
      <c r="G13" s="27">
        <v>27511.4</v>
      </c>
      <c r="H13" s="333">
        <f>IF(I13&lt;=20000,$F$5+(I13/24),"error")</f>
        <v>45324.625</v>
      </c>
      <c r="I13" s="23">
        <f t="shared" si="0"/>
        <v>17775</v>
      </c>
      <c r="J13" s="17" t="str">
        <f t="shared" si="1"/>
        <v>NOT DUE</v>
      </c>
      <c r="K13" s="31"/>
      <c r="L13" s="145"/>
    </row>
    <row r="14" spans="1:12" ht="38.25">
      <c r="A14" s="17" t="s">
        <v>3589</v>
      </c>
      <c r="B14" s="31" t="s">
        <v>2438</v>
      </c>
      <c r="C14" s="31" t="s">
        <v>2439</v>
      </c>
      <c r="D14" s="43">
        <v>8000</v>
      </c>
      <c r="E14" s="13">
        <v>41565</v>
      </c>
      <c r="F14" s="325">
        <v>44421</v>
      </c>
      <c r="G14" s="27">
        <v>27511.4</v>
      </c>
      <c r="H14" s="333">
        <f t="shared" ref="H14:H16" si="2">IF(I14&lt;=8000,$F$5+(I14/24),"error")</f>
        <v>44824.625</v>
      </c>
      <c r="I14" s="23">
        <f t="shared" si="0"/>
        <v>5775</v>
      </c>
      <c r="J14" s="17" t="str">
        <f t="shared" si="1"/>
        <v>NOT DUE</v>
      </c>
      <c r="K14" s="31"/>
      <c r="L14" s="145" t="s">
        <v>4528</v>
      </c>
    </row>
    <row r="15" spans="1:12" ht="25.5">
      <c r="A15" s="17" t="s">
        <v>3590</v>
      </c>
      <c r="B15" s="31" t="s">
        <v>2440</v>
      </c>
      <c r="C15" s="31" t="s">
        <v>2441</v>
      </c>
      <c r="D15" s="43">
        <v>8000</v>
      </c>
      <c r="E15" s="13">
        <v>41565</v>
      </c>
      <c r="F15" s="325">
        <v>44421</v>
      </c>
      <c r="G15" s="27">
        <v>27511.4</v>
      </c>
      <c r="H15" s="333">
        <f t="shared" si="2"/>
        <v>44824.625</v>
      </c>
      <c r="I15" s="23">
        <f t="shared" si="0"/>
        <v>5775</v>
      </c>
      <c r="J15" s="17" t="str">
        <f t="shared" si="1"/>
        <v>NOT DUE</v>
      </c>
      <c r="K15" s="31" t="s">
        <v>2452</v>
      </c>
      <c r="L15" s="145" t="s">
        <v>4528</v>
      </c>
    </row>
    <row r="16" spans="1:12" ht="25.5">
      <c r="A16" s="17" t="s">
        <v>3591</v>
      </c>
      <c r="B16" s="31" t="s">
        <v>2442</v>
      </c>
      <c r="C16" s="31" t="s">
        <v>2443</v>
      </c>
      <c r="D16" s="43">
        <v>8000</v>
      </c>
      <c r="E16" s="13">
        <v>41565</v>
      </c>
      <c r="F16" s="325">
        <v>44421</v>
      </c>
      <c r="G16" s="27">
        <v>27511.4</v>
      </c>
      <c r="H16" s="333">
        <f t="shared" si="2"/>
        <v>44824.625</v>
      </c>
      <c r="I16" s="23">
        <f t="shared" si="0"/>
        <v>5775</v>
      </c>
      <c r="J16" s="17" t="str">
        <f t="shared" si="1"/>
        <v>NOT DUE</v>
      </c>
      <c r="K16" s="31" t="s">
        <v>2452</v>
      </c>
      <c r="L16" s="145" t="s">
        <v>4528</v>
      </c>
    </row>
    <row r="17" spans="1:12" ht="24.95" customHeight="1">
      <c r="A17" s="17" t="s">
        <v>3592</v>
      </c>
      <c r="B17" s="31" t="s">
        <v>2444</v>
      </c>
      <c r="C17" s="31" t="s">
        <v>2445</v>
      </c>
      <c r="D17" s="43">
        <v>600</v>
      </c>
      <c r="E17" s="13">
        <v>41565</v>
      </c>
      <c r="F17" s="325">
        <v>44534</v>
      </c>
      <c r="G17" s="27">
        <v>29594.400000000001</v>
      </c>
      <c r="H17" s="333">
        <f>IF(I17&lt;=600,$F$5+(I17/24),"error")</f>
        <v>44603.083333333336</v>
      </c>
      <c r="I17" s="23">
        <f t="shared" si="0"/>
        <v>458</v>
      </c>
      <c r="J17" s="17" t="str">
        <f t="shared" si="1"/>
        <v>NOT DUE</v>
      </c>
      <c r="K17" s="31" t="s">
        <v>2453</v>
      </c>
      <c r="L17" s="145"/>
    </row>
    <row r="18" spans="1:12">
      <c r="A18" s="17" t="s">
        <v>3593</v>
      </c>
      <c r="B18" s="31" t="s">
        <v>2446</v>
      </c>
      <c r="C18" s="31" t="s">
        <v>2447</v>
      </c>
      <c r="D18" s="43">
        <v>8000</v>
      </c>
      <c r="E18" s="13">
        <v>41565</v>
      </c>
      <c r="F18" s="325">
        <v>44421</v>
      </c>
      <c r="G18" s="27">
        <v>27511.4</v>
      </c>
      <c r="H18" s="333">
        <f t="shared" ref="H18:H19" si="3">IF(I18&lt;=8000,$F$5+(I18/24),"error")</f>
        <v>44824.625</v>
      </c>
      <c r="I18" s="23">
        <f t="shared" si="0"/>
        <v>5775</v>
      </c>
      <c r="J18" s="17" t="str">
        <f t="shared" si="1"/>
        <v>NOT DUE</v>
      </c>
      <c r="K18" s="31" t="s">
        <v>2452</v>
      </c>
      <c r="L18" s="145" t="s">
        <v>4528</v>
      </c>
    </row>
    <row r="19" spans="1:12">
      <c r="A19" s="17" t="s">
        <v>3594</v>
      </c>
      <c r="B19" s="31" t="s">
        <v>2419</v>
      </c>
      <c r="C19" s="31" t="s">
        <v>2448</v>
      </c>
      <c r="D19" s="43">
        <v>8000</v>
      </c>
      <c r="E19" s="13">
        <v>41565</v>
      </c>
      <c r="F19" s="325">
        <v>44421</v>
      </c>
      <c r="G19" s="27">
        <v>27511.4</v>
      </c>
      <c r="H19" s="333">
        <f t="shared" si="3"/>
        <v>44824.625</v>
      </c>
      <c r="I19" s="23">
        <f t="shared" si="0"/>
        <v>5775</v>
      </c>
      <c r="J19" s="17" t="str">
        <f t="shared" si="1"/>
        <v>NOT DUE</v>
      </c>
      <c r="K19" s="31"/>
      <c r="L19" s="145" t="s">
        <v>4528</v>
      </c>
    </row>
    <row r="20" spans="1:12" ht="38.25">
      <c r="A20" s="17" t="s">
        <v>3595</v>
      </c>
      <c r="B20" s="31" t="s">
        <v>1786</v>
      </c>
      <c r="C20" s="31" t="s">
        <v>1787</v>
      </c>
      <c r="D20" s="43" t="s">
        <v>1</v>
      </c>
      <c r="E20" s="13">
        <v>41565</v>
      </c>
      <c r="F20" s="13">
        <f>'No.1 FO Supply Pump'!F22</f>
        <v>44584</v>
      </c>
      <c r="G20" s="334"/>
      <c r="H20" s="15">
        <f>DATE(YEAR(F20),MONTH(F20),DAY(F20)+1)</f>
        <v>44585</v>
      </c>
      <c r="I20" s="16">
        <f t="shared" ref="I20:I37" ca="1" si="4">IF(ISBLANK(H20),"",H20-DATE(YEAR(NOW()),MONTH(NOW()),DAY(NOW())))</f>
        <v>1</v>
      </c>
      <c r="J20" s="17" t="str">
        <f t="shared" ca="1" si="1"/>
        <v>NOT DUE</v>
      </c>
      <c r="K20" s="31" t="s">
        <v>1818</v>
      </c>
      <c r="L20" s="145" t="s">
        <v>5234</v>
      </c>
    </row>
    <row r="21" spans="1:12" ht="38.25">
      <c r="A21" s="17" t="s">
        <v>3596</v>
      </c>
      <c r="B21" s="31" t="s">
        <v>1788</v>
      </c>
      <c r="C21" s="31" t="s">
        <v>1789</v>
      </c>
      <c r="D21" s="43" t="s">
        <v>1</v>
      </c>
      <c r="E21" s="13">
        <v>41565</v>
      </c>
      <c r="F21" s="13">
        <f>F20</f>
        <v>44584</v>
      </c>
      <c r="G21" s="334"/>
      <c r="H21" s="15">
        <f>DATE(YEAR(F21),MONTH(F21),DAY(F21)+1)</f>
        <v>44585</v>
      </c>
      <c r="I21" s="16">
        <f t="shared" ca="1" si="4"/>
        <v>1</v>
      </c>
      <c r="J21" s="17" t="str">
        <f t="shared" ca="1" si="1"/>
        <v>NOT DUE</v>
      </c>
      <c r="K21" s="31" t="s">
        <v>1819</v>
      </c>
      <c r="L21" s="145" t="s">
        <v>5234</v>
      </c>
    </row>
    <row r="22" spans="1:12" ht="38.25">
      <c r="A22" s="17" t="s">
        <v>3597</v>
      </c>
      <c r="B22" s="31" t="s">
        <v>1790</v>
      </c>
      <c r="C22" s="31" t="s">
        <v>1791</v>
      </c>
      <c r="D22" s="43" t="s">
        <v>1</v>
      </c>
      <c r="E22" s="13">
        <v>41565</v>
      </c>
      <c r="F22" s="13">
        <f>F21</f>
        <v>44584</v>
      </c>
      <c r="G22" s="334"/>
      <c r="H22" s="15">
        <f>DATE(YEAR(F22),MONTH(F22),DAY(F22)+1)</f>
        <v>44585</v>
      </c>
      <c r="I22" s="16">
        <f t="shared" ca="1" si="4"/>
        <v>1</v>
      </c>
      <c r="J22" s="17" t="str">
        <f t="shared" ca="1" si="1"/>
        <v>NOT DUE</v>
      </c>
      <c r="K22" s="31" t="s">
        <v>1820</v>
      </c>
      <c r="L22" s="145" t="s">
        <v>5234</v>
      </c>
    </row>
    <row r="23" spans="1:12" ht="38.25" customHeight="1">
      <c r="A23" s="17" t="s">
        <v>3598</v>
      </c>
      <c r="B23" s="31" t="s">
        <v>1792</v>
      </c>
      <c r="C23" s="31" t="s">
        <v>1793</v>
      </c>
      <c r="D23" s="43" t="s">
        <v>4</v>
      </c>
      <c r="E23" s="13">
        <v>41565</v>
      </c>
      <c r="F23" s="325">
        <f>F22</f>
        <v>44584</v>
      </c>
      <c r="G23" s="334"/>
      <c r="H23" s="15">
        <f>EDATE(F23-1,1)</f>
        <v>44614</v>
      </c>
      <c r="I23" s="16">
        <f t="shared" ca="1" si="4"/>
        <v>30</v>
      </c>
      <c r="J23" s="17" t="str">
        <f t="shared" ca="1" si="1"/>
        <v>NOT DUE</v>
      </c>
      <c r="K23" s="31" t="s">
        <v>1821</v>
      </c>
      <c r="L23" s="145" t="s">
        <v>5234</v>
      </c>
    </row>
    <row r="24" spans="1:12" ht="25.5">
      <c r="A24" s="17" t="s">
        <v>3599</v>
      </c>
      <c r="B24" s="31" t="s">
        <v>1794</v>
      </c>
      <c r="C24" s="31" t="s">
        <v>1795</v>
      </c>
      <c r="D24" s="43" t="s">
        <v>1</v>
      </c>
      <c r="E24" s="13">
        <v>41565</v>
      </c>
      <c r="F24" s="13">
        <f>F22</f>
        <v>44584</v>
      </c>
      <c r="G24" s="334"/>
      <c r="H24" s="15">
        <f>DATE(YEAR(F24),MONTH(F24),DAY(F24)+1)</f>
        <v>44585</v>
      </c>
      <c r="I24" s="16">
        <f t="shared" ca="1" si="4"/>
        <v>1</v>
      </c>
      <c r="J24" s="17" t="str">
        <f t="shared" ca="1" si="1"/>
        <v>NOT DUE</v>
      </c>
      <c r="K24" s="31" t="s">
        <v>1822</v>
      </c>
      <c r="L24" s="145" t="s">
        <v>5234</v>
      </c>
    </row>
    <row r="25" spans="1:12" ht="24.95" customHeight="1">
      <c r="A25" s="17" t="s">
        <v>3600</v>
      </c>
      <c r="B25" s="31" t="s">
        <v>1796</v>
      </c>
      <c r="C25" s="31" t="s">
        <v>1797</v>
      </c>
      <c r="D25" s="43" t="s">
        <v>1</v>
      </c>
      <c r="E25" s="13">
        <v>41565</v>
      </c>
      <c r="F25" s="13">
        <f>F22</f>
        <v>44584</v>
      </c>
      <c r="G25" s="334"/>
      <c r="H25" s="15">
        <f>DATE(YEAR(F25),MONTH(F25),DAY(F25)+1)</f>
        <v>44585</v>
      </c>
      <c r="I25" s="16">
        <f t="shared" ca="1" si="4"/>
        <v>1</v>
      </c>
      <c r="J25" s="17" t="str">
        <f t="shared" ca="1" si="1"/>
        <v>NOT DUE</v>
      </c>
      <c r="K25" s="31" t="s">
        <v>1823</v>
      </c>
      <c r="L25" s="145" t="s">
        <v>5234</v>
      </c>
    </row>
    <row r="26" spans="1:12" ht="24.95" customHeight="1">
      <c r="A26" s="17" t="s">
        <v>3601</v>
      </c>
      <c r="B26" s="31" t="s">
        <v>1798</v>
      </c>
      <c r="C26" s="31" t="s">
        <v>1799</v>
      </c>
      <c r="D26" s="43" t="s">
        <v>1</v>
      </c>
      <c r="E26" s="13">
        <v>41565</v>
      </c>
      <c r="F26" s="13">
        <f>F25</f>
        <v>44584</v>
      </c>
      <c r="G26" s="334"/>
      <c r="H26" s="15">
        <f>DATE(YEAR(F26),MONTH(F26),DAY(F26)+1)</f>
        <v>44585</v>
      </c>
      <c r="I26" s="16">
        <f t="shared" ca="1" si="4"/>
        <v>1</v>
      </c>
      <c r="J26" s="17" t="str">
        <f t="shared" ca="1" si="1"/>
        <v>NOT DUE</v>
      </c>
      <c r="K26" s="31" t="s">
        <v>1823</v>
      </c>
      <c r="L26" s="145" t="s">
        <v>5234</v>
      </c>
    </row>
    <row r="27" spans="1:12" ht="24.95" customHeight="1">
      <c r="A27" s="17" t="s">
        <v>3602</v>
      </c>
      <c r="B27" s="31" t="s">
        <v>1800</v>
      </c>
      <c r="C27" s="31" t="s">
        <v>1787</v>
      </c>
      <c r="D27" s="43" t="s">
        <v>1</v>
      </c>
      <c r="E27" s="13">
        <v>41565</v>
      </c>
      <c r="F27" s="13">
        <f>F25</f>
        <v>44584</v>
      </c>
      <c r="G27" s="334"/>
      <c r="H27" s="15">
        <f>DATE(YEAR(F27),MONTH(F27),DAY(F27)+1)</f>
        <v>44585</v>
      </c>
      <c r="I27" s="16">
        <f t="shared" ca="1" si="4"/>
        <v>1</v>
      </c>
      <c r="J27" s="17" t="str">
        <f t="shared" ca="1" si="1"/>
        <v>NOT DUE</v>
      </c>
      <c r="K27" s="31" t="s">
        <v>1823</v>
      </c>
      <c r="L27" s="145" t="s">
        <v>5234</v>
      </c>
    </row>
    <row r="28" spans="1:12" ht="24.95" customHeight="1">
      <c r="A28" s="17" t="s">
        <v>3603</v>
      </c>
      <c r="B28" s="31" t="s">
        <v>1801</v>
      </c>
      <c r="C28" s="31" t="s">
        <v>1802</v>
      </c>
      <c r="D28" s="43" t="s">
        <v>0</v>
      </c>
      <c r="E28" s="13">
        <v>41565</v>
      </c>
      <c r="F28" s="325">
        <f>F23</f>
        <v>44584</v>
      </c>
      <c r="G28" s="334"/>
      <c r="H28" s="15">
        <f>DATE(YEAR(F28),MONTH(F28)+3,DAY(F28)-1)</f>
        <v>44673</v>
      </c>
      <c r="I28" s="16">
        <f t="shared" ca="1" si="4"/>
        <v>89</v>
      </c>
      <c r="J28" s="17" t="str">
        <f t="shared" ca="1" si="1"/>
        <v>NOT DUE</v>
      </c>
      <c r="K28" s="31" t="s">
        <v>1823</v>
      </c>
      <c r="L28" s="145" t="s">
        <v>5234</v>
      </c>
    </row>
    <row r="29" spans="1:12" ht="25.5">
      <c r="A29" s="17" t="s">
        <v>3604</v>
      </c>
      <c r="B29" s="31" t="s">
        <v>1803</v>
      </c>
      <c r="C29" s="31"/>
      <c r="D29" s="43" t="s">
        <v>4</v>
      </c>
      <c r="E29" s="13">
        <v>41565</v>
      </c>
      <c r="F29" s="325">
        <f>F27</f>
        <v>44584</v>
      </c>
      <c r="G29" s="334"/>
      <c r="H29" s="15">
        <f>EDATE(F29-1,1)</f>
        <v>44614</v>
      </c>
      <c r="I29" s="16">
        <f t="shared" ca="1" si="4"/>
        <v>30</v>
      </c>
      <c r="J29" s="17" t="str">
        <f t="shared" ca="1" si="1"/>
        <v>NOT DUE</v>
      </c>
      <c r="K29" s="31"/>
      <c r="L29" s="145" t="s">
        <v>5234</v>
      </c>
    </row>
    <row r="30" spans="1:12" ht="24.95" customHeight="1">
      <c r="A30" s="17" t="s">
        <v>3605</v>
      </c>
      <c r="B30" s="31" t="s">
        <v>1804</v>
      </c>
      <c r="C30" s="31" t="s">
        <v>1805</v>
      </c>
      <c r="D30" s="43" t="s">
        <v>0</v>
      </c>
      <c r="E30" s="13">
        <v>41565</v>
      </c>
      <c r="F30" s="325">
        <v>44554</v>
      </c>
      <c r="G30" s="334"/>
      <c r="H30" s="15">
        <f>DATE(YEAR(F30),MONTH(F30)+3,DAY(F30)-1)</f>
        <v>44643</v>
      </c>
      <c r="I30" s="16">
        <f t="shared" ca="1" si="4"/>
        <v>59</v>
      </c>
      <c r="J30" s="17" t="str">
        <f t="shared" ca="1" si="1"/>
        <v>NOT DUE</v>
      </c>
      <c r="K30" s="31" t="s">
        <v>1824</v>
      </c>
      <c r="L30" s="145" t="s">
        <v>5234</v>
      </c>
    </row>
    <row r="31" spans="1:12" ht="24.95" customHeight="1">
      <c r="A31" s="17" t="s">
        <v>3606</v>
      </c>
      <c r="B31" s="31" t="s">
        <v>2376</v>
      </c>
      <c r="C31" s="31"/>
      <c r="D31" s="43" t="s">
        <v>1</v>
      </c>
      <c r="E31" s="13">
        <v>41565</v>
      </c>
      <c r="F31" s="13">
        <f>F27</f>
        <v>44584</v>
      </c>
      <c r="G31" s="334"/>
      <c r="H31" s="15">
        <f>DATE(YEAR(F31),MONTH(F31),DAY(F31)+1)</f>
        <v>44585</v>
      </c>
      <c r="I31" s="16">
        <f t="shared" ca="1" si="4"/>
        <v>1</v>
      </c>
      <c r="J31" s="17" t="str">
        <f t="shared" ca="1" si="1"/>
        <v>NOT DUE</v>
      </c>
      <c r="K31" s="31" t="s">
        <v>1824</v>
      </c>
      <c r="L31" s="145" t="s">
        <v>5234</v>
      </c>
    </row>
    <row r="32" spans="1:12" ht="24.95" customHeight="1">
      <c r="A32" s="17" t="s">
        <v>3607</v>
      </c>
      <c r="B32" s="31" t="s">
        <v>1806</v>
      </c>
      <c r="C32" s="31" t="s">
        <v>1807</v>
      </c>
      <c r="D32" s="43" t="s">
        <v>375</v>
      </c>
      <c r="E32" s="13">
        <v>41565</v>
      </c>
      <c r="F32" s="325">
        <v>44541</v>
      </c>
      <c r="G32" s="334"/>
      <c r="H32" s="15">
        <f t="shared" ref="H32:H37" si="5">DATE(YEAR(F32)+1,MONTH(F32),DAY(F32)-1)</f>
        <v>44905</v>
      </c>
      <c r="I32" s="16">
        <f t="shared" ca="1" si="4"/>
        <v>321</v>
      </c>
      <c r="J32" s="17" t="str">
        <f t="shared" ca="1" si="1"/>
        <v>NOT DUE</v>
      </c>
      <c r="K32" s="31" t="s">
        <v>1824</v>
      </c>
      <c r="L32" s="145" t="s">
        <v>5234</v>
      </c>
    </row>
    <row r="33" spans="1:12" ht="25.5">
      <c r="A33" s="17" t="s">
        <v>3608</v>
      </c>
      <c r="B33" s="31" t="s">
        <v>1808</v>
      </c>
      <c r="C33" s="31" t="s">
        <v>1809</v>
      </c>
      <c r="D33" s="43" t="s">
        <v>375</v>
      </c>
      <c r="E33" s="13">
        <v>41565</v>
      </c>
      <c r="F33" s="325">
        <v>44541</v>
      </c>
      <c r="G33" s="334"/>
      <c r="H33" s="15">
        <f t="shared" si="5"/>
        <v>44905</v>
      </c>
      <c r="I33" s="16">
        <f t="shared" ca="1" si="4"/>
        <v>321</v>
      </c>
      <c r="J33" s="17" t="str">
        <f t="shared" ca="1" si="1"/>
        <v>NOT DUE</v>
      </c>
      <c r="K33" s="31" t="s">
        <v>1825</v>
      </c>
      <c r="L33" s="145" t="s">
        <v>5234</v>
      </c>
    </row>
    <row r="34" spans="1:12" ht="25.5">
      <c r="A34" s="17" t="s">
        <v>3609</v>
      </c>
      <c r="B34" s="31" t="s">
        <v>1810</v>
      </c>
      <c r="C34" s="31" t="s">
        <v>1811</v>
      </c>
      <c r="D34" s="43" t="s">
        <v>375</v>
      </c>
      <c r="E34" s="13">
        <v>41565</v>
      </c>
      <c r="F34" s="325">
        <v>44541</v>
      </c>
      <c r="G34" s="334"/>
      <c r="H34" s="15">
        <f t="shared" si="5"/>
        <v>44905</v>
      </c>
      <c r="I34" s="16">
        <f t="shared" ca="1" si="4"/>
        <v>321</v>
      </c>
      <c r="J34" s="17" t="str">
        <f t="shared" ca="1" si="1"/>
        <v>NOT DUE</v>
      </c>
      <c r="K34" s="31" t="s">
        <v>1825</v>
      </c>
      <c r="L34" s="145" t="s">
        <v>5234</v>
      </c>
    </row>
    <row r="35" spans="1:12" ht="25.5">
      <c r="A35" s="17" t="s">
        <v>3610</v>
      </c>
      <c r="B35" s="31" t="s">
        <v>1812</v>
      </c>
      <c r="C35" s="31" t="s">
        <v>1813</v>
      </c>
      <c r="D35" s="43" t="s">
        <v>375</v>
      </c>
      <c r="E35" s="13">
        <v>41565</v>
      </c>
      <c r="F35" s="325">
        <v>44541</v>
      </c>
      <c r="G35" s="334"/>
      <c r="H35" s="15">
        <f t="shared" si="5"/>
        <v>44905</v>
      </c>
      <c r="I35" s="16">
        <f t="shared" ca="1" si="4"/>
        <v>321</v>
      </c>
      <c r="J35" s="17" t="str">
        <f t="shared" ca="1" si="1"/>
        <v>NOT DUE</v>
      </c>
      <c r="K35" s="31" t="s">
        <v>1825</v>
      </c>
      <c r="L35" s="145" t="s">
        <v>5234</v>
      </c>
    </row>
    <row r="36" spans="1:12" ht="25.5">
      <c r="A36" s="17" t="s">
        <v>3611</v>
      </c>
      <c r="B36" s="31" t="s">
        <v>1814</v>
      </c>
      <c r="C36" s="31" t="s">
        <v>1815</v>
      </c>
      <c r="D36" s="43" t="s">
        <v>375</v>
      </c>
      <c r="E36" s="13">
        <v>41565</v>
      </c>
      <c r="F36" s="325">
        <v>44541</v>
      </c>
      <c r="G36" s="334"/>
      <c r="H36" s="15">
        <f t="shared" si="5"/>
        <v>44905</v>
      </c>
      <c r="I36" s="16">
        <f t="shared" ca="1" si="4"/>
        <v>321</v>
      </c>
      <c r="J36" s="17" t="str">
        <f t="shared" ca="1" si="1"/>
        <v>NOT DUE</v>
      </c>
      <c r="K36" s="31" t="s">
        <v>1826</v>
      </c>
      <c r="L36" s="145" t="s">
        <v>4528</v>
      </c>
    </row>
    <row r="37" spans="1:12" ht="24.95" customHeight="1">
      <c r="A37" s="17" t="s">
        <v>3612</v>
      </c>
      <c r="B37" s="31" t="s">
        <v>1827</v>
      </c>
      <c r="C37" s="31" t="s">
        <v>1828</v>
      </c>
      <c r="D37" s="43" t="s">
        <v>375</v>
      </c>
      <c r="E37" s="13">
        <v>41565</v>
      </c>
      <c r="F37" s="325">
        <v>44541</v>
      </c>
      <c r="G37" s="334"/>
      <c r="H37" s="15">
        <f t="shared" si="5"/>
        <v>44905</v>
      </c>
      <c r="I37" s="16">
        <f t="shared" ca="1" si="4"/>
        <v>321</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3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41842.5</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3">
        <f>IF(I8&lt;=20000,$F$5+(I8/24),"error")</f>
        <v>44856.479166666664</v>
      </c>
      <c r="I8" s="23">
        <f t="shared" ref="I8:I19" si="0">D8-($F$4-G8)</f>
        <v>6539.5</v>
      </c>
      <c r="J8" s="17" t="str">
        <f t="shared" ref="J8:J37" si="1">IF(I8="","",IF(I8&lt;0,"OVERDUE","NOT DUE"))</f>
        <v>NOT DUE</v>
      </c>
      <c r="K8" s="31" t="s">
        <v>2451</v>
      </c>
      <c r="L8" s="145" t="s">
        <v>4528</v>
      </c>
    </row>
    <row r="9" spans="1:12" ht="24">
      <c r="A9" s="17" t="s">
        <v>3492</v>
      </c>
      <c r="B9" s="31" t="s">
        <v>2361</v>
      </c>
      <c r="C9" s="31" t="s">
        <v>2152</v>
      </c>
      <c r="D9" s="43">
        <v>600</v>
      </c>
      <c r="E9" s="13">
        <v>41565</v>
      </c>
      <c r="F9" s="325">
        <f>F20</f>
        <v>44584</v>
      </c>
      <c r="G9" s="27">
        <v>41480.400000000001</v>
      </c>
      <c r="H9" s="333">
        <f>IF(I9&lt;=600,$F$5+(I9/24),"error")</f>
        <v>44593.912499999999</v>
      </c>
      <c r="I9" s="23">
        <f t="shared" si="0"/>
        <v>237.90000000000146</v>
      </c>
      <c r="J9" s="17" t="str">
        <f t="shared" si="1"/>
        <v>NOT DUE</v>
      </c>
      <c r="K9" s="31"/>
      <c r="L9" s="145" t="s">
        <v>5182</v>
      </c>
    </row>
    <row r="10" spans="1:12">
      <c r="A10" s="17" t="s">
        <v>3493</v>
      </c>
      <c r="B10" s="31" t="s">
        <v>2361</v>
      </c>
      <c r="C10" s="31" t="s">
        <v>2435</v>
      </c>
      <c r="D10" s="43">
        <v>8000</v>
      </c>
      <c r="E10" s="13">
        <v>41565</v>
      </c>
      <c r="F10" s="325">
        <v>44317</v>
      </c>
      <c r="G10" s="27">
        <v>36540</v>
      </c>
      <c r="H10" s="333">
        <f>IF(I10&lt;=8000,$F$5+(I10/24),"error")</f>
        <v>44696.395833333336</v>
      </c>
      <c r="I10" s="23">
        <f t="shared" si="0"/>
        <v>2697.5</v>
      </c>
      <c r="J10" s="17" t="str">
        <f t="shared" si="1"/>
        <v>NOT DUE</v>
      </c>
      <c r="K10" s="31"/>
      <c r="L10" s="145" t="s">
        <v>4528</v>
      </c>
    </row>
    <row r="11" spans="1:12">
      <c r="A11" s="17" t="s">
        <v>3494</v>
      </c>
      <c r="B11" s="31" t="s">
        <v>2361</v>
      </c>
      <c r="C11" s="31" t="s">
        <v>2436</v>
      </c>
      <c r="D11" s="43">
        <v>20000</v>
      </c>
      <c r="E11" s="13">
        <v>41565</v>
      </c>
      <c r="F11" s="13">
        <v>43594</v>
      </c>
      <c r="G11" s="27">
        <v>28382</v>
      </c>
      <c r="H11" s="333">
        <f>IF(I11&lt;=20000,$F$5+(I11/24),"error")</f>
        <v>44856.479166666664</v>
      </c>
      <c r="I11" s="23">
        <f t="shared" si="0"/>
        <v>6539.5</v>
      </c>
      <c r="J11" s="17" t="str">
        <f t="shared" si="1"/>
        <v>NOT DUE</v>
      </c>
      <c r="K11" s="31"/>
      <c r="L11" s="145" t="s">
        <v>4528</v>
      </c>
    </row>
    <row r="12" spans="1:12" ht="15" customHeight="1">
      <c r="A12" s="17" t="s">
        <v>3495</v>
      </c>
      <c r="B12" s="31" t="s">
        <v>2367</v>
      </c>
      <c r="C12" s="31" t="s">
        <v>2437</v>
      </c>
      <c r="D12" s="43">
        <v>8000</v>
      </c>
      <c r="E12" s="13">
        <v>41565</v>
      </c>
      <c r="F12" s="325">
        <v>44317</v>
      </c>
      <c r="G12" s="27">
        <v>36540</v>
      </c>
      <c r="H12" s="333">
        <f>IF(I12&lt;=8000,$F$5+(I12/24),"error")</f>
        <v>44696.395833333336</v>
      </c>
      <c r="I12" s="23">
        <f t="shared" si="0"/>
        <v>2697.5</v>
      </c>
      <c r="J12" s="17" t="str">
        <f t="shared" si="1"/>
        <v>NOT DUE</v>
      </c>
      <c r="K12" s="31" t="s">
        <v>2452</v>
      </c>
      <c r="L12" s="145" t="s">
        <v>4528</v>
      </c>
    </row>
    <row r="13" spans="1:12">
      <c r="A13" s="17" t="s">
        <v>3496</v>
      </c>
      <c r="B13" s="31" t="s">
        <v>2367</v>
      </c>
      <c r="C13" s="31" t="s">
        <v>2409</v>
      </c>
      <c r="D13" s="43">
        <v>20000</v>
      </c>
      <c r="E13" s="13">
        <v>41565</v>
      </c>
      <c r="F13" s="13">
        <v>43594</v>
      </c>
      <c r="G13" s="27">
        <v>28382</v>
      </c>
      <c r="H13" s="333">
        <f>IF(I13&lt;=20000,$F$5+(I13/24),"error")</f>
        <v>44856.479166666664</v>
      </c>
      <c r="I13" s="23">
        <f t="shared" si="0"/>
        <v>6539.5</v>
      </c>
      <c r="J13" s="17" t="str">
        <f t="shared" si="1"/>
        <v>NOT DUE</v>
      </c>
      <c r="K13" s="31"/>
      <c r="L13" s="145"/>
    </row>
    <row r="14" spans="1:12" ht="38.25">
      <c r="A14" s="17" t="s">
        <v>3497</v>
      </c>
      <c r="B14" s="31" t="s">
        <v>2438</v>
      </c>
      <c r="C14" s="31" t="s">
        <v>2439</v>
      </c>
      <c r="D14" s="43">
        <v>8000</v>
      </c>
      <c r="E14" s="13">
        <v>41565</v>
      </c>
      <c r="F14" s="325">
        <v>44317</v>
      </c>
      <c r="G14" s="27">
        <v>36540</v>
      </c>
      <c r="H14" s="333">
        <f>IF(I14&lt;=8000,$F$5+(I14/24),"error")</f>
        <v>44696.395833333336</v>
      </c>
      <c r="I14" s="23">
        <f t="shared" si="0"/>
        <v>2697.5</v>
      </c>
      <c r="J14" s="17" t="str">
        <f t="shared" si="1"/>
        <v>NOT DUE</v>
      </c>
      <c r="K14" s="31"/>
      <c r="L14" s="145"/>
    </row>
    <row r="15" spans="1:12" ht="25.5">
      <c r="A15" s="17" t="s">
        <v>3498</v>
      </c>
      <c r="B15" s="31" t="s">
        <v>2440</v>
      </c>
      <c r="C15" s="31" t="s">
        <v>2441</v>
      </c>
      <c r="D15" s="43">
        <v>8000</v>
      </c>
      <c r="E15" s="13">
        <v>41565</v>
      </c>
      <c r="F15" s="325">
        <v>44317</v>
      </c>
      <c r="G15" s="27">
        <v>36540</v>
      </c>
      <c r="H15" s="333">
        <f>IF(I15&lt;=8000,$F$5+(I15/24),"error")</f>
        <v>44696.395833333336</v>
      </c>
      <c r="I15" s="23">
        <f t="shared" si="0"/>
        <v>2697.5</v>
      </c>
      <c r="J15" s="17" t="str">
        <f t="shared" si="1"/>
        <v>NOT DUE</v>
      </c>
      <c r="K15" s="31" t="s">
        <v>2452</v>
      </c>
      <c r="L15" s="145" t="s">
        <v>4528</v>
      </c>
    </row>
    <row r="16" spans="1:12" ht="25.5">
      <c r="A16" s="17" t="s">
        <v>3499</v>
      </c>
      <c r="B16" s="31" t="s">
        <v>2442</v>
      </c>
      <c r="C16" s="31" t="s">
        <v>2443</v>
      </c>
      <c r="D16" s="43">
        <v>8000</v>
      </c>
      <c r="E16" s="13">
        <v>41565</v>
      </c>
      <c r="F16" s="325">
        <v>44317</v>
      </c>
      <c r="G16" s="27">
        <v>36540</v>
      </c>
      <c r="H16" s="333">
        <f>IF(I16&lt;=8000,$F$5+(I16/24),"error")</f>
        <v>44696.395833333336</v>
      </c>
      <c r="I16" s="23">
        <f t="shared" si="0"/>
        <v>2697.5</v>
      </c>
      <c r="J16" s="17" t="str">
        <f t="shared" si="1"/>
        <v>NOT DUE</v>
      </c>
      <c r="K16" s="31" t="s">
        <v>2452</v>
      </c>
      <c r="L16" s="145" t="s">
        <v>4528</v>
      </c>
    </row>
    <row r="17" spans="1:12" ht="24.95" customHeight="1">
      <c r="A17" s="17" t="s">
        <v>3500</v>
      </c>
      <c r="B17" s="31" t="s">
        <v>2444</v>
      </c>
      <c r="C17" s="31" t="s">
        <v>2445</v>
      </c>
      <c r="D17" s="43">
        <v>600</v>
      </c>
      <c r="E17" s="13">
        <v>41565</v>
      </c>
      <c r="F17" s="325">
        <f>F28</f>
        <v>44541</v>
      </c>
      <c r="G17" s="27">
        <v>41480.400000000001</v>
      </c>
      <c r="H17" s="333">
        <f>IF(I17&lt;=600,$F$5+(I17/24),"error")</f>
        <v>44593.912499999999</v>
      </c>
      <c r="I17" s="23">
        <f t="shared" si="0"/>
        <v>237.90000000000146</v>
      </c>
      <c r="J17" s="17" t="str">
        <f t="shared" si="1"/>
        <v>NOT DUE</v>
      </c>
      <c r="K17" s="31" t="s">
        <v>2453</v>
      </c>
      <c r="L17" s="145" t="s">
        <v>4528</v>
      </c>
    </row>
    <row r="18" spans="1:12">
      <c r="A18" s="17" t="s">
        <v>3501</v>
      </c>
      <c r="B18" s="31" t="s">
        <v>2446</v>
      </c>
      <c r="C18" s="31" t="s">
        <v>2447</v>
      </c>
      <c r="D18" s="43">
        <v>8000</v>
      </c>
      <c r="E18" s="13">
        <v>41565</v>
      </c>
      <c r="F18" s="325">
        <v>44317</v>
      </c>
      <c r="G18" s="27">
        <v>36540</v>
      </c>
      <c r="H18" s="333">
        <f>IF(I18&lt;=8000,$F$5+(I18/24),"error")</f>
        <v>44696.395833333336</v>
      </c>
      <c r="I18" s="23">
        <f t="shared" si="0"/>
        <v>2697.5</v>
      </c>
      <c r="J18" s="17" t="str">
        <f t="shared" si="1"/>
        <v>NOT DUE</v>
      </c>
      <c r="K18" s="31" t="s">
        <v>2452</v>
      </c>
      <c r="L18" s="145" t="s">
        <v>4528</v>
      </c>
    </row>
    <row r="19" spans="1:12">
      <c r="A19" s="17" t="s">
        <v>3502</v>
      </c>
      <c r="B19" s="31" t="s">
        <v>2419</v>
      </c>
      <c r="C19" s="31" t="s">
        <v>2448</v>
      </c>
      <c r="D19" s="43">
        <v>8000</v>
      </c>
      <c r="E19" s="13">
        <v>41565</v>
      </c>
      <c r="F19" s="325">
        <v>44317</v>
      </c>
      <c r="G19" s="27">
        <v>36540</v>
      </c>
      <c r="H19" s="333">
        <f>IF(I19&lt;=8000,$F$5+(I19/24),"error")</f>
        <v>44696.395833333336</v>
      </c>
      <c r="I19" s="23">
        <f t="shared" si="0"/>
        <v>2697.5</v>
      </c>
      <c r="J19" s="17" t="str">
        <f t="shared" si="1"/>
        <v>NOT DUE</v>
      </c>
      <c r="K19" s="31"/>
      <c r="L19" s="145" t="s">
        <v>4528</v>
      </c>
    </row>
    <row r="20" spans="1:12" ht="38.25">
      <c r="A20" s="17" t="s">
        <v>3503</v>
      </c>
      <c r="B20" s="31" t="s">
        <v>1786</v>
      </c>
      <c r="C20" s="31" t="s">
        <v>1787</v>
      </c>
      <c r="D20" s="43" t="s">
        <v>1</v>
      </c>
      <c r="E20" s="13">
        <v>41565</v>
      </c>
      <c r="F20" s="13">
        <f>F24</f>
        <v>44584</v>
      </c>
      <c r="G20" s="334"/>
      <c r="H20" s="15">
        <f>DATE(YEAR(F20),MONTH(F20),DAY(F20)+1)</f>
        <v>44585</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44584</v>
      </c>
      <c r="G21" s="334"/>
      <c r="H21" s="15">
        <f>DATE(YEAR(F21),MONTH(F21),DAY(F21)+1)</f>
        <v>44585</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44584</v>
      </c>
      <c r="G22" s="334"/>
      <c r="H22" s="15">
        <f>DATE(YEAR(F22),MONTH(F22),DAY(F22)+1)</f>
        <v>44585</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5">
        <f>F20</f>
        <v>44584</v>
      </c>
      <c r="G23" s="334"/>
      <c r="H23" s="15">
        <f>EDATE(F23-1,1)</f>
        <v>44614</v>
      </c>
      <c r="I23" s="16">
        <f t="shared" ca="1" si="2"/>
        <v>30</v>
      </c>
      <c r="J23" s="17" t="str">
        <f t="shared" ca="1" si="1"/>
        <v>NOT DUE</v>
      </c>
      <c r="K23" s="31" t="s">
        <v>1821</v>
      </c>
      <c r="L23" s="145" t="s">
        <v>4528</v>
      </c>
    </row>
    <row r="24" spans="1:12" ht="25.5">
      <c r="A24" s="17" t="s">
        <v>3507</v>
      </c>
      <c r="B24" s="31" t="s">
        <v>1794</v>
      </c>
      <c r="C24" s="31" t="s">
        <v>1795</v>
      </c>
      <c r="D24" s="43" t="s">
        <v>1</v>
      </c>
      <c r="E24" s="13">
        <v>41565</v>
      </c>
      <c r="F24" s="13">
        <f>F25</f>
        <v>44584</v>
      </c>
      <c r="G24" s="334"/>
      <c r="H24" s="15">
        <f>DATE(YEAR(F24),MONTH(F24),DAY(F24)+1)</f>
        <v>44585</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44584</v>
      </c>
      <c r="G25" s="334"/>
      <c r="H25" s="15">
        <f>DATE(YEAR(F25),MONTH(F25),DAY(F25)+1)</f>
        <v>44585</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44584</v>
      </c>
      <c r="G26" s="334"/>
      <c r="H26" s="15">
        <f>DATE(YEAR(F26),MONTH(F26),DAY(F26)+1)</f>
        <v>44585</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44584</v>
      </c>
      <c r="G27" s="334"/>
      <c r="H27" s="15">
        <f>DATE(YEAR(F27),MONTH(F27),DAY(F27)+1)</f>
        <v>44585</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5">
        <f>'No.2 FO Supply Pump'!F32</f>
        <v>44541</v>
      </c>
      <c r="G28" s="334"/>
      <c r="H28" s="15">
        <f>DATE(YEAR(F28),MONTH(F28)+3,DAY(F28)-1)</f>
        <v>44630</v>
      </c>
      <c r="I28" s="16">
        <f t="shared" ca="1" si="2"/>
        <v>46</v>
      </c>
      <c r="J28" s="17" t="str">
        <f t="shared" ca="1" si="1"/>
        <v>NOT DUE</v>
      </c>
      <c r="K28" s="31" t="s">
        <v>1823</v>
      </c>
      <c r="L28" s="145" t="s">
        <v>4528</v>
      </c>
    </row>
    <row r="29" spans="1:12" ht="25.5">
      <c r="A29" s="17" t="s">
        <v>3512</v>
      </c>
      <c r="B29" s="31" t="s">
        <v>1803</v>
      </c>
      <c r="C29" s="31"/>
      <c r="D29" s="43" t="s">
        <v>4</v>
      </c>
      <c r="E29" s="13">
        <v>41565</v>
      </c>
      <c r="F29" s="325">
        <f>F23</f>
        <v>44584</v>
      </c>
      <c r="G29" s="334"/>
      <c r="H29" s="15">
        <f>EDATE(F29-1,1)</f>
        <v>44614</v>
      </c>
      <c r="I29" s="16">
        <f t="shared" ca="1" si="2"/>
        <v>30</v>
      </c>
      <c r="J29" s="17" t="str">
        <f t="shared" ca="1" si="1"/>
        <v>NOT DUE</v>
      </c>
      <c r="K29" s="31"/>
      <c r="L29" s="145"/>
    </row>
    <row r="30" spans="1:12" ht="24.95" customHeight="1">
      <c r="A30" s="17" t="s">
        <v>3513</v>
      </c>
      <c r="B30" s="31" t="s">
        <v>1804</v>
      </c>
      <c r="C30" s="31" t="s">
        <v>1805</v>
      </c>
      <c r="D30" s="43" t="s">
        <v>0</v>
      </c>
      <c r="E30" s="13">
        <v>41565</v>
      </c>
      <c r="F30" s="325">
        <v>44554</v>
      </c>
      <c r="G30" s="334"/>
      <c r="H30" s="15">
        <f>DATE(YEAR(F30),MONTH(F30)+3,DAY(F30)-1)</f>
        <v>44643</v>
      </c>
      <c r="I30" s="16">
        <f t="shared" ca="1" si="2"/>
        <v>59</v>
      </c>
      <c r="J30" s="17" t="str">
        <f t="shared" ca="1" si="1"/>
        <v>NOT DUE</v>
      </c>
      <c r="K30" s="31" t="s">
        <v>1824</v>
      </c>
      <c r="L30" s="145"/>
    </row>
    <row r="31" spans="1:12" ht="24.95" customHeight="1">
      <c r="A31" s="17" t="s">
        <v>3514</v>
      </c>
      <c r="B31" s="31" t="s">
        <v>2376</v>
      </c>
      <c r="C31" s="31"/>
      <c r="D31" s="43" t="s">
        <v>1</v>
      </c>
      <c r="E31" s="13">
        <v>41565</v>
      </c>
      <c r="F31" s="13">
        <f>F27</f>
        <v>44584</v>
      </c>
      <c r="G31" s="334"/>
      <c r="H31" s="15">
        <f>DATE(YEAR(F31),MONTH(F31),DAY(F31)+1)</f>
        <v>44585</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5">
        <v>44554</v>
      </c>
      <c r="G32" s="334"/>
      <c r="H32" s="15">
        <f t="shared" ref="H32:H37" si="3">DATE(YEAR(F32)+1,MONTH(F32),DAY(F32)-1)</f>
        <v>44918</v>
      </c>
      <c r="I32" s="16">
        <f t="shared" ca="1" si="2"/>
        <v>334</v>
      </c>
      <c r="J32" s="17" t="str">
        <f t="shared" ca="1" si="1"/>
        <v>NOT DUE</v>
      </c>
      <c r="K32" s="31" t="s">
        <v>1824</v>
      </c>
      <c r="L32" s="145" t="s">
        <v>4528</v>
      </c>
    </row>
    <row r="33" spans="1:12" ht="25.5">
      <c r="A33" s="17" t="s">
        <v>3516</v>
      </c>
      <c r="B33" s="31" t="s">
        <v>1808</v>
      </c>
      <c r="C33" s="31" t="s">
        <v>1809</v>
      </c>
      <c r="D33" s="43" t="s">
        <v>375</v>
      </c>
      <c r="E33" s="13">
        <v>41565</v>
      </c>
      <c r="F33" s="325">
        <v>44554</v>
      </c>
      <c r="G33" s="334"/>
      <c r="H33" s="15">
        <f t="shared" si="3"/>
        <v>44918</v>
      </c>
      <c r="I33" s="16">
        <f t="shared" ca="1" si="2"/>
        <v>334</v>
      </c>
      <c r="J33" s="17" t="str">
        <f t="shared" ca="1" si="1"/>
        <v>NOT DUE</v>
      </c>
      <c r="K33" s="31" t="s">
        <v>1825</v>
      </c>
      <c r="L33" s="145" t="s">
        <v>4528</v>
      </c>
    </row>
    <row r="34" spans="1:12" ht="25.5">
      <c r="A34" s="17" t="s">
        <v>3517</v>
      </c>
      <c r="B34" s="31" t="s">
        <v>1810</v>
      </c>
      <c r="C34" s="31" t="s">
        <v>1811</v>
      </c>
      <c r="D34" s="43" t="s">
        <v>375</v>
      </c>
      <c r="E34" s="13">
        <v>41565</v>
      </c>
      <c r="F34" s="325">
        <v>44554</v>
      </c>
      <c r="G34" s="334"/>
      <c r="H34" s="15">
        <f t="shared" si="3"/>
        <v>44918</v>
      </c>
      <c r="I34" s="16">
        <f t="shared" ca="1" si="2"/>
        <v>334</v>
      </c>
      <c r="J34" s="17" t="str">
        <f t="shared" ca="1" si="1"/>
        <v>NOT DUE</v>
      </c>
      <c r="K34" s="31" t="s">
        <v>1825</v>
      </c>
      <c r="L34" s="145" t="s">
        <v>4528</v>
      </c>
    </row>
    <row r="35" spans="1:12" ht="25.5">
      <c r="A35" s="17" t="s">
        <v>3518</v>
      </c>
      <c r="B35" s="31" t="s">
        <v>1812</v>
      </c>
      <c r="C35" s="31" t="s">
        <v>1813</v>
      </c>
      <c r="D35" s="43" t="s">
        <v>375</v>
      </c>
      <c r="E35" s="13">
        <v>41565</v>
      </c>
      <c r="F35" s="325">
        <v>44554</v>
      </c>
      <c r="G35" s="334"/>
      <c r="H35" s="15">
        <f t="shared" si="3"/>
        <v>44918</v>
      </c>
      <c r="I35" s="16">
        <f t="shared" ca="1" si="2"/>
        <v>334</v>
      </c>
      <c r="J35" s="17" t="str">
        <f t="shared" ca="1" si="1"/>
        <v>NOT DUE</v>
      </c>
      <c r="K35" s="31" t="s">
        <v>1825</v>
      </c>
      <c r="L35" s="145" t="s">
        <v>4528</v>
      </c>
    </row>
    <row r="36" spans="1:12" ht="25.5">
      <c r="A36" s="17" t="s">
        <v>3519</v>
      </c>
      <c r="B36" s="31" t="s">
        <v>1814</v>
      </c>
      <c r="C36" s="31" t="s">
        <v>1815</v>
      </c>
      <c r="D36" s="43" t="s">
        <v>375</v>
      </c>
      <c r="E36" s="13">
        <v>41565</v>
      </c>
      <c r="F36" s="325">
        <v>44554</v>
      </c>
      <c r="G36" s="334"/>
      <c r="H36" s="15">
        <f t="shared" si="3"/>
        <v>44918</v>
      </c>
      <c r="I36" s="16">
        <f t="shared" ca="1" si="2"/>
        <v>334</v>
      </c>
      <c r="J36" s="17" t="str">
        <f t="shared" ca="1" si="1"/>
        <v>NOT DUE</v>
      </c>
      <c r="K36" s="31" t="s">
        <v>1826</v>
      </c>
      <c r="L36" s="145" t="s">
        <v>4528</v>
      </c>
    </row>
    <row r="37" spans="1:12" ht="24.95" customHeight="1">
      <c r="A37" s="17" t="s">
        <v>3520</v>
      </c>
      <c r="B37" s="31" t="s">
        <v>1827</v>
      </c>
      <c r="C37" s="31" t="s">
        <v>1828</v>
      </c>
      <c r="D37" s="43" t="s">
        <v>375</v>
      </c>
      <c r="E37" s="13">
        <v>41565</v>
      </c>
      <c r="F37" s="325">
        <v>44554</v>
      </c>
      <c r="G37" s="334"/>
      <c r="H37" s="15">
        <f t="shared" si="3"/>
        <v>44918</v>
      </c>
      <c r="I37" s="16">
        <f t="shared" ca="1" si="2"/>
        <v>334</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31"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28493.4</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3">
        <f>IF(I8&lt;=20000,$F$5+(I8/24),"error")</f>
        <v>45160.275000000001</v>
      </c>
      <c r="I8" s="23">
        <f t="shared" ref="I8:I19" si="0">D8-($F$4-G8)</f>
        <v>13830.599999999999</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3">
        <f>IF(I9&lt;=600,$F$5+(I9/24),"error")</f>
        <v>44600.10833333333</v>
      </c>
      <c r="I9" s="23">
        <f t="shared" si="0"/>
        <v>386.59999999999854</v>
      </c>
      <c r="J9" s="17" t="str">
        <f t="shared" si="1"/>
        <v>NOT DUE</v>
      </c>
      <c r="K9" s="31"/>
      <c r="L9" s="145" t="s">
        <v>4528</v>
      </c>
    </row>
    <row r="10" spans="1:12">
      <c r="A10" s="17" t="s">
        <v>3524</v>
      </c>
      <c r="B10" s="31" t="s">
        <v>2361</v>
      </c>
      <c r="C10" s="31" t="s">
        <v>2435</v>
      </c>
      <c r="D10" s="43">
        <v>8000</v>
      </c>
      <c r="E10" s="13">
        <v>41565</v>
      </c>
      <c r="F10" s="13">
        <v>44063</v>
      </c>
      <c r="G10" s="27">
        <v>26209</v>
      </c>
      <c r="H10" s="333">
        <f>IF(I10&lt;=8000,$F$5+(I10/24),"error")</f>
        <v>44822.15</v>
      </c>
      <c r="I10" s="23">
        <f t="shared" si="0"/>
        <v>5715.5999999999985</v>
      </c>
      <c r="J10" s="17" t="str">
        <f t="shared" si="1"/>
        <v>NOT DUE</v>
      </c>
      <c r="K10" s="31"/>
      <c r="L10" s="145" t="s">
        <v>4528</v>
      </c>
    </row>
    <row r="11" spans="1:12">
      <c r="A11" s="17" t="s">
        <v>3525</v>
      </c>
      <c r="B11" s="31" t="s">
        <v>2361</v>
      </c>
      <c r="C11" s="31" t="s">
        <v>2436</v>
      </c>
      <c r="D11" s="43">
        <v>20000</v>
      </c>
      <c r="E11" s="13">
        <v>41565</v>
      </c>
      <c r="F11" s="13">
        <v>43594</v>
      </c>
      <c r="G11" s="27">
        <v>22324</v>
      </c>
      <c r="H11" s="333">
        <f>IF(I11&lt;=20000,$F$5+(I11/24),"error")</f>
        <v>45160.275000000001</v>
      </c>
      <c r="I11" s="23">
        <f t="shared" si="0"/>
        <v>13830.599999999999</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3">
        <f>IF(I12&lt;=8000,$F$5+(I12/24),"error")</f>
        <v>44660.275000000001</v>
      </c>
      <c r="I12" s="23">
        <f t="shared" si="0"/>
        <v>1830.5999999999985</v>
      </c>
      <c r="J12" s="17" t="str">
        <f t="shared" si="1"/>
        <v>NOT DUE</v>
      </c>
      <c r="K12" s="31" t="s">
        <v>2452</v>
      </c>
      <c r="L12" s="145" t="s">
        <v>4528</v>
      </c>
    </row>
    <row r="13" spans="1:12">
      <c r="A13" s="17" t="s">
        <v>3527</v>
      </c>
      <c r="B13" s="31" t="s">
        <v>2367</v>
      </c>
      <c r="C13" s="31" t="s">
        <v>2409</v>
      </c>
      <c r="D13" s="43">
        <v>20000</v>
      </c>
      <c r="E13" s="13">
        <v>41565</v>
      </c>
      <c r="F13" s="13">
        <v>43594</v>
      </c>
      <c r="G13" s="27">
        <v>22324</v>
      </c>
      <c r="H13" s="333">
        <f>IF(I13&lt;=20000,$F$5+(I13/24),"error")</f>
        <v>45160.275000000001</v>
      </c>
      <c r="I13" s="23">
        <f t="shared" si="0"/>
        <v>13830.599999999999</v>
      </c>
      <c r="J13" s="17" t="str">
        <f t="shared" si="1"/>
        <v>NOT DUE</v>
      </c>
      <c r="K13" s="31"/>
      <c r="L13" s="145"/>
    </row>
    <row r="14" spans="1:12" ht="38.25">
      <c r="A14" s="17" t="s">
        <v>3528</v>
      </c>
      <c r="B14" s="31" t="s">
        <v>2438</v>
      </c>
      <c r="C14" s="31" t="s">
        <v>2439</v>
      </c>
      <c r="D14" s="43">
        <v>8000</v>
      </c>
      <c r="E14" s="13">
        <v>41565</v>
      </c>
      <c r="F14" s="13">
        <v>43594</v>
      </c>
      <c r="G14" s="27">
        <v>22324</v>
      </c>
      <c r="H14" s="333">
        <f>IF(I14&lt;=8000,$F$5+(I14/24),"error")</f>
        <v>44660.275000000001</v>
      </c>
      <c r="I14" s="23">
        <f t="shared" si="0"/>
        <v>1830.5999999999985</v>
      </c>
      <c r="J14" s="17" t="str">
        <f t="shared" si="1"/>
        <v>NOT DUE</v>
      </c>
      <c r="K14" s="31"/>
      <c r="L14" s="145" t="s">
        <v>4528</v>
      </c>
    </row>
    <row r="15" spans="1:12" ht="25.5">
      <c r="A15" s="17" t="s">
        <v>3529</v>
      </c>
      <c r="B15" s="31" t="s">
        <v>2440</v>
      </c>
      <c r="C15" s="31" t="s">
        <v>2441</v>
      </c>
      <c r="D15" s="43">
        <v>8000</v>
      </c>
      <c r="E15" s="13">
        <v>41565</v>
      </c>
      <c r="F15" s="13">
        <v>44063</v>
      </c>
      <c r="G15" s="27">
        <v>26209</v>
      </c>
      <c r="H15" s="333">
        <f>IF(I15&lt;=8000,$F$5+(I15/24),"error")</f>
        <v>44822.15</v>
      </c>
      <c r="I15" s="23">
        <f t="shared" si="0"/>
        <v>5715.5999999999985</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3">
        <f>IF(I16&lt;=8000,$F$5+(I16/24),"error")</f>
        <v>44660.275000000001</v>
      </c>
      <c r="I16" s="23">
        <f t="shared" si="0"/>
        <v>1830.5999999999985</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3">
        <f>IF(I17&lt;=600,$F$5+(I17/24),"error")</f>
        <v>44600.10833333333</v>
      </c>
      <c r="I17" s="23">
        <f t="shared" si="0"/>
        <v>386.59999999999854</v>
      </c>
      <c r="J17" s="17" t="str">
        <f t="shared" si="1"/>
        <v>NOT DUE</v>
      </c>
      <c r="K17" s="31" t="s">
        <v>2453</v>
      </c>
      <c r="L17" s="145"/>
    </row>
    <row r="18" spans="1:12">
      <c r="A18" s="17" t="s">
        <v>3532</v>
      </c>
      <c r="B18" s="31" t="s">
        <v>2446</v>
      </c>
      <c r="C18" s="31" t="s">
        <v>2447</v>
      </c>
      <c r="D18" s="43">
        <v>8000</v>
      </c>
      <c r="E18" s="13">
        <v>41565</v>
      </c>
      <c r="F18" s="13">
        <v>44063</v>
      </c>
      <c r="G18" s="27">
        <v>26209</v>
      </c>
      <c r="H18" s="333">
        <f>IF(I18&lt;=8000,$F$5+(I18/24),"error")</f>
        <v>44822.15</v>
      </c>
      <c r="I18" s="23">
        <f t="shared" si="0"/>
        <v>5715.5999999999985</v>
      </c>
      <c r="J18" s="17" t="str">
        <f t="shared" si="1"/>
        <v>NOT DUE</v>
      </c>
      <c r="K18" s="31" t="s">
        <v>2452</v>
      </c>
      <c r="L18" s="145" t="s">
        <v>4528</v>
      </c>
    </row>
    <row r="19" spans="1:12">
      <c r="A19" s="17" t="s">
        <v>3533</v>
      </c>
      <c r="B19" s="31" t="s">
        <v>2419</v>
      </c>
      <c r="C19" s="31" t="s">
        <v>2448</v>
      </c>
      <c r="D19" s="43">
        <v>8000</v>
      </c>
      <c r="E19" s="13">
        <v>41565</v>
      </c>
      <c r="F19" s="13">
        <v>44063</v>
      </c>
      <c r="G19" s="27">
        <v>26209</v>
      </c>
      <c r="H19" s="333">
        <f>IF(I19&lt;=8000,$F$5+(I19/24),"error")</f>
        <v>44822.15</v>
      </c>
      <c r="I19" s="23">
        <f t="shared" si="0"/>
        <v>5715.5999999999985</v>
      </c>
      <c r="J19" s="17" t="str">
        <f t="shared" si="1"/>
        <v>NOT DUE</v>
      </c>
      <c r="K19" s="31"/>
      <c r="L19" s="145" t="s">
        <v>4528</v>
      </c>
    </row>
    <row r="20" spans="1:12" ht="38.25">
      <c r="A20" s="17" t="s">
        <v>3534</v>
      </c>
      <c r="B20" s="31" t="s">
        <v>1786</v>
      </c>
      <c r="C20" s="31" t="s">
        <v>1787</v>
      </c>
      <c r="D20" s="43" t="s">
        <v>1</v>
      </c>
      <c r="E20" s="13">
        <v>41565</v>
      </c>
      <c r="F20" s="13">
        <f>'No.1 FO Circulating Pump'!F31</f>
        <v>44584</v>
      </c>
      <c r="G20" s="334"/>
      <c r="H20" s="15">
        <f>DATE(YEAR(F20),MONTH(F20),DAY(F20)+1)</f>
        <v>44585</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44584</v>
      </c>
      <c r="G21" s="334"/>
      <c r="H21" s="15">
        <f>DATE(YEAR(F21),MONTH(F21),DAY(F21)+1)</f>
        <v>44585</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44584</v>
      </c>
      <c r="G22" s="334"/>
      <c r="H22" s="15">
        <f>DATE(YEAR(F22),MONTH(F22),DAY(F22)+1)</f>
        <v>44585</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5">
        <f>F22</f>
        <v>44584</v>
      </c>
      <c r="G23" s="334"/>
      <c r="H23" s="15">
        <f>EDATE(F23-1,1)</f>
        <v>44614</v>
      </c>
      <c r="I23" s="16">
        <f t="shared" ca="1" si="2"/>
        <v>30</v>
      </c>
      <c r="J23" s="17" t="str">
        <f t="shared" ca="1" si="1"/>
        <v>NOT DUE</v>
      </c>
      <c r="K23" s="31" t="s">
        <v>1821</v>
      </c>
      <c r="L23" s="145" t="s">
        <v>4528</v>
      </c>
    </row>
    <row r="24" spans="1:12" ht="25.5">
      <c r="A24" s="17" t="s">
        <v>3538</v>
      </c>
      <c r="B24" s="31" t="s">
        <v>1794</v>
      </c>
      <c r="C24" s="31" t="s">
        <v>1795</v>
      </c>
      <c r="D24" s="43" t="s">
        <v>1</v>
      </c>
      <c r="E24" s="13">
        <v>41565</v>
      </c>
      <c r="F24" s="13">
        <f>F22</f>
        <v>44584</v>
      </c>
      <c r="G24" s="334"/>
      <c r="H24" s="15">
        <f>DATE(YEAR(F24),MONTH(F24),DAY(F24)+1)</f>
        <v>44585</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44584</v>
      </c>
      <c r="G25" s="334"/>
      <c r="H25" s="15">
        <f>DATE(YEAR(F25),MONTH(F25),DAY(F25)+1)</f>
        <v>44585</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44584</v>
      </c>
      <c r="G26" s="334"/>
      <c r="H26" s="15">
        <f>DATE(YEAR(F26),MONTH(F26),DAY(F26)+1)</f>
        <v>44585</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44584</v>
      </c>
      <c r="G27" s="334"/>
      <c r="H27" s="15">
        <f>DATE(YEAR(F27),MONTH(F27),DAY(F27)+1)</f>
        <v>44585</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5">
        <f>F27</f>
        <v>44584</v>
      </c>
      <c r="G28" s="334"/>
      <c r="H28" s="15">
        <f>DATE(YEAR(F28),MONTH(F28)+3,DAY(F28)-1)</f>
        <v>44673</v>
      </c>
      <c r="I28" s="16">
        <f t="shared" ca="1" si="2"/>
        <v>89</v>
      </c>
      <c r="J28" s="17" t="str">
        <f t="shared" ca="1" si="1"/>
        <v>NOT DUE</v>
      </c>
      <c r="K28" s="31" t="s">
        <v>1823</v>
      </c>
      <c r="L28" s="145" t="s">
        <v>4528</v>
      </c>
    </row>
    <row r="29" spans="1:12" ht="25.5">
      <c r="A29" s="17" t="s">
        <v>3543</v>
      </c>
      <c r="B29" s="31" t="s">
        <v>1803</v>
      </c>
      <c r="C29" s="31"/>
      <c r="D29" s="43" t="s">
        <v>4</v>
      </c>
      <c r="E29" s="13">
        <v>41565</v>
      </c>
      <c r="F29" s="325">
        <f>F23</f>
        <v>44584</v>
      </c>
      <c r="G29" s="334"/>
      <c r="H29" s="15">
        <f>EDATE(F29-1,1)</f>
        <v>44614</v>
      </c>
      <c r="I29" s="16">
        <f t="shared" ca="1" si="2"/>
        <v>30</v>
      </c>
      <c r="J29" s="17" t="str">
        <f t="shared" ca="1" si="1"/>
        <v>NOT DUE</v>
      </c>
      <c r="K29" s="31"/>
      <c r="L29" s="145"/>
    </row>
    <row r="30" spans="1:12" ht="24.95" customHeight="1">
      <c r="A30" s="17" t="s">
        <v>3544</v>
      </c>
      <c r="B30" s="31" t="s">
        <v>1804</v>
      </c>
      <c r="C30" s="31" t="s">
        <v>1805</v>
      </c>
      <c r="D30" s="43" t="s">
        <v>0</v>
      </c>
      <c r="E30" s="13">
        <v>41565</v>
      </c>
      <c r="F30" s="325">
        <v>44554</v>
      </c>
      <c r="G30" s="334"/>
      <c r="H30" s="15">
        <f>DATE(YEAR(F30),MONTH(F30)+3,DAY(F30)-1)</f>
        <v>44643</v>
      </c>
      <c r="I30" s="16">
        <f t="shared" ca="1" si="2"/>
        <v>59</v>
      </c>
      <c r="J30" s="17" t="str">
        <f t="shared" ca="1" si="1"/>
        <v>NOT DUE</v>
      </c>
      <c r="K30" s="31" t="s">
        <v>1824</v>
      </c>
      <c r="L30" s="145"/>
    </row>
    <row r="31" spans="1:12" ht="24.95" customHeight="1">
      <c r="A31" s="17" t="s">
        <v>3545</v>
      </c>
      <c r="B31" s="31" t="s">
        <v>2376</v>
      </c>
      <c r="C31" s="31"/>
      <c r="D31" s="43" t="s">
        <v>1</v>
      </c>
      <c r="E31" s="13">
        <v>41565</v>
      </c>
      <c r="F31" s="13">
        <f>F27</f>
        <v>44584</v>
      </c>
      <c r="G31" s="334"/>
      <c r="H31" s="15">
        <f>DATE(YEAR(F31),MONTH(F31),DAY(F31)+1)</f>
        <v>44585</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4"/>
      <c r="H32" s="15">
        <f t="shared" ref="H32:H37" si="3">DATE(YEAR(F32)+1,MONTH(F32),DAY(F32)-1)</f>
        <v>44895</v>
      </c>
      <c r="I32" s="16">
        <f t="shared" ca="1" si="2"/>
        <v>311</v>
      </c>
      <c r="J32" s="17" t="str">
        <f t="shared" ca="1" si="1"/>
        <v>NOT DUE</v>
      </c>
      <c r="K32" s="31" t="s">
        <v>1824</v>
      </c>
      <c r="L32" s="145" t="s">
        <v>4528</v>
      </c>
    </row>
    <row r="33" spans="1:12" ht="25.5">
      <c r="A33" s="17" t="s">
        <v>3547</v>
      </c>
      <c r="B33" s="31" t="s">
        <v>1808</v>
      </c>
      <c r="C33" s="31" t="s">
        <v>1809</v>
      </c>
      <c r="D33" s="43" t="s">
        <v>375</v>
      </c>
      <c r="E33" s="13">
        <v>41565</v>
      </c>
      <c r="F33" s="325">
        <v>44531</v>
      </c>
      <c r="G33" s="334"/>
      <c r="H33" s="15">
        <f t="shared" si="3"/>
        <v>44895</v>
      </c>
      <c r="I33" s="16">
        <f t="shared" ca="1" si="2"/>
        <v>311</v>
      </c>
      <c r="J33" s="17" t="str">
        <f t="shared" ca="1" si="1"/>
        <v>NOT DUE</v>
      </c>
      <c r="K33" s="31" t="s">
        <v>1825</v>
      </c>
      <c r="L33" s="145" t="s">
        <v>4528</v>
      </c>
    </row>
    <row r="34" spans="1:12" ht="25.5">
      <c r="A34" s="17" t="s">
        <v>3548</v>
      </c>
      <c r="B34" s="31" t="s">
        <v>1810</v>
      </c>
      <c r="C34" s="31" t="s">
        <v>1811</v>
      </c>
      <c r="D34" s="43" t="s">
        <v>375</v>
      </c>
      <c r="E34" s="13">
        <v>41565</v>
      </c>
      <c r="F34" s="325">
        <v>44531</v>
      </c>
      <c r="G34" s="334"/>
      <c r="H34" s="15">
        <f t="shared" si="3"/>
        <v>44895</v>
      </c>
      <c r="I34" s="16">
        <f t="shared" ca="1" si="2"/>
        <v>311</v>
      </c>
      <c r="J34" s="17" t="str">
        <f t="shared" ca="1" si="1"/>
        <v>NOT DUE</v>
      </c>
      <c r="K34" s="31" t="s">
        <v>1825</v>
      </c>
      <c r="L34" s="145" t="s">
        <v>4528</v>
      </c>
    </row>
    <row r="35" spans="1:12" ht="25.5">
      <c r="A35" s="17" t="s">
        <v>3549</v>
      </c>
      <c r="B35" s="31" t="s">
        <v>1812</v>
      </c>
      <c r="C35" s="31" t="s">
        <v>1813</v>
      </c>
      <c r="D35" s="43" t="s">
        <v>375</v>
      </c>
      <c r="E35" s="13">
        <v>41565</v>
      </c>
      <c r="F35" s="325">
        <v>44531</v>
      </c>
      <c r="G35" s="334"/>
      <c r="H35" s="15">
        <f t="shared" si="3"/>
        <v>44895</v>
      </c>
      <c r="I35" s="16">
        <f t="shared" ca="1" si="2"/>
        <v>311</v>
      </c>
      <c r="J35" s="17" t="str">
        <f t="shared" ca="1" si="1"/>
        <v>NOT DUE</v>
      </c>
      <c r="K35" s="31" t="s">
        <v>1825</v>
      </c>
      <c r="L35" s="145" t="s">
        <v>4528</v>
      </c>
    </row>
    <row r="36" spans="1:12" ht="25.5">
      <c r="A36" s="17" t="s">
        <v>3550</v>
      </c>
      <c r="B36" s="31" t="s">
        <v>1814</v>
      </c>
      <c r="C36" s="31" t="s">
        <v>1815</v>
      </c>
      <c r="D36" s="43" t="s">
        <v>375</v>
      </c>
      <c r="E36" s="13">
        <v>41565</v>
      </c>
      <c r="F36" s="325">
        <v>44531</v>
      </c>
      <c r="G36" s="334"/>
      <c r="H36" s="15">
        <f t="shared" si="3"/>
        <v>44895</v>
      </c>
      <c r="I36" s="16">
        <f t="shared" ca="1" si="2"/>
        <v>311</v>
      </c>
      <c r="J36" s="17" t="str">
        <f t="shared" ca="1" si="1"/>
        <v>NOT DUE</v>
      </c>
      <c r="K36" s="31" t="s">
        <v>1826</v>
      </c>
      <c r="L36" s="145" t="s">
        <v>4528</v>
      </c>
    </row>
    <row r="37" spans="1:12" ht="24.95" customHeight="1">
      <c r="A37" s="17" t="s">
        <v>3551</v>
      </c>
      <c r="B37" s="31" t="s">
        <v>1827</v>
      </c>
      <c r="C37" s="31" t="s">
        <v>1828</v>
      </c>
      <c r="D37" s="43" t="s">
        <v>375</v>
      </c>
      <c r="E37" s="13">
        <v>41565</v>
      </c>
      <c r="F37" s="325">
        <v>44531</v>
      </c>
      <c r="G37" s="334"/>
      <c r="H37" s="15">
        <f t="shared" si="3"/>
        <v>44895</v>
      </c>
      <c r="I37" s="16">
        <f t="shared" ca="1" si="2"/>
        <v>311</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5220</v>
      </c>
      <c r="E43" t="s">
        <v>5218</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7"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35385.300000000003</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3">
        <f>IF(I8&lt;=20000,$F$5+(I8/24),"error")</f>
        <v>44953.362500000003</v>
      </c>
      <c r="I8" s="23">
        <f t="shared" ref="I8:I18" si="0">D8-($F$4-G8)</f>
        <v>8864.6999999999971</v>
      </c>
      <c r="J8" s="17" t="str">
        <f t="shared" ref="J8:J36" si="1">IF(I8="","",IF(I8&lt;0,"OVERDUE","NOT DUE"))</f>
        <v>NOT DUE</v>
      </c>
      <c r="K8" s="31" t="s">
        <v>2472</v>
      </c>
      <c r="L8" s="20"/>
    </row>
    <row r="9" spans="1:12" ht="24.95" customHeight="1">
      <c r="A9" s="17" t="s">
        <v>3432</v>
      </c>
      <c r="B9" s="31" t="s">
        <v>2460</v>
      </c>
      <c r="C9" s="31" t="s">
        <v>2461</v>
      </c>
      <c r="D9" s="43">
        <v>8000</v>
      </c>
      <c r="E9" s="13">
        <v>41565</v>
      </c>
      <c r="F9" s="325">
        <v>44500</v>
      </c>
      <c r="G9" s="27">
        <v>34012.5</v>
      </c>
      <c r="H9" s="333">
        <f>IF(I9&lt;=8000,$F$5+(I9/24),"error")</f>
        <v>44860.133333333331</v>
      </c>
      <c r="I9" s="23">
        <f t="shared" si="0"/>
        <v>6627.1999999999971</v>
      </c>
      <c r="J9" s="17" t="str">
        <f t="shared" si="1"/>
        <v>NOT DUE</v>
      </c>
      <c r="K9" s="31" t="s">
        <v>2473</v>
      </c>
      <c r="L9" s="20" t="s">
        <v>5239</v>
      </c>
    </row>
    <row r="10" spans="1:12">
      <c r="A10" s="17" t="s">
        <v>3433</v>
      </c>
      <c r="B10" s="31" t="s">
        <v>2410</v>
      </c>
      <c r="C10" s="31" t="s">
        <v>2462</v>
      </c>
      <c r="D10" s="43">
        <v>2000</v>
      </c>
      <c r="E10" s="13">
        <v>41565</v>
      </c>
      <c r="F10" s="13">
        <v>44145</v>
      </c>
      <c r="G10" s="27">
        <v>39300</v>
      </c>
      <c r="H10" s="333" t="str">
        <f>IF(I10&lt;=2000,$F$5+(I10/24),"error")</f>
        <v>error</v>
      </c>
      <c r="I10" s="23">
        <f t="shared" si="0"/>
        <v>5914.6999999999971</v>
      </c>
      <c r="J10" s="17" t="str">
        <f t="shared" si="1"/>
        <v>NOT DUE</v>
      </c>
      <c r="K10" s="31"/>
      <c r="L10" s="145" t="s">
        <v>4528</v>
      </c>
    </row>
    <row r="11" spans="1:12" ht="24">
      <c r="A11" s="17" t="s">
        <v>3434</v>
      </c>
      <c r="B11" s="31" t="s">
        <v>2410</v>
      </c>
      <c r="C11" s="31" t="s">
        <v>2463</v>
      </c>
      <c r="D11" s="43">
        <v>8000</v>
      </c>
      <c r="E11" s="13">
        <v>41565</v>
      </c>
      <c r="F11" s="325">
        <v>44500</v>
      </c>
      <c r="G11" s="27">
        <v>34012.5</v>
      </c>
      <c r="H11" s="333">
        <f>IF(I11&lt;=8000,$F$5+(I11/24),"error")</f>
        <v>44860.133333333331</v>
      </c>
      <c r="I11" s="23">
        <f t="shared" si="0"/>
        <v>6627.1999999999971</v>
      </c>
      <c r="J11" s="17" t="str">
        <f t="shared" si="1"/>
        <v>NOT DUE</v>
      </c>
      <c r="K11" s="31"/>
      <c r="L11" s="20" t="s">
        <v>5239</v>
      </c>
    </row>
    <row r="12" spans="1:12" ht="25.5">
      <c r="A12" s="17" t="s">
        <v>3435</v>
      </c>
      <c r="B12" s="31" t="s">
        <v>2364</v>
      </c>
      <c r="C12" s="31" t="s">
        <v>2464</v>
      </c>
      <c r="D12" s="43">
        <v>20000</v>
      </c>
      <c r="E12" s="13">
        <v>41565</v>
      </c>
      <c r="F12" s="13">
        <v>43742</v>
      </c>
      <c r="G12" s="27">
        <v>24250</v>
      </c>
      <c r="H12" s="333">
        <f>IF(I12&lt;=20000,$F$5+(I12/24),"error")</f>
        <v>44953.362500000003</v>
      </c>
      <c r="I12" s="23">
        <f t="shared" si="0"/>
        <v>8864.6999999999971</v>
      </c>
      <c r="J12" s="17" t="str">
        <f t="shared" si="1"/>
        <v>NOT DUE</v>
      </c>
      <c r="K12" s="31"/>
      <c r="L12" s="20"/>
    </row>
    <row r="13" spans="1:12" ht="24.95" customHeight="1">
      <c r="A13" s="17" t="s">
        <v>3436</v>
      </c>
      <c r="B13" s="31" t="s">
        <v>2465</v>
      </c>
      <c r="C13" s="31" t="s">
        <v>2461</v>
      </c>
      <c r="D13" s="43">
        <v>8000</v>
      </c>
      <c r="E13" s="13">
        <v>41565</v>
      </c>
      <c r="F13" s="325">
        <v>44500</v>
      </c>
      <c r="G13" s="27">
        <v>34012.5</v>
      </c>
      <c r="H13" s="333">
        <f>IF(I13&lt;=8000,$F$5+(I13/24),"error")</f>
        <v>44860.133333333331</v>
      </c>
      <c r="I13" s="23">
        <f t="shared" si="0"/>
        <v>6627.1999999999971</v>
      </c>
      <c r="J13" s="17" t="str">
        <f t="shared" si="1"/>
        <v>NOT DUE</v>
      </c>
      <c r="K13" s="31" t="s">
        <v>2474</v>
      </c>
      <c r="L13" s="20" t="s">
        <v>5239</v>
      </c>
    </row>
    <row r="14" spans="1:12" ht="24.95" customHeight="1">
      <c r="A14" s="17" t="s">
        <v>3437</v>
      </c>
      <c r="B14" s="31" t="s">
        <v>2367</v>
      </c>
      <c r="C14" s="31" t="s">
        <v>2466</v>
      </c>
      <c r="D14" s="43">
        <v>8000</v>
      </c>
      <c r="E14" s="13">
        <v>41565</v>
      </c>
      <c r="F14" s="325">
        <v>44500</v>
      </c>
      <c r="G14" s="27">
        <v>34012.5</v>
      </c>
      <c r="H14" s="333">
        <f>IF(I14&lt;=8000,$F$5+(I14/24),"error")</f>
        <v>44860.133333333331</v>
      </c>
      <c r="I14" s="23">
        <f t="shared" si="0"/>
        <v>6627.1999999999971</v>
      </c>
      <c r="J14" s="17" t="str">
        <f t="shared" si="1"/>
        <v>NOT DUE</v>
      </c>
      <c r="K14" s="31" t="s">
        <v>2475</v>
      </c>
      <c r="L14" s="20" t="s">
        <v>5239</v>
      </c>
    </row>
    <row r="15" spans="1:12" ht="24.95" customHeight="1">
      <c r="A15" s="17" t="s">
        <v>3438</v>
      </c>
      <c r="B15" s="31" t="s">
        <v>2367</v>
      </c>
      <c r="C15" s="31" t="s">
        <v>2467</v>
      </c>
      <c r="D15" s="43">
        <v>20000</v>
      </c>
      <c r="E15" s="13">
        <v>41565</v>
      </c>
      <c r="F15" s="13">
        <v>43742</v>
      </c>
      <c r="G15" s="27">
        <v>24250</v>
      </c>
      <c r="H15" s="333">
        <f>IF(I15&lt;=20000,$F$5+(I15/24),"error")</f>
        <v>44953.362500000003</v>
      </c>
      <c r="I15" s="23">
        <f t="shared" si="0"/>
        <v>8864.6999999999971</v>
      </c>
      <c r="J15" s="17" t="str">
        <f t="shared" si="1"/>
        <v>NOT DUE</v>
      </c>
      <c r="K15" s="31"/>
      <c r="L15" s="20" t="s">
        <v>5239</v>
      </c>
    </row>
    <row r="16" spans="1:12" ht="24.95" customHeight="1">
      <c r="A16" s="17" t="s">
        <v>3439</v>
      </c>
      <c r="B16" s="31" t="s">
        <v>1984</v>
      </c>
      <c r="C16" s="31" t="s">
        <v>2468</v>
      </c>
      <c r="D16" s="43">
        <v>20000</v>
      </c>
      <c r="E16" s="13">
        <v>41565</v>
      </c>
      <c r="F16" s="13">
        <v>43742</v>
      </c>
      <c r="G16" s="27">
        <v>24250</v>
      </c>
      <c r="H16" s="333">
        <f>IF(I16&lt;=20000,$F$5+(I16/24),"error")</f>
        <v>44953.362500000003</v>
      </c>
      <c r="I16" s="23">
        <f t="shared" si="0"/>
        <v>8864.6999999999971</v>
      </c>
      <c r="J16" s="17" t="str">
        <f t="shared" si="1"/>
        <v>NOT DUE</v>
      </c>
      <c r="K16" s="31" t="s">
        <v>2476</v>
      </c>
      <c r="L16" s="20" t="s">
        <v>5239</v>
      </c>
    </row>
    <row r="17" spans="1:12" ht="24.95" customHeight="1">
      <c r="A17" s="17" t="s">
        <v>3440</v>
      </c>
      <c r="B17" s="31" t="s">
        <v>2370</v>
      </c>
      <c r="C17" s="31" t="s">
        <v>2469</v>
      </c>
      <c r="D17" s="43">
        <v>20000</v>
      </c>
      <c r="E17" s="13">
        <v>41565</v>
      </c>
      <c r="F17" s="13">
        <v>43742</v>
      </c>
      <c r="G17" s="27">
        <v>24250</v>
      </c>
      <c r="H17" s="333">
        <f>IF(I17&lt;=20000,$F$5+(I17/24),"error")</f>
        <v>44953.362500000003</v>
      </c>
      <c r="I17" s="23">
        <f t="shared" si="0"/>
        <v>8864.6999999999971</v>
      </c>
      <c r="J17" s="17" t="str">
        <f t="shared" si="1"/>
        <v>NOT DUE</v>
      </c>
      <c r="K17" s="31" t="s">
        <v>2477</v>
      </c>
      <c r="L17" s="20" t="s">
        <v>5239</v>
      </c>
    </row>
    <row r="18" spans="1:12" ht="24.95" customHeight="1">
      <c r="A18" s="17" t="s">
        <v>3441</v>
      </c>
      <c r="B18" s="31" t="s">
        <v>2470</v>
      </c>
      <c r="C18" s="31" t="s">
        <v>2471</v>
      </c>
      <c r="D18" s="43">
        <v>8000</v>
      </c>
      <c r="E18" s="13">
        <v>41565</v>
      </c>
      <c r="F18" s="325">
        <v>44500</v>
      </c>
      <c r="G18" s="27">
        <v>34012.5</v>
      </c>
      <c r="H18" s="333">
        <f>IF(I18&lt;=8000,$F$5+(I18/24),"error")</f>
        <v>44860.133333333331</v>
      </c>
      <c r="I18" s="23">
        <f t="shared" si="0"/>
        <v>6627.1999999999971</v>
      </c>
      <c r="J18" s="17" t="str">
        <f t="shared" si="1"/>
        <v>NOT DUE</v>
      </c>
      <c r="K18" s="31" t="s">
        <v>2478</v>
      </c>
      <c r="L18" s="20" t="s">
        <v>5239</v>
      </c>
    </row>
    <row r="19" spans="1:12" ht="38.25">
      <c r="A19" s="17" t="s">
        <v>3442</v>
      </c>
      <c r="B19" s="31" t="s">
        <v>1786</v>
      </c>
      <c r="C19" s="31" t="s">
        <v>1787</v>
      </c>
      <c r="D19" s="43" t="s">
        <v>1</v>
      </c>
      <c r="E19" s="13">
        <v>41565</v>
      </c>
      <c r="F19" s="13">
        <f>'No.2 FO Circulating Pump'!F21</f>
        <v>44584</v>
      </c>
      <c r="G19" s="334"/>
      <c r="H19" s="15">
        <f>DATE(YEAR(F19),MONTH(F19),DAY(F19)+1)</f>
        <v>44585</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44584</v>
      </c>
      <c r="G20" s="334"/>
      <c r="H20" s="15">
        <f>DATE(YEAR(F20),MONTH(F20),DAY(F20)+1)</f>
        <v>44585</v>
      </c>
      <c r="I20" s="16">
        <f t="shared" ca="1" si="2"/>
        <v>1</v>
      </c>
      <c r="J20" s="17" t="str">
        <f t="shared" ca="1" si="1"/>
        <v>NOT DUE</v>
      </c>
      <c r="K20" s="31" t="s">
        <v>1819</v>
      </c>
      <c r="L20" s="20"/>
    </row>
    <row r="21" spans="1:12" ht="38.25">
      <c r="A21" s="17" t="s">
        <v>3444</v>
      </c>
      <c r="B21" s="31" t="s">
        <v>1790</v>
      </c>
      <c r="C21" s="31" t="s">
        <v>1791</v>
      </c>
      <c r="D21" s="43" t="s">
        <v>1</v>
      </c>
      <c r="E21" s="13">
        <v>41565</v>
      </c>
      <c r="F21" s="13">
        <f>F19</f>
        <v>44584</v>
      </c>
      <c r="G21" s="334"/>
      <c r="H21" s="15">
        <f>DATE(YEAR(F21),MONTH(F21),DAY(F21)+1)</f>
        <v>44585</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5">
        <v>44577</v>
      </c>
      <c r="G22" s="334"/>
      <c r="H22" s="15">
        <f>EDATE(F22-1,1)</f>
        <v>44607</v>
      </c>
      <c r="I22" s="16">
        <f t="shared" ca="1" si="2"/>
        <v>23</v>
      </c>
      <c r="J22" s="17" t="str">
        <f t="shared" ca="1" si="1"/>
        <v>NOT DUE</v>
      </c>
      <c r="K22" s="31" t="s">
        <v>1821</v>
      </c>
      <c r="L22" s="20"/>
    </row>
    <row r="23" spans="1:12" ht="25.5">
      <c r="A23" s="17" t="s">
        <v>3446</v>
      </c>
      <c r="B23" s="31" t="s">
        <v>1794</v>
      </c>
      <c r="C23" s="31" t="s">
        <v>1795</v>
      </c>
      <c r="D23" s="43" t="s">
        <v>1</v>
      </c>
      <c r="E23" s="13">
        <v>41565</v>
      </c>
      <c r="F23" s="13">
        <f>F21</f>
        <v>44584</v>
      </c>
      <c r="G23" s="334"/>
      <c r="H23" s="15">
        <f>DATE(YEAR(F23),MONTH(F23),DAY(F23)+1)</f>
        <v>44585</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44584</v>
      </c>
      <c r="G24" s="334"/>
      <c r="H24" s="15">
        <f>DATE(YEAR(F24),MONTH(F24),DAY(F24)+1)</f>
        <v>44585</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44584</v>
      </c>
      <c r="G25" s="334"/>
      <c r="H25" s="15">
        <f>DATE(YEAR(F25),MONTH(F25),DAY(F25)+1)</f>
        <v>44585</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44584</v>
      </c>
      <c r="G26" s="334"/>
      <c r="H26" s="15">
        <f>DATE(YEAR(F26),MONTH(F26),DAY(F26)+1)</f>
        <v>44585</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5">
        <f>F26</f>
        <v>44584</v>
      </c>
      <c r="G27" s="334"/>
      <c r="H27" s="15">
        <f>DATE(YEAR(F27),MONTH(F27)+3,DAY(F27)-1)</f>
        <v>44673</v>
      </c>
      <c r="I27" s="16">
        <f t="shared" ca="1" si="2"/>
        <v>89</v>
      </c>
      <c r="J27" s="17" t="str">
        <f t="shared" ca="1" si="1"/>
        <v>NOT DUE</v>
      </c>
      <c r="K27" s="31" t="s">
        <v>1823</v>
      </c>
      <c r="L27" s="20"/>
    </row>
    <row r="28" spans="1:12" ht="25.5">
      <c r="A28" s="17" t="s">
        <v>3451</v>
      </c>
      <c r="B28" s="31" t="s">
        <v>1803</v>
      </c>
      <c r="C28" s="31"/>
      <c r="D28" s="43" t="s">
        <v>4</v>
      </c>
      <c r="E28" s="13">
        <v>41565</v>
      </c>
      <c r="F28" s="325">
        <f>F21</f>
        <v>44584</v>
      </c>
      <c r="G28" s="334"/>
      <c r="H28" s="15">
        <f>EDATE(F28-1,1)</f>
        <v>44614</v>
      </c>
      <c r="I28" s="16">
        <f t="shared" ca="1" si="2"/>
        <v>30</v>
      </c>
      <c r="J28" s="17" t="str">
        <f t="shared" ca="1" si="1"/>
        <v>NOT DUE</v>
      </c>
      <c r="K28" s="31"/>
      <c r="L28" s="20"/>
    </row>
    <row r="29" spans="1:12" ht="24.95" customHeight="1">
      <c r="A29" s="17" t="s">
        <v>3452</v>
      </c>
      <c r="B29" s="31" t="s">
        <v>1804</v>
      </c>
      <c r="C29" s="31" t="s">
        <v>1805</v>
      </c>
      <c r="D29" s="43" t="s">
        <v>0</v>
      </c>
      <c r="E29" s="13">
        <v>41565</v>
      </c>
      <c r="F29" s="325">
        <v>44554</v>
      </c>
      <c r="G29" s="334"/>
      <c r="H29" s="15">
        <f>DATE(YEAR(F29),MONTH(F29)+3,DAY(F29)-1)</f>
        <v>44643</v>
      </c>
      <c r="I29" s="16">
        <f t="shared" ca="1" si="2"/>
        <v>59</v>
      </c>
      <c r="J29" s="17" t="str">
        <f t="shared" ca="1" si="1"/>
        <v>NOT DUE</v>
      </c>
      <c r="K29" s="31" t="s">
        <v>1824</v>
      </c>
      <c r="L29" s="145"/>
    </row>
    <row r="30" spans="1:12" ht="24.95" customHeight="1">
      <c r="A30" s="17" t="s">
        <v>3453</v>
      </c>
      <c r="B30" s="31" t="s">
        <v>2376</v>
      </c>
      <c r="C30" s="31"/>
      <c r="D30" s="43" t="s">
        <v>1</v>
      </c>
      <c r="E30" s="13">
        <v>41565</v>
      </c>
      <c r="F30" s="13">
        <f>F25</f>
        <v>44584</v>
      </c>
      <c r="G30" s="334"/>
      <c r="H30" s="15">
        <f>DATE(YEAR(F30),MONTH(F30),DAY(F30)+1)</f>
        <v>44585</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25">
        <v>44569</v>
      </c>
      <c r="G31" s="334"/>
      <c r="H31" s="15">
        <f t="shared" ref="H31:H36" si="3">DATE(YEAR(F31)+1,MONTH(F31),DAY(F31)-1)</f>
        <v>44933</v>
      </c>
      <c r="I31" s="16">
        <f t="shared" ca="1" si="2"/>
        <v>349</v>
      </c>
      <c r="J31" s="17" t="str">
        <f t="shared" ca="1" si="1"/>
        <v>NOT DUE</v>
      </c>
      <c r="K31" s="31" t="s">
        <v>1824</v>
      </c>
      <c r="L31" s="145" t="s">
        <v>4528</v>
      </c>
    </row>
    <row r="32" spans="1:12" ht="25.5">
      <c r="A32" s="17" t="s">
        <v>3455</v>
      </c>
      <c r="B32" s="31" t="s">
        <v>1808</v>
      </c>
      <c r="C32" s="31" t="s">
        <v>1809</v>
      </c>
      <c r="D32" s="43" t="s">
        <v>375</v>
      </c>
      <c r="E32" s="13">
        <v>41565</v>
      </c>
      <c r="F32" s="325">
        <v>44569</v>
      </c>
      <c r="G32" s="334"/>
      <c r="H32" s="15">
        <f t="shared" si="3"/>
        <v>44933</v>
      </c>
      <c r="I32" s="16">
        <f t="shared" ca="1" si="2"/>
        <v>349</v>
      </c>
      <c r="J32" s="17" t="str">
        <f t="shared" ca="1" si="1"/>
        <v>NOT DUE</v>
      </c>
      <c r="K32" s="31" t="s">
        <v>1825</v>
      </c>
      <c r="L32" s="145" t="s">
        <v>4528</v>
      </c>
    </row>
    <row r="33" spans="1:12" ht="25.5">
      <c r="A33" s="17" t="s">
        <v>3456</v>
      </c>
      <c r="B33" s="31" t="s">
        <v>1810</v>
      </c>
      <c r="C33" s="31" t="s">
        <v>1811</v>
      </c>
      <c r="D33" s="43" t="s">
        <v>375</v>
      </c>
      <c r="E33" s="13">
        <v>41565</v>
      </c>
      <c r="F33" s="325">
        <v>44569</v>
      </c>
      <c r="G33" s="334"/>
      <c r="H33" s="15">
        <f t="shared" si="3"/>
        <v>44933</v>
      </c>
      <c r="I33" s="16">
        <f t="shared" ca="1" si="2"/>
        <v>349</v>
      </c>
      <c r="J33" s="17" t="str">
        <f t="shared" ca="1" si="1"/>
        <v>NOT DUE</v>
      </c>
      <c r="K33" s="31" t="s">
        <v>1825</v>
      </c>
      <c r="L33" s="145" t="s">
        <v>4528</v>
      </c>
    </row>
    <row r="34" spans="1:12" ht="25.5">
      <c r="A34" s="17" t="s">
        <v>3457</v>
      </c>
      <c r="B34" s="31" t="s">
        <v>1812</v>
      </c>
      <c r="C34" s="31" t="s">
        <v>1813</v>
      </c>
      <c r="D34" s="43" t="s">
        <v>375</v>
      </c>
      <c r="E34" s="13">
        <v>41565</v>
      </c>
      <c r="F34" s="325">
        <v>44569</v>
      </c>
      <c r="G34" s="334"/>
      <c r="H34" s="15">
        <f t="shared" si="3"/>
        <v>44933</v>
      </c>
      <c r="I34" s="16">
        <f t="shared" ca="1" si="2"/>
        <v>349</v>
      </c>
      <c r="J34" s="17" t="str">
        <f t="shared" ca="1" si="1"/>
        <v>NOT DUE</v>
      </c>
      <c r="K34" s="31" t="s">
        <v>1825</v>
      </c>
      <c r="L34" s="145" t="s">
        <v>4528</v>
      </c>
    </row>
    <row r="35" spans="1:12" ht="25.5">
      <c r="A35" s="17" t="s">
        <v>3458</v>
      </c>
      <c r="B35" s="31" t="s">
        <v>1814</v>
      </c>
      <c r="C35" s="31" t="s">
        <v>1815</v>
      </c>
      <c r="D35" s="43" t="s">
        <v>375</v>
      </c>
      <c r="E35" s="13">
        <v>41565</v>
      </c>
      <c r="F35" s="325">
        <v>44569</v>
      </c>
      <c r="G35" s="334"/>
      <c r="H35" s="15">
        <f t="shared" si="3"/>
        <v>44933</v>
      </c>
      <c r="I35" s="16">
        <f t="shared" ca="1" si="2"/>
        <v>349</v>
      </c>
      <c r="J35" s="17" t="str">
        <f t="shared" ca="1" si="1"/>
        <v>NOT DUE</v>
      </c>
      <c r="K35" s="31" t="s">
        <v>1826</v>
      </c>
      <c r="L35" s="145" t="s">
        <v>4528</v>
      </c>
    </row>
    <row r="36" spans="1:12" ht="24.95" customHeight="1">
      <c r="A36" s="17" t="s">
        <v>3459</v>
      </c>
      <c r="B36" s="31" t="s">
        <v>1827</v>
      </c>
      <c r="C36" s="31" t="s">
        <v>1828</v>
      </c>
      <c r="D36" s="43" t="s">
        <v>375</v>
      </c>
      <c r="E36" s="13">
        <v>41565</v>
      </c>
      <c r="F36" s="325">
        <v>44569</v>
      </c>
      <c r="G36" s="334"/>
      <c r="H36" s="15">
        <f t="shared" si="3"/>
        <v>44933</v>
      </c>
      <c r="I36" s="16">
        <f t="shared" ca="1" si="2"/>
        <v>349</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8" workbookViewId="0">
      <selection activeCell="F31" sqref="F31:F3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35751.5</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3">
        <f>IF(I8&lt;=20000,$F$5+(I8/24),"error")</f>
        <v>44960.395833333336</v>
      </c>
      <c r="I8" s="23">
        <f t="shared" ref="I8:I18" si="0">D8-($F$4-G8)</f>
        <v>9033.5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3">
        <f>IF(I9&lt;=8000,$F$5+(I9/24),"error")</f>
        <v>44797.270833333336</v>
      </c>
      <c r="I9" s="23">
        <f t="shared" si="0"/>
        <v>5118.5</v>
      </c>
      <c r="J9" s="17" t="str">
        <f t="shared" si="1"/>
        <v>NOT DUE</v>
      </c>
      <c r="K9" s="31" t="s">
        <v>2473</v>
      </c>
      <c r="L9" s="20"/>
    </row>
    <row r="10" spans="1:12">
      <c r="A10" s="17" t="s">
        <v>3463</v>
      </c>
      <c r="B10" s="31" t="s">
        <v>2410</v>
      </c>
      <c r="C10" s="31" t="s">
        <v>2462</v>
      </c>
      <c r="D10" s="43">
        <v>2000</v>
      </c>
      <c r="E10" s="13">
        <v>41565</v>
      </c>
      <c r="F10" s="13">
        <v>44478</v>
      </c>
      <c r="G10" s="27">
        <v>34599.9</v>
      </c>
      <c r="H10" s="333">
        <f>IF(I10&lt;=2000,$F$5+(I10/24),"error")</f>
        <v>44619.35</v>
      </c>
      <c r="I10" s="23">
        <f t="shared" si="0"/>
        <v>848.40000000000146</v>
      </c>
      <c r="J10" s="17" t="str">
        <f t="shared" si="1"/>
        <v>NOT DUE</v>
      </c>
      <c r="K10" s="31"/>
      <c r="L10" s="20"/>
    </row>
    <row r="11" spans="1:12" ht="24">
      <c r="A11" s="17" t="s">
        <v>3464</v>
      </c>
      <c r="B11" s="31" t="s">
        <v>2410</v>
      </c>
      <c r="C11" s="31" t="s">
        <v>2463</v>
      </c>
      <c r="D11" s="43">
        <v>8000</v>
      </c>
      <c r="E11" s="13">
        <v>41565</v>
      </c>
      <c r="F11" s="325">
        <v>44254</v>
      </c>
      <c r="G11" s="27">
        <v>32870</v>
      </c>
      <c r="H11" s="333">
        <f>IF(I11&lt;=8000,$F$5+(I11/24),"error")</f>
        <v>44797.270833333336</v>
      </c>
      <c r="I11" s="23">
        <f t="shared" si="0"/>
        <v>5118.5</v>
      </c>
      <c r="J11" s="17" t="str">
        <f t="shared" si="1"/>
        <v>NOT DUE</v>
      </c>
      <c r="K11" s="31"/>
      <c r="L11" s="20" t="s">
        <v>4506</v>
      </c>
    </row>
    <row r="12" spans="1:12" ht="25.5">
      <c r="A12" s="17" t="s">
        <v>3465</v>
      </c>
      <c r="B12" s="31" t="s">
        <v>2364</v>
      </c>
      <c r="C12" s="31" t="s">
        <v>2464</v>
      </c>
      <c r="D12" s="43">
        <v>20000</v>
      </c>
      <c r="E12" s="13">
        <v>41565</v>
      </c>
      <c r="F12" s="13">
        <v>43742</v>
      </c>
      <c r="G12" s="27">
        <v>24785</v>
      </c>
      <c r="H12" s="333">
        <f>IF(I12&lt;=20000,$F$5+(I12/24),"error")</f>
        <v>44960.395833333336</v>
      </c>
      <c r="I12" s="23">
        <f t="shared" si="0"/>
        <v>9033.5</v>
      </c>
      <c r="J12" s="17" t="str">
        <f t="shared" si="1"/>
        <v>NOT DUE</v>
      </c>
      <c r="K12" s="31"/>
      <c r="L12" s="20"/>
    </row>
    <row r="13" spans="1:12" ht="24.95" customHeight="1">
      <c r="A13" s="17" t="s">
        <v>3466</v>
      </c>
      <c r="B13" s="31" t="s">
        <v>2465</v>
      </c>
      <c r="C13" s="31" t="s">
        <v>2461</v>
      </c>
      <c r="D13" s="43">
        <v>8000</v>
      </c>
      <c r="E13" s="13">
        <v>41565</v>
      </c>
      <c r="F13" s="325">
        <v>44254</v>
      </c>
      <c r="G13" s="27">
        <v>32870</v>
      </c>
      <c r="H13" s="333">
        <f>IF(I13&lt;=8000,$F$5+(I13/24),"error")</f>
        <v>44797.270833333336</v>
      </c>
      <c r="I13" s="23">
        <f t="shared" si="0"/>
        <v>5118.5</v>
      </c>
      <c r="J13" s="17" t="str">
        <f t="shared" si="1"/>
        <v>NOT DUE</v>
      </c>
      <c r="K13" s="31" t="s">
        <v>2474</v>
      </c>
      <c r="L13" s="20"/>
    </row>
    <row r="14" spans="1:12" ht="24.95" customHeight="1">
      <c r="A14" s="17" t="s">
        <v>3467</v>
      </c>
      <c r="B14" s="31" t="s">
        <v>2367</v>
      </c>
      <c r="C14" s="31" t="s">
        <v>2466</v>
      </c>
      <c r="D14" s="43">
        <v>8000</v>
      </c>
      <c r="E14" s="13">
        <v>41565</v>
      </c>
      <c r="F14" s="325">
        <v>44254</v>
      </c>
      <c r="G14" s="27">
        <v>32870</v>
      </c>
      <c r="H14" s="333">
        <f>IF(I14&lt;=8000,$F$5+(I14/24),"error")</f>
        <v>44797.270833333336</v>
      </c>
      <c r="I14" s="23">
        <f t="shared" si="0"/>
        <v>5118.5</v>
      </c>
      <c r="J14" s="17" t="str">
        <f t="shared" si="1"/>
        <v>NOT DUE</v>
      </c>
      <c r="K14" s="31" t="s">
        <v>2475</v>
      </c>
      <c r="L14" s="20"/>
    </row>
    <row r="15" spans="1:12" ht="24">
      <c r="A15" s="17" t="s">
        <v>3468</v>
      </c>
      <c r="B15" s="31" t="s">
        <v>2367</v>
      </c>
      <c r="C15" s="31" t="s">
        <v>2467</v>
      </c>
      <c r="D15" s="43">
        <v>20000</v>
      </c>
      <c r="E15" s="13">
        <v>41565</v>
      </c>
      <c r="F15" s="13">
        <v>43742</v>
      </c>
      <c r="G15" s="27">
        <v>24785</v>
      </c>
      <c r="H15" s="333">
        <f>IF(I15&lt;=20000,$F$5+(I15/24),"error")</f>
        <v>44960.395833333336</v>
      </c>
      <c r="I15" s="23">
        <f t="shared" si="0"/>
        <v>9033.5</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3">
        <f>IF(I16&lt;=20000,$F$5+(I16/24),"error")</f>
        <v>44960.395833333336</v>
      </c>
      <c r="I16" s="23">
        <f t="shared" si="0"/>
        <v>9033.5</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3">
        <f>IF(I17&lt;=20000,$F$5+(I17/24),"error")</f>
        <v>44960.395833333336</v>
      </c>
      <c r="I17" s="23">
        <f t="shared" si="0"/>
        <v>9033.5</v>
      </c>
      <c r="J17" s="17" t="str">
        <f t="shared" si="1"/>
        <v>NOT DUE</v>
      </c>
      <c r="K17" s="31" t="s">
        <v>2477</v>
      </c>
      <c r="L17" s="20" t="s">
        <v>4508</v>
      </c>
    </row>
    <row r="18" spans="1:12" ht="24.95" customHeight="1">
      <c r="A18" s="17" t="s">
        <v>3471</v>
      </c>
      <c r="B18" s="31" t="s">
        <v>2470</v>
      </c>
      <c r="C18" s="31" t="s">
        <v>2471</v>
      </c>
      <c r="D18" s="43">
        <v>8000</v>
      </c>
      <c r="E18" s="13">
        <v>41565</v>
      </c>
      <c r="F18" s="325">
        <v>44254</v>
      </c>
      <c r="G18" s="27">
        <v>32870</v>
      </c>
      <c r="H18" s="333">
        <f>IF(I18&lt;=8000,$F$5+(I18/24),"error")</f>
        <v>44797.270833333336</v>
      </c>
      <c r="I18" s="23">
        <f t="shared" si="0"/>
        <v>5118.5</v>
      </c>
      <c r="J18" s="17" t="str">
        <f t="shared" si="1"/>
        <v>NOT DUE</v>
      </c>
      <c r="K18" s="31" t="s">
        <v>2478</v>
      </c>
      <c r="L18" s="20" t="s">
        <v>4508</v>
      </c>
    </row>
    <row r="19" spans="1:12" ht="38.25">
      <c r="A19" s="17" t="s">
        <v>3472</v>
      </c>
      <c r="B19" s="31" t="s">
        <v>1786</v>
      </c>
      <c r="C19" s="31" t="s">
        <v>1787</v>
      </c>
      <c r="D19" s="43" t="s">
        <v>1</v>
      </c>
      <c r="E19" s="13">
        <v>41565</v>
      </c>
      <c r="F19" s="13">
        <f>'No.1 Main LO Pump'!F30</f>
        <v>44584</v>
      </c>
      <c r="G19" s="334"/>
      <c r="H19" s="15">
        <f>DATE(YEAR(F19),MONTH(F19),DAY(F19)+1)</f>
        <v>44585</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44584</v>
      </c>
      <c r="G20" s="334"/>
      <c r="H20" s="15">
        <f>DATE(YEAR(F20),MONTH(F20),DAY(F20)+1)</f>
        <v>44585</v>
      </c>
      <c r="I20" s="16">
        <f t="shared" ca="1" si="2"/>
        <v>1</v>
      </c>
      <c r="J20" s="17" t="str">
        <f t="shared" ca="1" si="1"/>
        <v>NOT DUE</v>
      </c>
      <c r="K20" s="31" t="s">
        <v>1819</v>
      </c>
      <c r="L20" s="20"/>
    </row>
    <row r="21" spans="1:12" ht="38.25">
      <c r="A21" s="17" t="s">
        <v>3474</v>
      </c>
      <c r="B21" s="31" t="s">
        <v>1790</v>
      </c>
      <c r="C21" s="31" t="s">
        <v>1791</v>
      </c>
      <c r="D21" s="43" t="s">
        <v>1</v>
      </c>
      <c r="E21" s="13">
        <v>41565</v>
      </c>
      <c r="F21" s="13">
        <f>F19</f>
        <v>44584</v>
      </c>
      <c r="G21" s="334"/>
      <c r="H21" s="15">
        <f>DATE(YEAR(F21),MONTH(F21),DAY(F21)+1)</f>
        <v>44585</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5">
        <f>F28</f>
        <v>44584</v>
      </c>
      <c r="G22" s="334"/>
      <c r="H22" s="15">
        <f>EDATE(F22-1,1)</f>
        <v>44614</v>
      </c>
      <c r="I22" s="16">
        <f t="shared" ca="1" si="2"/>
        <v>30</v>
      </c>
      <c r="J22" s="17" t="str">
        <f t="shared" ca="1" si="1"/>
        <v>NOT DUE</v>
      </c>
      <c r="K22" s="31" t="s">
        <v>1821</v>
      </c>
      <c r="L22" s="20"/>
    </row>
    <row r="23" spans="1:12" ht="25.5">
      <c r="A23" s="17" t="s">
        <v>3476</v>
      </c>
      <c r="B23" s="31" t="s">
        <v>1794</v>
      </c>
      <c r="C23" s="31" t="s">
        <v>1795</v>
      </c>
      <c r="D23" s="43" t="s">
        <v>1</v>
      </c>
      <c r="E23" s="13">
        <v>41565</v>
      </c>
      <c r="F23" s="13">
        <f>F21</f>
        <v>44584</v>
      </c>
      <c r="G23" s="334"/>
      <c r="H23" s="15">
        <f>DATE(YEAR(F23),MONTH(F23),DAY(F23)+1)</f>
        <v>44585</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44584</v>
      </c>
      <c r="G24" s="334"/>
      <c r="H24" s="15">
        <f>DATE(YEAR(F24),MONTH(F24),DAY(F24)+1)</f>
        <v>44585</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44584</v>
      </c>
      <c r="G25" s="334"/>
      <c r="H25" s="15">
        <f>DATE(YEAR(F25),MONTH(F25),DAY(F25)+1)</f>
        <v>44585</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44584</v>
      </c>
      <c r="G26" s="334"/>
      <c r="H26" s="15">
        <f>DATE(YEAR(F26),MONTH(F26),DAY(F26)+1)</f>
        <v>44585</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5">
        <f>F26</f>
        <v>44584</v>
      </c>
      <c r="G27" s="334"/>
      <c r="H27" s="15">
        <f>DATE(YEAR(F27),MONTH(F27)+3,DAY(F27)-1)</f>
        <v>44673</v>
      </c>
      <c r="I27" s="16">
        <f t="shared" ca="1" si="2"/>
        <v>89</v>
      </c>
      <c r="J27" s="17" t="str">
        <f t="shared" ca="1" si="1"/>
        <v>NOT DUE</v>
      </c>
      <c r="K27" s="31" t="s">
        <v>1823</v>
      </c>
      <c r="L27" s="20"/>
    </row>
    <row r="28" spans="1:12" ht="24.95" customHeight="1">
      <c r="A28" s="17" t="s">
        <v>3481</v>
      </c>
      <c r="B28" s="31" t="s">
        <v>1803</v>
      </c>
      <c r="C28" s="31"/>
      <c r="D28" s="43" t="s">
        <v>4</v>
      </c>
      <c r="E28" s="13">
        <v>41565</v>
      </c>
      <c r="F28" s="325">
        <f>F24</f>
        <v>44584</v>
      </c>
      <c r="G28" s="334"/>
      <c r="H28" s="15">
        <f>EDATE(F28-1,1)</f>
        <v>44614</v>
      </c>
      <c r="I28" s="16">
        <f t="shared" ca="1" si="2"/>
        <v>30</v>
      </c>
      <c r="J28" s="17" t="str">
        <f t="shared" ca="1" si="1"/>
        <v>NOT DUE</v>
      </c>
      <c r="K28" s="31"/>
      <c r="L28" s="20"/>
    </row>
    <row r="29" spans="1:12" ht="24.95" customHeight="1">
      <c r="A29" s="17" t="s">
        <v>3482</v>
      </c>
      <c r="B29" s="31" t="s">
        <v>1804</v>
      </c>
      <c r="C29" s="31" t="s">
        <v>1805</v>
      </c>
      <c r="D29" s="43" t="s">
        <v>0</v>
      </c>
      <c r="E29" s="13">
        <v>41565</v>
      </c>
      <c r="F29" s="325">
        <v>44554</v>
      </c>
      <c r="G29" s="334"/>
      <c r="H29" s="15">
        <f>DATE(YEAR(F29),MONTH(F29)+3,DAY(F29)-1)</f>
        <v>44643</v>
      </c>
      <c r="I29" s="16">
        <f t="shared" ca="1" si="2"/>
        <v>59</v>
      </c>
      <c r="J29" s="17" t="str">
        <f t="shared" ca="1" si="1"/>
        <v>NOT DUE</v>
      </c>
      <c r="K29" s="31" t="s">
        <v>1824</v>
      </c>
      <c r="L29" s="145"/>
    </row>
    <row r="30" spans="1:12" ht="24.95" customHeight="1">
      <c r="A30" s="17" t="s">
        <v>3483</v>
      </c>
      <c r="B30" s="31" t="s">
        <v>2376</v>
      </c>
      <c r="C30" s="31"/>
      <c r="D30" s="43" t="s">
        <v>1</v>
      </c>
      <c r="E30" s="13">
        <v>41565</v>
      </c>
      <c r="F30" s="13">
        <f>F26</f>
        <v>44584</v>
      </c>
      <c r="G30" s="334"/>
      <c r="H30" s="15">
        <f>DATE(YEAR(F30),MONTH(F30),DAY(F30)+1)</f>
        <v>44585</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25">
        <v>44569</v>
      </c>
      <c r="G31" s="334"/>
      <c r="H31" s="15">
        <f t="shared" ref="H31:H36" si="3">DATE(YEAR(F31)+1,MONTH(F31),DAY(F31)-1)</f>
        <v>44933</v>
      </c>
      <c r="I31" s="16">
        <f t="shared" ca="1" si="2"/>
        <v>349</v>
      </c>
      <c r="J31" s="17" t="str">
        <f t="shared" ca="1" si="1"/>
        <v>NOT DUE</v>
      </c>
      <c r="K31" s="31" t="s">
        <v>1824</v>
      </c>
      <c r="L31" s="145" t="s">
        <v>4528</v>
      </c>
    </row>
    <row r="32" spans="1:12" ht="24.95" customHeight="1">
      <c r="A32" s="17" t="s">
        <v>3485</v>
      </c>
      <c r="B32" s="31" t="s">
        <v>1808</v>
      </c>
      <c r="C32" s="31" t="s">
        <v>1809</v>
      </c>
      <c r="D32" s="43" t="s">
        <v>375</v>
      </c>
      <c r="E32" s="13">
        <v>41565</v>
      </c>
      <c r="F32" s="325">
        <v>44569</v>
      </c>
      <c r="G32" s="334"/>
      <c r="H32" s="15">
        <f t="shared" si="3"/>
        <v>44933</v>
      </c>
      <c r="I32" s="16">
        <f t="shared" ca="1" si="2"/>
        <v>349</v>
      </c>
      <c r="J32" s="17" t="str">
        <f t="shared" ca="1" si="1"/>
        <v>NOT DUE</v>
      </c>
      <c r="K32" s="31" t="s">
        <v>1825</v>
      </c>
      <c r="L32" s="145" t="s">
        <v>4528</v>
      </c>
    </row>
    <row r="33" spans="1:12" ht="25.5">
      <c r="A33" s="17" t="s">
        <v>3486</v>
      </c>
      <c r="B33" s="31" t="s">
        <v>1810</v>
      </c>
      <c r="C33" s="31" t="s">
        <v>1811</v>
      </c>
      <c r="D33" s="43" t="s">
        <v>375</v>
      </c>
      <c r="E33" s="13">
        <v>41565</v>
      </c>
      <c r="F33" s="325">
        <v>44569</v>
      </c>
      <c r="G33" s="334"/>
      <c r="H33" s="15">
        <f t="shared" si="3"/>
        <v>44933</v>
      </c>
      <c r="I33" s="16">
        <f t="shared" ca="1" si="2"/>
        <v>349</v>
      </c>
      <c r="J33" s="17" t="str">
        <f t="shared" ca="1" si="1"/>
        <v>NOT DUE</v>
      </c>
      <c r="K33" s="31" t="s">
        <v>1825</v>
      </c>
      <c r="L33" s="145" t="s">
        <v>4528</v>
      </c>
    </row>
    <row r="34" spans="1:12" ht="25.5">
      <c r="A34" s="17" t="s">
        <v>3487</v>
      </c>
      <c r="B34" s="31" t="s">
        <v>1812</v>
      </c>
      <c r="C34" s="31" t="s">
        <v>1813</v>
      </c>
      <c r="D34" s="43" t="s">
        <v>375</v>
      </c>
      <c r="E34" s="13">
        <v>41565</v>
      </c>
      <c r="F34" s="325">
        <v>44569</v>
      </c>
      <c r="G34" s="334"/>
      <c r="H34" s="15">
        <f t="shared" si="3"/>
        <v>44933</v>
      </c>
      <c r="I34" s="16">
        <f t="shared" ca="1" si="2"/>
        <v>349</v>
      </c>
      <c r="J34" s="17" t="str">
        <f t="shared" ca="1" si="1"/>
        <v>NOT DUE</v>
      </c>
      <c r="K34" s="31" t="s">
        <v>1825</v>
      </c>
      <c r="L34" s="145" t="s">
        <v>4528</v>
      </c>
    </row>
    <row r="35" spans="1:12" ht="25.5">
      <c r="A35" s="17" t="s">
        <v>3488</v>
      </c>
      <c r="B35" s="31" t="s">
        <v>1814</v>
      </c>
      <c r="C35" s="31" t="s">
        <v>1815</v>
      </c>
      <c r="D35" s="43" t="s">
        <v>375</v>
      </c>
      <c r="E35" s="13">
        <v>41565</v>
      </c>
      <c r="F35" s="325">
        <v>44569</v>
      </c>
      <c r="G35" s="334"/>
      <c r="H35" s="15">
        <f t="shared" si="3"/>
        <v>44933</v>
      </c>
      <c r="I35" s="16">
        <f t="shared" ca="1" si="2"/>
        <v>349</v>
      </c>
      <c r="J35" s="17" t="str">
        <f t="shared" ca="1" si="1"/>
        <v>NOT DUE</v>
      </c>
      <c r="K35" s="31" t="s">
        <v>1826</v>
      </c>
      <c r="L35" s="145" t="s">
        <v>4528</v>
      </c>
    </row>
    <row r="36" spans="1:12" ht="24.95" customHeight="1">
      <c r="A36" s="17" t="s">
        <v>3489</v>
      </c>
      <c r="B36" s="31" t="s">
        <v>1827</v>
      </c>
      <c r="C36" s="31" t="s">
        <v>1828</v>
      </c>
      <c r="D36" s="43" t="s">
        <v>375</v>
      </c>
      <c r="E36" s="13">
        <v>41565</v>
      </c>
      <c r="F36" s="325">
        <v>44569</v>
      </c>
      <c r="G36" s="334"/>
      <c r="H36" s="15">
        <f t="shared" si="3"/>
        <v>44933</v>
      </c>
      <c r="I36" s="16">
        <f t="shared" ca="1" si="2"/>
        <v>349</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22" workbookViewId="0">
      <selection activeCell="F15" sqref="F1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4"/>
      <c r="H8" s="15">
        <f>DATE(YEAR(F8)+2,MONTH(F8),DAY(F8)-1)</f>
        <v>44983</v>
      </c>
      <c r="I8" s="16">
        <f t="shared" ref="I8:I33" ca="1" si="0">IF(ISBLANK(H8),"",H8-DATE(YEAR(NOW()),MONTH(NOW()),DAY(NOW())))</f>
        <v>399</v>
      </c>
      <c r="J8" s="17" t="str">
        <f t="shared" ref="J8:J33" ca="1" si="1">IF(I8="","",IF(I8&lt;0,"OVERDUE","NOT DUE"))</f>
        <v>NOT DUE</v>
      </c>
      <c r="K8" s="31" t="s">
        <v>4534</v>
      </c>
      <c r="L8" s="145"/>
    </row>
    <row r="9" spans="1:12" ht="25.5">
      <c r="A9" s="17" t="s">
        <v>3405</v>
      </c>
      <c r="B9" s="31" t="s">
        <v>2483</v>
      </c>
      <c r="C9" s="31" t="s">
        <v>2484</v>
      </c>
      <c r="D9" s="43" t="s">
        <v>597</v>
      </c>
      <c r="E9" s="13">
        <v>41565</v>
      </c>
      <c r="F9" s="325">
        <v>44254</v>
      </c>
      <c r="G9" s="334"/>
      <c r="H9" s="15">
        <f>DATE(YEAR(F9)+2,MONTH(F9),DAY(F9)-1)</f>
        <v>44983</v>
      </c>
      <c r="I9" s="16">
        <f t="shared" ca="1" si="0"/>
        <v>399</v>
      </c>
      <c r="J9" s="17" t="str">
        <f t="shared" ca="1" si="1"/>
        <v>NOT DUE</v>
      </c>
      <c r="K9" s="31"/>
      <c r="L9" s="145"/>
    </row>
    <row r="10" spans="1:12" ht="25.5">
      <c r="A10" s="17" t="s">
        <v>3406</v>
      </c>
      <c r="B10" s="31" t="s">
        <v>2485</v>
      </c>
      <c r="C10" s="31" t="s">
        <v>2486</v>
      </c>
      <c r="D10" s="43" t="s">
        <v>0</v>
      </c>
      <c r="E10" s="13">
        <v>41565</v>
      </c>
      <c r="F10" s="325">
        <v>44577</v>
      </c>
      <c r="G10" s="334"/>
      <c r="H10" s="15">
        <f>DATE(YEAR(F10),MONTH(F10)+3,DAY(F10)-1)</f>
        <v>44666</v>
      </c>
      <c r="I10" s="16">
        <f t="shared" ca="1" si="0"/>
        <v>82</v>
      </c>
      <c r="J10" s="17" t="str">
        <f t="shared" ca="1" si="1"/>
        <v>NOT DUE</v>
      </c>
      <c r="K10" s="31"/>
      <c r="L10" s="145"/>
    </row>
    <row r="11" spans="1:12" ht="25.5">
      <c r="A11" s="17" t="s">
        <v>3407</v>
      </c>
      <c r="B11" s="31" t="s">
        <v>2487</v>
      </c>
      <c r="C11" s="31" t="s">
        <v>2488</v>
      </c>
      <c r="D11" s="43" t="s">
        <v>375</v>
      </c>
      <c r="E11" s="13">
        <v>41565</v>
      </c>
      <c r="F11" s="325">
        <v>44254</v>
      </c>
      <c r="G11" s="334"/>
      <c r="H11" s="15">
        <f>DATE(YEAR(F11)+1,MONTH(F11),DAY(F11)-1)</f>
        <v>44618</v>
      </c>
      <c r="I11" s="16">
        <f t="shared" ca="1" si="0"/>
        <v>34</v>
      </c>
      <c r="J11" s="17" t="str">
        <f t="shared" ca="1" si="1"/>
        <v>NOT DUE</v>
      </c>
      <c r="K11" s="31"/>
      <c r="L11" s="145"/>
    </row>
    <row r="12" spans="1:12" ht="25.5">
      <c r="A12" s="17" t="s">
        <v>3408</v>
      </c>
      <c r="B12" s="31" t="s">
        <v>2489</v>
      </c>
      <c r="C12" s="31" t="s">
        <v>2490</v>
      </c>
      <c r="D12" s="43" t="s">
        <v>375</v>
      </c>
      <c r="E12" s="13">
        <v>41565</v>
      </c>
      <c r="F12" s="325">
        <v>44254</v>
      </c>
      <c r="G12" s="334"/>
      <c r="H12" s="15">
        <f>DATE(YEAR(F12)+1,MONTH(F12),DAY(F12)-1)</f>
        <v>44618</v>
      </c>
      <c r="I12" s="16">
        <f t="shared" ca="1" si="0"/>
        <v>34</v>
      </c>
      <c r="J12" s="17" t="str">
        <f t="shared" ca="1" si="1"/>
        <v>NOT DUE</v>
      </c>
      <c r="K12" s="31"/>
      <c r="L12" s="145"/>
    </row>
    <row r="13" spans="1:12" ht="25.5">
      <c r="A13" s="17" t="s">
        <v>3409</v>
      </c>
      <c r="B13" s="31" t="s">
        <v>2491</v>
      </c>
      <c r="C13" s="31" t="s">
        <v>2492</v>
      </c>
      <c r="D13" s="43" t="s">
        <v>375</v>
      </c>
      <c r="E13" s="13">
        <v>41565</v>
      </c>
      <c r="F13" s="325">
        <v>44254</v>
      </c>
      <c r="G13" s="334"/>
      <c r="H13" s="15">
        <f>DATE(YEAR(F13)+1,MONTH(F13),DAY(F13)-1)</f>
        <v>44618</v>
      </c>
      <c r="I13" s="16">
        <f t="shared" ca="1" si="0"/>
        <v>34</v>
      </c>
      <c r="J13" s="17" t="str">
        <f t="shared" ca="1" si="1"/>
        <v>NOT DUE</v>
      </c>
      <c r="K13" s="31"/>
      <c r="L13" s="145"/>
    </row>
    <row r="14" spans="1:12" ht="25.5">
      <c r="A14" s="17" t="s">
        <v>3410</v>
      </c>
      <c r="B14" s="31" t="s">
        <v>4544</v>
      </c>
      <c r="C14" s="31" t="s">
        <v>2493</v>
      </c>
      <c r="D14" s="43" t="s">
        <v>375</v>
      </c>
      <c r="E14" s="13">
        <v>41565</v>
      </c>
      <c r="F14" s="325">
        <v>44254</v>
      </c>
      <c r="G14" s="334"/>
      <c r="H14" s="15">
        <f>DATE(YEAR(F14)+1,MONTH(F14),DAY(F14)-1)</f>
        <v>44618</v>
      </c>
      <c r="I14" s="16">
        <f t="shared" ca="1" si="0"/>
        <v>34</v>
      </c>
      <c r="J14" s="17" t="str">
        <f t="shared" ca="1" si="1"/>
        <v>NOT DUE</v>
      </c>
      <c r="K14" s="31"/>
      <c r="L14" s="145"/>
    </row>
    <row r="15" spans="1:12" ht="25.5">
      <c r="A15" s="17" t="s">
        <v>3411</v>
      </c>
      <c r="B15" s="31" t="s">
        <v>2494</v>
      </c>
      <c r="C15" s="31" t="s">
        <v>2493</v>
      </c>
      <c r="D15" s="43" t="s">
        <v>0</v>
      </c>
      <c r="E15" s="13">
        <v>41565</v>
      </c>
      <c r="F15" s="325">
        <v>44577</v>
      </c>
      <c r="G15" s="334"/>
      <c r="H15" s="15">
        <f>DATE(YEAR(F15),MONTH(F15)+3,DAY(F15)-1)</f>
        <v>44666</v>
      </c>
      <c r="I15" s="16">
        <f t="shared" ca="1" si="0"/>
        <v>82</v>
      </c>
      <c r="J15" s="17" t="str">
        <f t="shared" ca="1" si="1"/>
        <v>NOT DUE</v>
      </c>
      <c r="K15" s="31"/>
      <c r="L15" s="145" t="s">
        <v>4528</v>
      </c>
    </row>
    <row r="16" spans="1:12" ht="38.25">
      <c r="A16" s="17" t="s">
        <v>3412</v>
      </c>
      <c r="B16" s="31" t="s">
        <v>1786</v>
      </c>
      <c r="C16" s="31" t="s">
        <v>1787</v>
      </c>
      <c r="D16" s="43" t="s">
        <v>1</v>
      </c>
      <c r="E16" s="13">
        <v>41565</v>
      </c>
      <c r="F16" s="13">
        <f>'No.2 Main LO Pump'!F30</f>
        <v>44584</v>
      </c>
      <c r="G16" s="334"/>
      <c r="H16" s="15">
        <f>DATE(YEAR(F16),MONTH(F16),DAY(F16)+1)</f>
        <v>44585</v>
      </c>
      <c r="I16" s="16">
        <f t="shared" ca="1" si="0"/>
        <v>1</v>
      </c>
      <c r="J16" s="17" t="str">
        <f t="shared" ca="1" si="1"/>
        <v>NOT DUE</v>
      </c>
      <c r="K16" s="31" t="s">
        <v>1818</v>
      </c>
      <c r="L16" s="145"/>
    </row>
    <row r="17" spans="1:12" ht="38.25">
      <c r="A17" s="17" t="s">
        <v>3413</v>
      </c>
      <c r="B17" s="31" t="s">
        <v>1788</v>
      </c>
      <c r="C17" s="31" t="s">
        <v>1789</v>
      </c>
      <c r="D17" s="43" t="s">
        <v>1</v>
      </c>
      <c r="E17" s="13">
        <v>41565</v>
      </c>
      <c r="F17" s="13">
        <f>F16</f>
        <v>44584</v>
      </c>
      <c r="G17" s="334"/>
      <c r="H17" s="15">
        <f>DATE(YEAR(F17),MONTH(F17),DAY(F17)+1)</f>
        <v>44585</v>
      </c>
      <c r="I17" s="16">
        <f t="shared" ca="1" si="0"/>
        <v>1</v>
      </c>
      <c r="J17" s="17" t="str">
        <f t="shared" ca="1" si="1"/>
        <v>NOT DUE</v>
      </c>
      <c r="K17" s="31" t="s">
        <v>1819</v>
      </c>
      <c r="L17" s="145"/>
    </row>
    <row r="18" spans="1:12" ht="38.25">
      <c r="A18" s="17" t="s">
        <v>3414</v>
      </c>
      <c r="B18" s="31" t="s">
        <v>1790</v>
      </c>
      <c r="C18" s="31" t="s">
        <v>1791</v>
      </c>
      <c r="D18" s="43" t="s">
        <v>1</v>
      </c>
      <c r="E18" s="13">
        <v>41565</v>
      </c>
      <c r="F18" s="13">
        <f>F16</f>
        <v>44584</v>
      </c>
      <c r="G18" s="334"/>
      <c r="H18" s="15">
        <f>DATE(YEAR(F18),MONTH(F18),DAY(F18)+1)</f>
        <v>44585</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5">
        <v>44569</v>
      </c>
      <c r="G19" s="334"/>
      <c r="H19" s="15">
        <f>EDATE(F19-1,1)</f>
        <v>44599</v>
      </c>
      <c r="I19" s="16">
        <f t="shared" ca="1" si="0"/>
        <v>15</v>
      </c>
      <c r="J19" s="17" t="str">
        <f t="shared" ca="1" si="1"/>
        <v>NOT DUE</v>
      </c>
      <c r="K19" s="31" t="s">
        <v>1821</v>
      </c>
      <c r="L19" s="145"/>
    </row>
    <row r="20" spans="1:12" ht="25.5">
      <c r="A20" s="17" t="s">
        <v>3416</v>
      </c>
      <c r="B20" s="31" t="s">
        <v>1794</v>
      </c>
      <c r="C20" s="31" t="s">
        <v>1795</v>
      </c>
      <c r="D20" s="43" t="s">
        <v>1</v>
      </c>
      <c r="E20" s="13">
        <v>41565</v>
      </c>
      <c r="F20" s="13">
        <f>F18</f>
        <v>44584</v>
      </c>
      <c r="G20" s="334"/>
      <c r="H20" s="15">
        <f>DATE(YEAR(F20),MONTH(F20),DAY(F20)+1)</f>
        <v>44585</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44584</v>
      </c>
      <c r="G21" s="334"/>
      <c r="H21" s="15">
        <f>DATE(YEAR(F21),MONTH(F21),DAY(F21)+1)</f>
        <v>44585</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44584</v>
      </c>
      <c r="G22" s="334"/>
      <c r="H22" s="15">
        <f>DATE(YEAR(F22),MONTH(F22),DAY(F22)+1)</f>
        <v>44585</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44584</v>
      </c>
      <c r="G23" s="334"/>
      <c r="H23" s="15">
        <f>DATE(YEAR(F23),MONTH(F23),DAY(F23)+1)</f>
        <v>44585</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5">
        <f>F19</f>
        <v>44569</v>
      </c>
      <c r="G24" s="334"/>
      <c r="H24" s="15">
        <f>DATE(YEAR(F24),MONTH(F24)+3,DAY(F24)-1)</f>
        <v>44658</v>
      </c>
      <c r="I24" s="16">
        <f t="shared" ca="1" si="0"/>
        <v>74</v>
      </c>
      <c r="J24" s="17" t="str">
        <f t="shared" ca="1" si="1"/>
        <v>NOT DUE</v>
      </c>
      <c r="K24" s="31" t="s">
        <v>1823</v>
      </c>
      <c r="L24" s="145"/>
    </row>
    <row r="25" spans="1:12" ht="24.95" customHeight="1">
      <c r="A25" s="17" t="s">
        <v>3421</v>
      </c>
      <c r="B25" s="31" t="s">
        <v>1803</v>
      </c>
      <c r="C25" s="31"/>
      <c r="D25" s="43" t="s">
        <v>4</v>
      </c>
      <c r="E25" s="13">
        <v>41565</v>
      </c>
      <c r="F25" s="325">
        <f>F19</f>
        <v>44569</v>
      </c>
      <c r="G25" s="334"/>
      <c r="H25" s="15">
        <f>EDATE(F25-1,1)</f>
        <v>44599</v>
      </c>
      <c r="I25" s="16">
        <f t="shared" ca="1" si="0"/>
        <v>15</v>
      </c>
      <c r="J25" s="17" t="str">
        <f t="shared" ca="1" si="1"/>
        <v>NOT DUE</v>
      </c>
      <c r="K25" s="31"/>
      <c r="L25" s="145"/>
    </row>
    <row r="26" spans="1:12" ht="24.95" customHeight="1">
      <c r="A26" s="17" t="s">
        <v>3422</v>
      </c>
      <c r="B26" s="31" t="s">
        <v>1804</v>
      </c>
      <c r="C26" s="31" t="s">
        <v>1805</v>
      </c>
      <c r="D26" s="43" t="s">
        <v>0</v>
      </c>
      <c r="E26" s="13">
        <v>41565</v>
      </c>
      <c r="F26" s="325">
        <v>44554</v>
      </c>
      <c r="G26" s="334"/>
      <c r="H26" s="15">
        <f>DATE(YEAR(F26),MONTH(F26)+3,DAY(F26)-1)</f>
        <v>44643</v>
      </c>
      <c r="I26" s="16">
        <f t="shared" ca="1" si="0"/>
        <v>59</v>
      </c>
      <c r="J26" s="17" t="str">
        <f t="shared" ca="1" si="1"/>
        <v>NOT DUE</v>
      </c>
      <c r="K26" s="31" t="s">
        <v>1824</v>
      </c>
      <c r="L26" s="145"/>
    </row>
    <row r="27" spans="1:12" ht="24.95" customHeight="1">
      <c r="A27" s="17" t="s">
        <v>3423</v>
      </c>
      <c r="B27" s="31" t="s">
        <v>2376</v>
      </c>
      <c r="C27" s="31"/>
      <c r="D27" s="43" t="s">
        <v>1</v>
      </c>
      <c r="E27" s="13">
        <v>41565</v>
      </c>
      <c r="F27" s="13">
        <f>F23</f>
        <v>44584</v>
      </c>
      <c r="G27" s="334"/>
      <c r="H27" s="15">
        <f>DATE(YEAR(F27),MONTH(F27),DAY(F27)+1)</f>
        <v>44585</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4"/>
      <c r="H28" s="15">
        <f t="shared" ref="H28:H33" si="2">DATE(YEAR(F28)+1,MONTH(F28),DAY(F28)-1)</f>
        <v>44667</v>
      </c>
      <c r="I28" s="16">
        <f t="shared" ca="1" si="0"/>
        <v>83</v>
      </c>
      <c r="J28" s="17" t="str">
        <f t="shared" ca="1" si="1"/>
        <v>NOT DUE</v>
      </c>
      <c r="K28" s="31" t="s">
        <v>1824</v>
      </c>
      <c r="L28" s="145" t="s">
        <v>4528</v>
      </c>
    </row>
    <row r="29" spans="1:12" ht="25.5">
      <c r="A29" s="17" t="s">
        <v>3425</v>
      </c>
      <c r="B29" s="31" t="s">
        <v>1808</v>
      </c>
      <c r="C29" s="31" t="s">
        <v>1809</v>
      </c>
      <c r="D29" s="43" t="s">
        <v>375</v>
      </c>
      <c r="E29" s="13">
        <v>41565</v>
      </c>
      <c r="F29" s="325">
        <v>44381</v>
      </c>
      <c r="G29" s="334"/>
      <c r="H29" s="15">
        <f t="shared" si="2"/>
        <v>44745</v>
      </c>
      <c r="I29" s="16">
        <f t="shared" ca="1" si="0"/>
        <v>161</v>
      </c>
      <c r="J29" s="17" t="str">
        <f t="shared" ca="1" si="1"/>
        <v>NOT DUE</v>
      </c>
      <c r="K29" s="31" t="s">
        <v>1825</v>
      </c>
      <c r="L29" s="145" t="s">
        <v>4528</v>
      </c>
    </row>
    <row r="30" spans="1:12" ht="25.5">
      <c r="A30" s="17" t="s">
        <v>3426</v>
      </c>
      <c r="B30" s="31" t="s">
        <v>1810</v>
      </c>
      <c r="C30" s="31" t="s">
        <v>1811</v>
      </c>
      <c r="D30" s="43" t="s">
        <v>375</v>
      </c>
      <c r="E30" s="13">
        <v>41565</v>
      </c>
      <c r="F30" s="325">
        <v>44381</v>
      </c>
      <c r="G30" s="334"/>
      <c r="H30" s="15">
        <f t="shared" si="2"/>
        <v>44745</v>
      </c>
      <c r="I30" s="16">
        <f t="shared" ca="1" si="0"/>
        <v>161</v>
      </c>
      <c r="J30" s="17" t="str">
        <f t="shared" ca="1" si="1"/>
        <v>NOT DUE</v>
      </c>
      <c r="K30" s="31" t="s">
        <v>1825</v>
      </c>
      <c r="L30" s="145" t="s">
        <v>4528</v>
      </c>
    </row>
    <row r="31" spans="1:12" ht="25.5">
      <c r="A31" s="17" t="s">
        <v>3427</v>
      </c>
      <c r="B31" s="31" t="s">
        <v>1812</v>
      </c>
      <c r="C31" s="31" t="s">
        <v>1813</v>
      </c>
      <c r="D31" s="43" t="s">
        <v>375</v>
      </c>
      <c r="E31" s="13">
        <v>41565</v>
      </c>
      <c r="F31" s="325">
        <v>44381</v>
      </c>
      <c r="G31" s="334"/>
      <c r="H31" s="15">
        <f t="shared" si="2"/>
        <v>44745</v>
      </c>
      <c r="I31" s="16">
        <f t="shared" ca="1" si="0"/>
        <v>161</v>
      </c>
      <c r="J31" s="17" t="str">
        <f t="shared" ca="1" si="1"/>
        <v>NOT DUE</v>
      </c>
      <c r="K31" s="31" t="s">
        <v>1825</v>
      </c>
      <c r="L31" s="145" t="s">
        <v>4528</v>
      </c>
    </row>
    <row r="32" spans="1:12" ht="25.5">
      <c r="A32" s="17" t="s">
        <v>3428</v>
      </c>
      <c r="B32" s="31" t="s">
        <v>1814</v>
      </c>
      <c r="C32" s="31" t="s">
        <v>1815</v>
      </c>
      <c r="D32" s="43" t="s">
        <v>375</v>
      </c>
      <c r="E32" s="13">
        <v>41565</v>
      </c>
      <c r="F32" s="325">
        <v>44381</v>
      </c>
      <c r="G32" s="334"/>
      <c r="H32" s="15">
        <f t="shared" si="2"/>
        <v>44745</v>
      </c>
      <c r="I32" s="16">
        <f t="shared" ca="1" si="0"/>
        <v>161</v>
      </c>
      <c r="J32" s="17" t="str">
        <f t="shared" ca="1" si="1"/>
        <v>NOT DUE</v>
      </c>
      <c r="K32" s="31" t="s">
        <v>1826</v>
      </c>
      <c r="L32" s="145" t="s">
        <v>4528</v>
      </c>
    </row>
    <row r="33" spans="1:12" ht="24.95" customHeight="1">
      <c r="A33" s="17" t="s">
        <v>3429</v>
      </c>
      <c r="B33" s="31" t="s">
        <v>1827</v>
      </c>
      <c r="C33" s="31" t="s">
        <v>1828</v>
      </c>
      <c r="D33" s="43" t="s">
        <v>375</v>
      </c>
      <c r="E33" s="13">
        <v>41565</v>
      </c>
      <c r="F33" s="325">
        <v>44381</v>
      </c>
      <c r="G33" s="334"/>
      <c r="H33" s="15">
        <f t="shared" si="2"/>
        <v>44745</v>
      </c>
      <c r="I33" s="16">
        <f t="shared" ca="1" si="0"/>
        <v>161</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5220</v>
      </c>
      <c r="E39" t="s">
        <v>5218</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F16" sqref="F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4"/>
      <c r="H8" s="15">
        <f>DATE(YEAR(F8)+1,MONTH(F8),DAY(F8)-1)</f>
        <v>44849</v>
      </c>
      <c r="I8" s="16">
        <f t="shared" ref="I8:I36" ca="1" si="0">IF(ISBLANK(H8),"",H8-DATE(YEAR(NOW()),MONTH(NOW()),DAY(NOW())))</f>
        <v>265</v>
      </c>
      <c r="J8" s="17" t="str">
        <f t="shared" ref="J8:J36" ca="1" si="1">IF(I8="","",IF(I8&lt;0,"OVERDUE","NOT DUE"))</f>
        <v>NOT DUE</v>
      </c>
      <c r="K8" s="31"/>
      <c r="L8" s="20" t="s">
        <v>4507</v>
      </c>
    </row>
    <row r="9" spans="1:12" ht="25.5">
      <c r="A9" s="17" t="s">
        <v>3376</v>
      </c>
      <c r="B9" s="31" t="s">
        <v>2405</v>
      </c>
      <c r="C9" s="31" t="s">
        <v>2501</v>
      </c>
      <c r="D9" s="43" t="s">
        <v>2516</v>
      </c>
      <c r="E9" s="13">
        <v>41565</v>
      </c>
      <c r="F9" s="13">
        <v>43228</v>
      </c>
      <c r="G9" s="334"/>
      <c r="H9" s="15">
        <f>DATE(YEAR(F9)+4,MONTH(F9),DAY(F9)-1)</f>
        <v>44688</v>
      </c>
      <c r="I9" s="16">
        <f t="shared" ca="1" si="0"/>
        <v>104</v>
      </c>
      <c r="J9" s="17" t="str">
        <f t="shared" ca="1" si="1"/>
        <v>NOT DUE</v>
      </c>
      <c r="K9" s="31"/>
      <c r="L9" s="20" t="s">
        <v>4507</v>
      </c>
    </row>
    <row r="10" spans="1:12" ht="25.5">
      <c r="A10" s="17" t="s">
        <v>3377</v>
      </c>
      <c r="B10" s="31" t="s">
        <v>2502</v>
      </c>
      <c r="C10" s="31" t="s">
        <v>2503</v>
      </c>
      <c r="D10" s="43" t="s">
        <v>0</v>
      </c>
      <c r="E10" s="13">
        <v>41565</v>
      </c>
      <c r="F10" s="325">
        <v>44577</v>
      </c>
      <c r="G10" s="334"/>
      <c r="H10" s="15">
        <f>DATE(YEAR(F10),MONTH(F10)+3,DAY(F10)-1)</f>
        <v>44666</v>
      </c>
      <c r="I10" s="16">
        <f t="shared" ca="1" si="0"/>
        <v>82</v>
      </c>
      <c r="J10" s="17" t="str">
        <f t="shared" ca="1" si="1"/>
        <v>NOT DUE</v>
      </c>
      <c r="K10" s="31"/>
      <c r="L10" s="20" t="s">
        <v>4507</v>
      </c>
    </row>
    <row r="11" spans="1:12" ht="25.5">
      <c r="A11" s="17" t="s">
        <v>3378</v>
      </c>
      <c r="B11" s="31" t="s">
        <v>2364</v>
      </c>
      <c r="C11" s="31" t="s">
        <v>2504</v>
      </c>
      <c r="D11" s="43" t="s">
        <v>375</v>
      </c>
      <c r="E11" s="13">
        <v>41565</v>
      </c>
      <c r="F11" s="13">
        <v>44491</v>
      </c>
      <c r="G11" s="334"/>
      <c r="H11" s="15">
        <f>DATE(YEAR(F11)+1,MONTH(F11),DAY(F11)-1)</f>
        <v>44855</v>
      </c>
      <c r="I11" s="16">
        <f t="shared" ca="1" si="0"/>
        <v>271</v>
      </c>
      <c r="J11" s="17" t="str">
        <f t="shared" ca="1" si="1"/>
        <v>NOT DUE</v>
      </c>
      <c r="K11" s="31"/>
      <c r="L11" s="20" t="s">
        <v>4507</v>
      </c>
    </row>
    <row r="12" spans="1:12" ht="25.5">
      <c r="A12" s="17" t="s">
        <v>3379</v>
      </c>
      <c r="B12" s="31" t="s">
        <v>2505</v>
      </c>
      <c r="C12" s="31" t="s">
        <v>2506</v>
      </c>
      <c r="D12" s="43" t="s">
        <v>375</v>
      </c>
      <c r="E12" s="13">
        <v>41565</v>
      </c>
      <c r="F12" s="325">
        <v>44485</v>
      </c>
      <c r="G12" s="334"/>
      <c r="H12" s="15">
        <f>DATE(YEAR(F12)+1,MONTH(F12),DAY(F12)-1)</f>
        <v>44849</v>
      </c>
      <c r="I12" s="16">
        <f t="shared" ca="1" si="0"/>
        <v>265</v>
      </c>
      <c r="J12" s="17" t="str">
        <f t="shared" ca="1" si="1"/>
        <v>NOT DUE</v>
      </c>
      <c r="K12" s="31"/>
      <c r="L12" s="20" t="s">
        <v>4507</v>
      </c>
    </row>
    <row r="13" spans="1:12">
      <c r="A13" s="17" t="s">
        <v>3380</v>
      </c>
      <c r="B13" s="31" t="s">
        <v>2507</v>
      </c>
      <c r="C13" s="31" t="s">
        <v>2508</v>
      </c>
      <c r="D13" s="43" t="s">
        <v>2516</v>
      </c>
      <c r="E13" s="13">
        <v>41565</v>
      </c>
      <c r="F13" s="13">
        <v>43228</v>
      </c>
      <c r="G13" s="334"/>
      <c r="H13" s="15">
        <f>DATE(YEAR(F13)+4,MONTH(F13),DAY(F13)-1)</f>
        <v>44688</v>
      </c>
      <c r="I13" s="16">
        <f t="shared" ca="1" si="0"/>
        <v>104</v>
      </c>
      <c r="J13" s="17" t="str">
        <f t="shared" ca="1" si="1"/>
        <v>NOT DUE</v>
      </c>
      <c r="K13" s="31"/>
      <c r="L13" s="20" t="s">
        <v>4507</v>
      </c>
    </row>
    <row r="14" spans="1:12" ht="25.5">
      <c r="A14" s="17" t="s">
        <v>3381</v>
      </c>
      <c r="B14" s="31" t="s">
        <v>2509</v>
      </c>
      <c r="C14" s="31" t="s">
        <v>2510</v>
      </c>
      <c r="D14" s="43" t="s">
        <v>375</v>
      </c>
      <c r="E14" s="13">
        <v>41565</v>
      </c>
      <c r="F14" s="325">
        <v>44485</v>
      </c>
      <c r="G14" s="334"/>
      <c r="H14" s="15">
        <f>DATE(YEAR(F14)+1,MONTH(F14),DAY(F14)-1)</f>
        <v>44849</v>
      </c>
      <c r="I14" s="16">
        <f t="shared" ca="1" si="0"/>
        <v>265</v>
      </c>
      <c r="J14" s="17" t="str">
        <f t="shared" ca="1" si="1"/>
        <v>NOT DUE</v>
      </c>
      <c r="K14" s="31"/>
      <c r="L14" s="20" t="s">
        <v>4507</v>
      </c>
    </row>
    <row r="15" spans="1:12" ht="25.5">
      <c r="A15" s="17" t="s">
        <v>3382</v>
      </c>
      <c r="B15" s="31" t="s">
        <v>573</v>
      </c>
      <c r="C15" s="31" t="s">
        <v>2511</v>
      </c>
      <c r="D15" s="43" t="s">
        <v>375</v>
      </c>
      <c r="E15" s="13">
        <v>41565</v>
      </c>
      <c r="F15" s="325">
        <v>44485</v>
      </c>
      <c r="G15" s="334"/>
      <c r="H15" s="15">
        <f>DATE(YEAR(F15)+1,MONTH(F15),DAY(F15)-1)</f>
        <v>44849</v>
      </c>
      <c r="I15" s="16">
        <f t="shared" ca="1" si="0"/>
        <v>265</v>
      </c>
      <c r="J15" s="17" t="str">
        <f t="shared" ca="1" si="1"/>
        <v>NOT DUE</v>
      </c>
      <c r="K15" s="31"/>
      <c r="L15" s="20" t="s">
        <v>4507</v>
      </c>
    </row>
    <row r="16" spans="1:12" ht="25.5">
      <c r="A16" s="17" t="s">
        <v>3383</v>
      </c>
      <c r="B16" s="31" t="s">
        <v>2512</v>
      </c>
      <c r="C16" s="31" t="s">
        <v>2510</v>
      </c>
      <c r="D16" s="43" t="s">
        <v>0</v>
      </c>
      <c r="E16" s="13">
        <v>41565</v>
      </c>
      <c r="F16" s="325">
        <v>44577</v>
      </c>
      <c r="G16" s="334"/>
      <c r="H16" s="15">
        <f>DATE(YEAR(F16),MONTH(F16)+3,DAY(F16)-1)</f>
        <v>44666</v>
      </c>
      <c r="I16" s="16">
        <f t="shared" ca="1" si="0"/>
        <v>82</v>
      </c>
      <c r="J16" s="17" t="str">
        <f t="shared" ca="1" si="1"/>
        <v>NOT DUE</v>
      </c>
      <c r="K16" s="31"/>
      <c r="L16" s="20" t="s">
        <v>4507</v>
      </c>
    </row>
    <row r="17" spans="1:12">
      <c r="A17" s="17" t="s">
        <v>3384</v>
      </c>
      <c r="B17" s="31" t="s">
        <v>2419</v>
      </c>
      <c r="C17" s="31" t="s">
        <v>2513</v>
      </c>
      <c r="D17" s="43" t="s">
        <v>375</v>
      </c>
      <c r="E17" s="13">
        <v>41565</v>
      </c>
      <c r="F17" s="325">
        <v>44478</v>
      </c>
      <c r="G17" s="334"/>
      <c r="H17" s="15">
        <f t="shared" ref="H17:H18" si="2">DATE(YEAR(F17)+1,MONTH(F17),DAY(F17)-1)</f>
        <v>44842</v>
      </c>
      <c r="I17" s="16">
        <f t="shared" ca="1" si="0"/>
        <v>258</v>
      </c>
      <c r="J17" s="17" t="str">
        <f t="shared" ca="1" si="1"/>
        <v>NOT DUE</v>
      </c>
      <c r="K17" s="31"/>
      <c r="L17" s="20"/>
    </row>
    <row r="18" spans="1:12">
      <c r="A18" s="17" t="s">
        <v>3385</v>
      </c>
      <c r="B18" s="31" t="s">
        <v>2514</v>
      </c>
      <c r="C18" s="31" t="s">
        <v>2515</v>
      </c>
      <c r="D18" s="43" t="s">
        <v>375</v>
      </c>
      <c r="E18" s="13">
        <v>41565</v>
      </c>
      <c r="F18" s="325">
        <v>44478</v>
      </c>
      <c r="G18" s="334"/>
      <c r="H18" s="15">
        <f t="shared" si="2"/>
        <v>44842</v>
      </c>
      <c r="I18" s="16">
        <f t="shared" ca="1" si="0"/>
        <v>258</v>
      </c>
      <c r="J18" s="17" t="str">
        <f t="shared" ca="1" si="1"/>
        <v>NOT DUE</v>
      </c>
      <c r="K18" s="31"/>
      <c r="L18" s="20"/>
    </row>
    <row r="19" spans="1:12" ht="38.25">
      <c r="A19" s="17" t="s">
        <v>3386</v>
      </c>
      <c r="B19" s="31" t="s">
        <v>1786</v>
      </c>
      <c r="C19" s="31" t="s">
        <v>1787</v>
      </c>
      <c r="D19" s="43" t="s">
        <v>1</v>
      </c>
      <c r="E19" s="13">
        <v>41565</v>
      </c>
      <c r="F19" s="13">
        <f>'Sludge Pump'!F27</f>
        <v>44584</v>
      </c>
      <c r="G19" s="334"/>
      <c r="H19" s="15">
        <f>DATE(YEAR(F19),MONTH(F19),DAY(F19)+1)</f>
        <v>44585</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44584</v>
      </c>
      <c r="G20" s="334"/>
      <c r="H20" s="15">
        <f>DATE(YEAR(F20),MONTH(F20),DAY(F20)+1)</f>
        <v>44585</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44584</v>
      </c>
      <c r="G21" s="334"/>
      <c r="H21" s="15">
        <f>DATE(YEAR(F21),MONTH(F21),DAY(F21)+1)</f>
        <v>44585</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5">
        <f>F28</f>
        <v>44584</v>
      </c>
      <c r="G22" s="334"/>
      <c r="H22" s="15">
        <f>EDATE(F22-1,1)</f>
        <v>44614</v>
      </c>
      <c r="I22" s="16">
        <f t="shared" ca="1" si="0"/>
        <v>30</v>
      </c>
      <c r="J22" s="17" t="str">
        <f t="shared" ca="1" si="1"/>
        <v>NOT DUE</v>
      </c>
      <c r="K22" s="31" t="s">
        <v>1821</v>
      </c>
      <c r="L22" s="20" t="s">
        <v>4507</v>
      </c>
    </row>
    <row r="23" spans="1:12" ht="25.5">
      <c r="A23" s="17" t="s">
        <v>3390</v>
      </c>
      <c r="B23" s="31" t="s">
        <v>1794</v>
      </c>
      <c r="C23" s="31" t="s">
        <v>1795</v>
      </c>
      <c r="D23" s="43" t="s">
        <v>1</v>
      </c>
      <c r="E23" s="13">
        <v>41565</v>
      </c>
      <c r="F23" s="13">
        <f>F21</f>
        <v>44584</v>
      </c>
      <c r="G23" s="334"/>
      <c r="H23" s="15">
        <f>DATE(YEAR(F23),MONTH(F23),DAY(F23)+1)</f>
        <v>44585</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44584</v>
      </c>
      <c r="G24" s="334"/>
      <c r="H24" s="15">
        <f>DATE(YEAR(F24),MONTH(F24),DAY(F24)+1)</f>
        <v>44585</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44584</v>
      </c>
      <c r="G25" s="334"/>
      <c r="H25" s="15">
        <f>DATE(YEAR(F25),MONTH(F25),DAY(F25)+1)</f>
        <v>44585</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44584</v>
      </c>
      <c r="G26" s="334"/>
      <c r="H26" s="15">
        <f>DATE(YEAR(F26),MONTH(F26),DAY(F26)+1)</f>
        <v>44585</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5">
        <f>F22</f>
        <v>44584</v>
      </c>
      <c r="G27" s="334"/>
      <c r="H27" s="15">
        <f>DATE(YEAR(F27),MONTH(F27)+3,DAY(F27)-1)</f>
        <v>44673</v>
      </c>
      <c r="I27" s="16">
        <f t="shared" ca="1" si="0"/>
        <v>89</v>
      </c>
      <c r="J27" s="17" t="str">
        <f t="shared" ca="1" si="1"/>
        <v>NOT DUE</v>
      </c>
      <c r="K27" s="31" t="s">
        <v>1823</v>
      </c>
      <c r="L27" s="20"/>
    </row>
    <row r="28" spans="1:12" ht="24.95" customHeight="1">
      <c r="A28" s="17" t="s">
        <v>3395</v>
      </c>
      <c r="B28" s="31" t="s">
        <v>1803</v>
      </c>
      <c r="C28" s="31"/>
      <c r="D28" s="43" t="s">
        <v>4</v>
      </c>
      <c r="E28" s="13">
        <v>41565</v>
      </c>
      <c r="F28" s="325">
        <f>F23</f>
        <v>44584</v>
      </c>
      <c r="G28" s="334"/>
      <c r="H28" s="15">
        <f>EDATE(F28-1,1)</f>
        <v>44614</v>
      </c>
      <c r="I28" s="16">
        <f t="shared" ca="1" si="0"/>
        <v>30</v>
      </c>
      <c r="J28" s="17" t="str">
        <f t="shared" ca="1" si="1"/>
        <v>NOT DUE</v>
      </c>
      <c r="K28" s="31"/>
      <c r="L28" s="20"/>
    </row>
    <row r="29" spans="1:12" ht="24.95" customHeight="1">
      <c r="A29" s="17" t="s">
        <v>3396</v>
      </c>
      <c r="B29" s="31" t="s">
        <v>1804</v>
      </c>
      <c r="C29" s="31" t="s">
        <v>1805</v>
      </c>
      <c r="D29" s="43" t="s">
        <v>0</v>
      </c>
      <c r="E29" s="13">
        <v>41565</v>
      </c>
      <c r="F29" s="325">
        <v>44554</v>
      </c>
      <c r="G29" s="334"/>
      <c r="H29" s="15">
        <f>DATE(YEAR(F29),MONTH(F29)+3,DAY(F29)-1)</f>
        <v>44643</v>
      </c>
      <c r="I29" s="16">
        <f t="shared" ca="1" si="0"/>
        <v>59</v>
      </c>
      <c r="J29" s="17" t="str">
        <f t="shared" ca="1" si="1"/>
        <v>NOT DUE</v>
      </c>
      <c r="K29" s="31" t="s">
        <v>1824</v>
      </c>
      <c r="L29" s="145"/>
    </row>
    <row r="30" spans="1:12" ht="24.95" customHeight="1">
      <c r="A30" s="17" t="s">
        <v>3397</v>
      </c>
      <c r="B30" s="31" t="s">
        <v>2376</v>
      </c>
      <c r="C30" s="31"/>
      <c r="D30" s="43" t="s">
        <v>1</v>
      </c>
      <c r="E30" s="13">
        <v>41565</v>
      </c>
      <c r="F30" s="13">
        <f>F26</f>
        <v>44584</v>
      </c>
      <c r="G30" s="334"/>
      <c r="H30" s="15">
        <f>DATE(YEAR(F30),MONTH(F30),DAY(F30)+1)</f>
        <v>44585</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5">
        <v>44381</v>
      </c>
      <c r="G31" s="334"/>
      <c r="H31" s="15">
        <f t="shared" ref="H31:H36" si="3">DATE(YEAR(F31)+1,MONTH(F31),DAY(F31)-1)</f>
        <v>44745</v>
      </c>
      <c r="I31" s="16">
        <f t="shared" ca="1" si="0"/>
        <v>161</v>
      </c>
      <c r="J31" s="17" t="str">
        <f t="shared" ca="1" si="1"/>
        <v>NOT DUE</v>
      </c>
      <c r="K31" s="31" t="s">
        <v>1824</v>
      </c>
      <c r="L31" s="20" t="s">
        <v>4507</v>
      </c>
    </row>
    <row r="32" spans="1:12" ht="24.95" customHeight="1">
      <c r="A32" s="17" t="s">
        <v>3399</v>
      </c>
      <c r="B32" s="31" t="s">
        <v>1808</v>
      </c>
      <c r="C32" s="31" t="s">
        <v>1809</v>
      </c>
      <c r="D32" s="43" t="s">
        <v>375</v>
      </c>
      <c r="E32" s="13">
        <v>41565</v>
      </c>
      <c r="F32" s="325">
        <v>44381</v>
      </c>
      <c r="G32" s="334"/>
      <c r="H32" s="15">
        <f t="shared" si="3"/>
        <v>44745</v>
      </c>
      <c r="I32" s="16">
        <f t="shared" ca="1" si="0"/>
        <v>161</v>
      </c>
      <c r="J32" s="17" t="str">
        <f t="shared" ca="1" si="1"/>
        <v>NOT DUE</v>
      </c>
      <c r="K32" s="31" t="s">
        <v>1825</v>
      </c>
      <c r="L32" s="20" t="s">
        <v>4507</v>
      </c>
    </row>
    <row r="33" spans="1:12" ht="24.95" customHeight="1">
      <c r="A33" s="17" t="s">
        <v>3400</v>
      </c>
      <c r="B33" s="31" t="s">
        <v>1810</v>
      </c>
      <c r="C33" s="31" t="s">
        <v>1811</v>
      </c>
      <c r="D33" s="43" t="s">
        <v>375</v>
      </c>
      <c r="E33" s="13">
        <v>41565</v>
      </c>
      <c r="F33" s="325">
        <v>44381</v>
      </c>
      <c r="G33" s="334"/>
      <c r="H33" s="15">
        <f t="shared" si="3"/>
        <v>44745</v>
      </c>
      <c r="I33" s="16">
        <f t="shared" ca="1" si="0"/>
        <v>161</v>
      </c>
      <c r="J33" s="17" t="str">
        <f t="shared" ca="1" si="1"/>
        <v>NOT DUE</v>
      </c>
      <c r="K33" s="31" t="s">
        <v>1825</v>
      </c>
      <c r="L33" s="20" t="s">
        <v>4507</v>
      </c>
    </row>
    <row r="34" spans="1:12" ht="24.95" customHeight="1">
      <c r="A34" s="17" t="s">
        <v>3401</v>
      </c>
      <c r="B34" s="31" t="s">
        <v>1812</v>
      </c>
      <c r="C34" s="31" t="s">
        <v>1813</v>
      </c>
      <c r="D34" s="43" t="s">
        <v>375</v>
      </c>
      <c r="E34" s="13">
        <v>41565</v>
      </c>
      <c r="F34" s="325">
        <v>44381</v>
      </c>
      <c r="G34" s="334"/>
      <c r="H34" s="15">
        <f t="shared" si="3"/>
        <v>44745</v>
      </c>
      <c r="I34" s="16">
        <f t="shared" ca="1" si="0"/>
        <v>161</v>
      </c>
      <c r="J34" s="17" t="str">
        <f t="shared" ca="1" si="1"/>
        <v>NOT DUE</v>
      </c>
      <c r="K34" s="31" t="s">
        <v>1825</v>
      </c>
      <c r="L34" s="20" t="s">
        <v>4507</v>
      </c>
    </row>
    <row r="35" spans="1:12" ht="24.95" customHeight="1">
      <c r="A35" s="17" t="s">
        <v>3402</v>
      </c>
      <c r="B35" s="31" t="s">
        <v>1814</v>
      </c>
      <c r="C35" s="31" t="s">
        <v>1815</v>
      </c>
      <c r="D35" s="43" t="s">
        <v>375</v>
      </c>
      <c r="E35" s="13">
        <v>41565</v>
      </c>
      <c r="F35" s="325">
        <v>44381</v>
      </c>
      <c r="G35" s="334"/>
      <c r="H35" s="15">
        <f t="shared" si="3"/>
        <v>44745</v>
      </c>
      <c r="I35" s="16">
        <f t="shared" ca="1" si="0"/>
        <v>161</v>
      </c>
      <c r="J35" s="17" t="str">
        <f t="shared" ca="1" si="1"/>
        <v>NOT DUE</v>
      </c>
      <c r="K35" s="31" t="s">
        <v>1826</v>
      </c>
      <c r="L35" s="20" t="s">
        <v>4507</v>
      </c>
    </row>
    <row r="36" spans="1:12" ht="24.95" customHeight="1">
      <c r="A36" s="17" t="s">
        <v>3403</v>
      </c>
      <c r="B36" s="31" t="s">
        <v>1827</v>
      </c>
      <c r="C36" s="31" t="s">
        <v>1828</v>
      </c>
      <c r="D36" s="43" t="s">
        <v>375</v>
      </c>
      <c r="E36" s="13">
        <v>41565</v>
      </c>
      <c r="F36" s="325">
        <v>44381</v>
      </c>
      <c r="G36" s="334"/>
      <c r="H36" s="15">
        <f t="shared" si="3"/>
        <v>44745</v>
      </c>
      <c r="I36" s="16">
        <f t="shared" ca="1" si="0"/>
        <v>161</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5220</v>
      </c>
      <c r="E42" t="s">
        <v>5218</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19"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4"/>
      <c r="H8" s="15">
        <f>DATE(YEAR(F8)+1,MONTH(F8),DAY(F8)-1)</f>
        <v>44475</v>
      </c>
      <c r="I8" s="16">
        <f t="shared" ref="I8:I36" ca="1" si="0">IF(ISBLANK(H8),"",H8-DATE(YEAR(NOW()),MONTH(NOW()),DAY(NOW())))</f>
        <v>-109</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4"/>
      <c r="H9" s="15">
        <f>DATE(YEAR(F9)+4,MONTH(F9),DAY(F9)-1)</f>
        <v>44824</v>
      </c>
      <c r="I9" s="16">
        <f t="shared" ca="1" si="0"/>
        <v>240</v>
      </c>
      <c r="J9" s="17" t="str">
        <f t="shared" ca="1" si="1"/>
        <v>NOT DUE</v>
      </c>
      <c r="K9" s="31"/>
      <c r="L9" s="20" t="s">
        <v>4507</v>
      </c>
    </row>
    <row r="10" spans="1:12" ht="25.5" hidden="1">
      <c r="A10" s="17" t="s">
        <v>3348</v>
      </c>
      <c r="B10" s="31" t="s">
        <v>2502</v>
      </c>
      <c r="C10" s="31" t="s">
        <v>2503</v>
      </c>
      <c r="D10" s="43" t="s">
        <v>0</v>
      </c>
      <c r="E10" s="13">
        <v>41565</v>
      </c>
      <c r="F10" s="13">
        <v>44204</v>
      </c>
      <c r="G10" s="334"/>
      <c r="H10" s="15">
        <f>DATE(YEAR(F10),MONTH(F10)+3,DAY(F10)-1)</f>
        <v>44293</v>
      </c>
      <c r="I10" s="16">
        <f t="shared" ca="1" si="0"/>
        <v>-291</v>
      </c>
      <c r="J10" s="17" t="str">
        <f t="shared" ca="1" si="1"/>
        <v>OVERDUE</v>
      </c>
      <c r="K10" s="31"/>
      <c r="L10" s="20" t="s">
        <v>4507</v>
      </c>
    </row>
    <row r="11" spans="1:12" ht="25.5" hidden="1">
      <c r="A11" s="17" t="s">
        <v>3349</v>
      </c>
      <c r="B11" s="31" t="s">
        <v>2364</v>
      </c>
      <c r="C11" s="31" t="s">
        <v>2504</v>
      </c>
      <c r="D11" s="43" t="s">
        <v>375</v>
      </c>
      <c r="E11" s="13">
        <v>41565</v>
      </c>
      <c r="F11" s="13">
        <v>44098</v>
      </c>
      <c r="G11" s="334"/>
      <c r="H11" s="15">
        <f>DATE(YEAR(F11)+1,MONTH(F11),DAY(F11)-1)</f>
        <v>44462</v>
      </c>
      <c r="I11" s="16">
        <f t="shared" ca="1" si="0"/>
        <v>-122</v>
      </c>
      <c r="J11" s="17" t="str">
        <f t="shared" ca="1" si="1"/>
        <v>OVERDUE</v>
      </c>
      <c r="K11" s="31"/>
      <c r="L11" s="20" t="s">
        <v>4507</v>
      </c>
    </row>
    <row r="12" spans="1:12" ht="25.5" hidden="1">
      <c r="A12" s="17" t="s">
        <v>3350</v>
      </c>
      <c r="B12" s="31" t="s">
        <v>2505</v>
      </c>
      <c r="C12" s="31" t="s">
        <v>2506</v>
      </c>
      <c r="D12" s="43" t="s">
        <v>375</v>
      </c>
      <c r="E12" s="13">
        <v>41565</v>
      </c>
      <c r="F12" s="13">
        <v>44098</v>
      </c>
      <c r="G12" s="334"/>
      <c r="H12" s="15">
        <f>DATE(YEAR(F12)+1,MONTH(F12),DAY(F12)-1)</f>
        <v>44462</v>
      </c>
      <c r="I12" s="16">
        <f t="shared" ca="1" si="0"/>
        <v>-122</v>
      </c>
      <c r="J12" s="17" t="str">
        <f t="shared" ca="1" si="1"/>
        <v>OVERDUE</v>
      </c>
      <c r="K12" s="31"/>
      <c r="L12" s="20" t="s">
        <v>4507</v>
      </c>
    </row>
    <row r="13" spans="1:12" hidden="1">
      <c r="A13" s="17" t="s">
        <v>3351</v>
      </c>
      <c r="B13" s="31" t="s">
        <v>2507</v>
      </c>
      <c r="C13" s="31" t="s">
        <v>2508</v>
      </c>
      <c r="D13" s="43" t="s">
        <v>2516</v>
      </c>
      <c r="E13" s="13">
        <v>41565</v>
      </c>
      <c r="F13" s="13">
        <v>43364</v>
      </c>
      <c r="G13" s="334"/>
      <c r="H13" s="15">
        <f>DATE(YEAR(F13)+4,MONTH(F13),DAY(F13)-1)</f>
        <v>44824</v>
      </c>
      <c r="I13" s="16">
        <f t="shared" ca="1" si="0"/>
        <v>240</v>
      </c>
      <c r="J13" s="17" t="str">
        <f t="shared" ca="1" si="1"/>
        <v>NOT DUE</v>
      </c>
      <c r="K13" s="31"/>
      <c r="L13" s="20" t="s">
        <v>4507</v>
      </c>
    </row>
    <row r="14" spans="1:12" ht="25.5" hidden="1">
      <c r="A14" s="17" t="s">
        <v>3352</v>
      </c>
      <c r="B14" s="31" t="s">
        <v>2509</v>
      </c>
      <c r="C14" s="31" t="s">
        <v>2510</v>
      </c>
      <c r="D14" s="43" t="s">
        <v>375</v>
      </c>
      <c r="E14" s="13">
        <v>41565</v>
      </c>
      <c r="F14" s="13">
        <v>44098</v>
      </c>
      <c r="G14" s="334"/>
      <c r="H14" s="15">
        <f>DATE(YEAR(F14)+1,MONTH(F14),DAY(F14)-1)</f>
        <v>44462</v>
      </c>
      <c r="I14" s="16">
        <f t="shared" ca="1" si="0"/>
        <v>-122</v>
      </c>
      <c r="J14" s="17" t="str">
        <f t="shared" ca="1" si="1"/>
        <v>OVERDUE</v>
      </c>
      <c r="K14" s="31"/>
      <c r="L14" s="20" t="s">
        <v>4507</v>
      </c>
    </row>
    <row r="15" spans="1:12" ht="25.5" hidden="1">
      <c r="A15" s="17" t="s">
        <v>3353</v>
      </c>
      <c r="B15" s="31" t="s">
        <v>573</v>
      </c>
      <c r="C15" s="31" t="s">
        <v>2511</v>
      </c>
      <c r="D15" s="43" t="s">
        <v>375</v>
      </c>
      <c r="E15" s="13">
        <v>41565</v>
      </c>
      <c r="F15" s="13">
        <v>44098</v>
      </c>
      <c r="G15" s="334"/>
      <c r="H15" s="15">
        <f>DATE(YEAR(F15)+1,MONTH(F15),DAY(F15)-1)</f>
        <v>44462</v>
      </c>
      <c r="I15" s="16">
        <f t="shared" ca="1" si="0"/>
        <v>-122</v>
      </c>
      <c r="J15" s="17" t="str">
        <f t="shared" ca="1" si="1"/>
        <v>OVERDUE</v>
      </c>
      <c r="K15" s="31"/>
      <c r="L15" s="20" t="s">
        <v>4507</v>
      </c>
    </row>
    <row r="16" spans="1:12" ht="25.5" hidden="1">
      <c r="A16" s="17" t="s">
        <v>3354</v>
      </c>
      <c r="B16" s="31" t="s">
        <v>2512</v>
      </c>
      <c r="C16" s="31" t="s">
        <v>2510</v>
      </c>
      <c r="D16" s="43" t="s">
        <v>0</v>
      </c>
      <c r="E16" s="13">
        <v>41565</v>
      </c>
      <c r="F16" s="13">
        <v>44204</v>
      </c>
      <c r="G16" s="334"/>
      <c r="H16" s="15">
        <f>DATE(YEAR(F16),MONTH(F16)+3,DAY(F16)-1)</f>
        <v>44293</v>
      </c>
      <c r="I16" s="16">
        <f t="shared" ca="1" si="0"/>
        <v>-291</v>
      </c>
      <c r="J16" s="17" t="str">
        <f t="shared" ca="1" si="1"/>
        <v>OVERDUE</v>
      </c>
      <c r="K16" s="31"/>
      <c r="L16" s="20" t="s">
        <v>4507</v>
      </c>
    </row>
    <row r="17" spans="1:12" hidden="1">
      <c r="A17" s="17" t="s">
        <v>3355</v>
      </c>
      <c r="B17" s="31" t="s">
        <v>2419</v>
      </c>
      <c r="C17" s="31" t="s">
        <v>2513</v>
      </c>
      <c r="D17" s="43" t="s">
        <v>375</v>
      </c>
      <c r="E17" s="13">
        <v>41565</v>
      </c>
      <c r="F17" s="13">
        <v>44098</v>
      </c>
      <c r="G17" s="334"/>
      <c r="H17" s="15">
        <f t="shared" ref="H17:H18" si="2">DATE(YEAR(F17)+1,MONTH(F17),DAY(F17)-1)</f>
        <v>44462</v>
      </c>
      <c r="I17" s="16">
        <f t="shared" ca="1" si="0"/>
        <v>-122</v>
      </c>
      <c r="J17" s="17" t="str">
        <f t="shared" ca="1" si="1"/>
        <v>OVERDUE</v>
      </c>
      <c r="K17" s="31"/>
      <c r="L17" s="20" t="s">
        <v>4507</v>
      </c>
    </row>
    <row r="18" spans="1:12" hidden="1">
      <c r="A18" s="17" t="s">
        <v>3356</v>
      </c>
      <c r="B18" s="31" t="s">
        <v>2514</v>
      </c>
      <c r="C18" s="31" t="s">
        <v>2515</v>
      </c>
      <c r="D18" s="43" t="s">
        <v>375</v>
      </c>
      <c r="E18" s="13">
        <v>41565</v>
      </c>
      <c r="F18" s="13">
        <v>44098</v>
      </c>
      <c r="G18" s="334"/>
      <c r="H18" s="15">
        <f t="shared" si="2"/>
        <v>44462</v>
      </c>
      <c r="I18" s="16">
        <f t="shared" ca="1" si="0"/>
        <v>-122</v>
      </c>
      <c r="J18" s="17" t="str">
        <f t="shared" ca="1" si="1"/>
        <v>OVERDUE</v>
      </c>
      <c r="K18" s="31"/>
      <c r="L18" s="20" t="s">
        <v>4507</v>
      </c>
    </row>
    <row r="19" spans="1:12" ht="38.25">
      <c r="A19" s="17" t="s">
        <v>3357</v>
      </c>
      <c r="B19" s="31" t="s">
        <v>1786</v>
      </c>
      <c r="C19" s="31" t="s">
        <v>1787</v>
      </c>
      <c r="D19" s="43" t="s">
        <v>1</v>
      </c>
      <c r="E19" s="13">
        <v>41565</v>
      </c>
      <c r="F19" s="13">
        <f>'Bilge Pump'!F30</f>
        <v>44584</v>
      </c>
      <c r="G19" s="334"/>
      <c r="H19" s="15">
        <f>DATE(YEAR(F19),MONTH(F19),DAY(F19)+1)</f>
        <v>44585</v>
      </c>
      <c r="I19" s="16">
        <f t="shared" ca="1" si="0"/>
        <v>1</v>
      </c>
      <c r="J19" s="17" t="str">
        <f t="shared" ca="1" si="1"/>
        <v>NOT DUE</v>
      </c>
      <c r="K19" s="31" t="s">
        <v>1818</v>
      </c>
      <c r="L19" s="20"/>
    </row>
    <row r="20" spans="1:12" ht="38.25">
      <c r="A20" s="17" t="s">
        <v>3358</v>
      </c>
      <c r="B20" s="31" t="s">
        <v>1788</v>
      </c>
      <c r="C20" s="31" t="s">
        <v>1789</v>
      </c>
      <c r="D20" s="43" t="s">
        <v>1</v>
      </c>
      <c r="E20" s="13">
        <v>41565</v>
      </c>
      <c r="F20" s="13">
        <f>F19</f>
        <v>44584</v>
      </c>
      <c r="G20" s="334"/>
      <c r="H20" s="15">
        <f>DATE(YEAR(F20),MONTH(F20),DAY(F20)+1)</f>
        <v>44585</v>
      </c>
      <c r="I20" s="16">
        <f t="shared" ca="1" si="0"/>
        <v>1</v>
      </c>
      <c r="J20" s="17" t="str">
        <f t="shared" ca="1" si="1"/>
        <v>NOT DUE</v>
      </c>
      <c r="K20" s="31" t="s">
        <v>1819</v>
      </c>
      <c r="L20" s="20"/>
    </row>
    <row r="21" spans="1:12" ht="38.25">
      <c r="A21" s="17" t="s">
        <v>3359</v>
      </c>
      <c r="B21" s="31" t="s">
        <v>1790</v>
      </c>
      <c r="C21" s="31" t="s">
        <v>1791</v>
      </c>
      <c r="D21" s="43" t="s">
        <v>1</v>
      </c>
      <c r="E21" s="13">
        <v>41565</v>
      </c>
      <c r="F21" s="13">
        <f>F20</f>
        <v>44584</v>
      </c>
      <c r="G21" s="334"/>
      <c r="H21" s="15">
        <f>DATE(YEAR(F21),MONTH(F21),DAY(F21)+1)</f>
        <v>44585</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4"/>
      <c r="H22" s="15">
        <f>EDATE(F22-1,1)</f>
        <v>44234</v>
      </c>
      <c r="I22" s="16">
        <f t="shared" ca="1" si="0"/>
        <v>-350</v>
      </c>
      <c r="J22" s="17" t="str">
        <f t="shared" ca="1" si="1"/>
        <v>OVERDUE</v>
      </c>
      <c r="K22" s="31" t="s">
        <v>1821</v>
      </c>
      <c r="L22" s="20"/>
    </row>
    <row r="23" spans="1:12" ht="25.5">
      <c r="A23" s="17" t="s">
        <v>3361</v>
      </c>
      <c r="B23" s="31" t="s">
        <v>1794</v>
      </c>
      <c r="C23" s="31" t="s">
        <v>1795</v>
      </c>
      <c r="D23" s="43" t="s">
        <v>1</v>
      </c>
      <c r="E23" s="13">
        <v>41565</v>
      </c>
      <c r="F23" s="13">
        <f>F21</f>
        <v>44584</v>
      </c>
      <c r="G23" s="334"/>
      <c r="H23" s="15">
        <f>DATE(YEAR(F23),MONTH(F23),DAY(F23)+1)</f>
        <v>44585</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44584</v>
      </c>
      <c r="G24" s="334"/>
      <c r="H24" s="15">
        <f>DATE(YEAR(F24),MONTH(F24),DAY(F24)+1)</f>
        <v>44585</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44584</v>
      </c>
      <c r="G25" s="334"/>
      <c r="H25" s="15">
        <f>DATE(YEAR(F25),MONTH(F25),DAY(F25)+1)</f>
        <v>44585</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44584</v>
      </c>
      <c r="G26" s="334"/>
      <c r="H26" s="15">
        <f>DATE(YEAR(F26),MONTH(F26),DAY(F26)+1)</f>
        <v>44585</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4"/>
      <c r="H27" s="15">
        <f>DATE(YEAR(F27),MONTH(F27)+3,DAY(F27)-1)</f>
        <v>44278</v>
      </c>
      <c r="I27" s="16">
        <f t="shared" ca="1" si="0"/>
        <v>-306</v>
      </c>
      <c r="J27" s="17" t="str">
        <f t="shared" ca="1" si="1"/>
        <v>OVERDUE</v>
      </c>
      <c r="K27" s="31" t="s">
        <v>1823</v>
      </c>
      <c r="L27" s="20" t="s">
        <v>4507</v>
      </c>
    </row>
    <row r="28" spans="1:12" ht="24.95" hidden="1" customHeight="1">
      <c r="A28" s="17" t="s">
        <v>3366</v>
      </c>
      <c r="B28" s="31" t="s">
        <v>1803</v>
      </c>
      <c r="C28" s="31"/>
      <c r="D28" s="43" t="s">
        <v>4</v>
      </c>
      <c r="E28" s="13">
        <v>41565</v>
      </c>
      <c r="F28" s="13">
        <v>44212</v>
      </c>
      <c r="G28" s="334"/>
      <c r="H28" s="15">
        <f>EDATE(F28-1,1)</f>
        <v>44242</v>
      </c>
      <c r="I28" s="16">
        <f t="shared" ca="1" si="0"/>
        <v>-342</v>
      </c>
      <c r="J28" s="17" t="str">
        <f t="shared" ca="1" si="1"/>
        <v>OVERDUE</v>
      </c>
      <c r="K28" s="31"/>
      <c r="L28" s="20"/>
    </row>
    <row r="29" spans="1:12" ht="24.95" hidden="1" customHeight="1">
      <c r="A29" s="17" t="s">
        <v>3367</v>
      </c>
      <c r="B29" s="31" t="s">
        <v>1804</v>
      </c>
      <c r="C29" s="31" t="s">
        <v>1805</v>
      </c>
      <c r="D29" s="43" t="s">
        <v>0</v>
      </c>
      <c r="E29" s="13">
        <v>41565</v>
      </c>
      <c r="F29" s="13">
        <v>44194</v>
      </c>
      <c r="G29" s="334"/>
      <c r="H29" s="15">
        <f>DATE(YEAR(F29),MONTH(F29)+3,DAY(F29)-1)</f>
        <v>44283</v>
      </c>
      <c r="I29" s="16">
        <f t="shared" ca="1" si="0"/>
        <v>-301</v>
      </c>
      <c r="J29" s="17" t="str">
        <f t="shared" ca="1" si="1"/>
        <v>OVERDUE</v>
      </c>
      <c r="K29" s="31" t="s">
        <v>1824</v>
      </c>
      <c r="L29" s="145"/>
    </row>
    <row r="30" spans="1:12" ht="24.95" customHeight="1">
      <c r="A30" s="17" t="s">
        <v>3368</v>
      </c>
      <c r="B30" s="31" t="s">
        <v>2376</v>
      </c>
      <c r="C30" s="31"/>
      <c r="D30" s="43" t="s">
        <v>1</v>
      </c>
      <c r="E30" s="13">
        <v>41565</v>
      </c>
      <c r="F30" s="13">
        <f>F26</f>
        <v>44584</v>
      </c>
      <c r="G30" s="334"/>
      <c r="H30" s="15">
        <f>DATE(YEAR(F30),MONTH(F30),DAY(F30)+1)</f>
        <v>44585</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4"/>
      <c r="H31" s="15">
        <f t="shared" ref="H31:H36" si="3">DATE(YEAR(F31)+1,MONTH(F31),DAY(F31)-1)</f>
        <v>44483</v>
      </c>
      <c r="I31" s="16">
        <f t="shared" ca="1" si="0"/>
        <v>-101</v>
      </c>
      <c r="J31" s="17" t="str">
        <f t="shared" ca="1" si="1"/>
        <v>OVERDUE</v>
      </c>
      <c r="K31" s="31" t="s">
        <v>1824</v>
      </c>
      <c r="L31" s="20"/>
    </row>
    <row r="32" spans="1:12" ht="24.95" hidden="1" customHeight="1">
      <c r="A32" s="17" t="s">
        <v>3370</v>
      </c>
      <c r="B32" s="31" t="s">
        <v>1808</v>
      </c>
      <c r="C32" s="31" t="s">
        <v>1809</v>
      </c>
      <c r="D32" s="43" t="s">
        <v>375</v>
      </c>
      <c r="E32" s="13">
        <v>41565</v>
      </c>
      <c r="F32" s="13">
        <v>44009</v>
      </c>
      <c r="G32" s="334"/>
      <c r="H32" s="15">
        <f t="shared" si="3"/>
        <v>44373</v>
      </c>
      <c r="I32" s="16">
        <f t="shared" ca="1" si="0"/>
        <v>-211</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4"/>
      <c r="H33" s="15">
        <f t="shared" si="3"/>
        <v>44373</v>
      </c>
      <c r="I33" s="16">
        <f t="shared" ca="1" si="0"/>
        <v>-211</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4"/>
      <c r="H34" s="15">
        <f t="shared" si="3"/>
        <v>44373</v>
      </c>
      <c r="I34" s="16">
        <f t="shared" ca="1" si="0"/>
        <v>-211</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4"/>
      <c r="H35" s="15">
        <f t="shared" si="3"/>
        <v>44373</v>
      </c>
      <c r="I35" s="16">
        <f t="shared" ca="1" si="0"/>
        <v>-211</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4"/>
      <c r="H36" s="15">
        <f t="shared" si="3"/>
        <v>44373</v>
      </c>
      <c r="I36" s="16">
        <f t="shared" ca="1" si="0"/>
        <v>-211</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19"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44584</v>
      </c>
      <c r="G8" s="334"/>
      <c r="H8" s="15">
        <f>DATE(YEAR(F8),MONTH(F8),DAY(F8)+1)</f>
        <v>44585</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3">
        <f>IF(I9&lt;=2500,$F$5+(I9/24),"error")</f>
        <v>44643.32916666667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3">
        <f>IF(I10&lt;=1000,$F$5+(I10/24),"error")</f>
        <v>44623.370833333334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3">
        <f>IF(I11&lt;=20000,$F$5+(I11/24),"error")</f>
        <v>45372.495833333334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3">
        <f>IF(I12&lt;=1000,$F$5+(I12/24),"error")</f>
        <v>44623.370833333334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3">
        <f>IF(I13&lt;=20000,$F$5+(I13/24),"error")</f>
        <v>45372.495833333334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8" t="s">
        <v>2966</v>
      </c>
      <c r="F5" s="325">
        <f>'Running Hours'!D3</f>
        <v>44584</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3">
        <f>IF(I9&lt;=8000,$F$5+(I9/24),"error")</f>
        <v>44912.041666666664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3">
        <f>IF(I10&lt;=8000,$F$5+(I10/24),"error")</f>
        <v>44912.041666666664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3">
        <f>IF(I11&lt;=20000,$F$5+(I11/24),"error")</f>
        <v>45412.041666666664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3">
        <f>IF(I12&lt;=8000,$F$5+(I12/24),"error")</f>
        <v>44912.041666666664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3">
        <f>IF(I13&lt;=20000,$F$5+(I13/24),"error")</f>
        <v>45412.041666666664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3">
        <f>IF(I14&lt;=8000,$F$5+(I14/24),"error")</f>
        <v>44912.041666666664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3">
        <f>IF(I15&lt;=20000,$F$5+(I15/24),"error")</f>
        <v>45412.041666666664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3">
        <f t="shared" ref="H16:H17" si="2">IF(I16&lt;=8000,$F$5+(I16/24),"error")</f>
        <v>44912.041666666664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3">
        <f t="shared" si="2"/>
        <v>44912.041666666664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44584</v>
      </c>
      <c r="G18" s="334"/>
      <c r="H18" s="15">
        <f>DATE(YEAR(F18),MONTH(F18),DAY(F18)+1)</f>
        <v>44585</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44584</v>
      </c>
      <c r="G19" s="334"/>
      <c r="H19" s="15">
        <f>DATE(YEAR(F19),MONTH(F19),DAY(F19)+1)</f>
        <v>44585</v>
      </c>
      <c r="I19" s="16">
        <f t="shared" ca="1" si="3"/>
        <v>1</v>
      </c>
      <c r="J19" s="17" t="str">
        <f t="shared" ca="1" si="0"/>
        <v>NOT DUE</v>
      </c>
      <c r="K19" s="31" t="s">
        <v>1819</v>
      </c>
      <c r="L19" s="20"/>
    </row>
    <row r="20" spans="1:12" ht="38.25">
      <c r="A20" s="17" t="s">
        <v>3324</v>
      </c>
      <c r="B20" s="31" t="s">
        <v>1790</v>
      </c>
      <c r="C20" s="31" t="s">
        <v>1791</v>
      </c>
      <c r="D20" s="43" t="s">
        <v>1</v>
      </c>
      <c r="E20" s="13">
        <v>41565</v>
      </c>
      <c r="F20" s="13">
        <f>F19</f>
        <v>44584</v>
      </c>
      <c r="G20" s="334"/>
      <c r="H20" s="15">
        <f>DATE(YEAR(F20),MONTH(F20),DAY(F20)+1)</f>
        <v>44585</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5">
        <f>F20</f>
        <v>44584</v>
      </c>
      <c r="G21" s="334"/>
      <c r="H21" s="15">
        <f>EDATE(F21-1,1)</f>
        <v>44614</v>
      </c>
      <c r="I21" s="16">
        <f t="shared" ca="1" si="3"/>
        <v>30</v>
      </c>
      <c r="J21" s="17" t="str">
        <f t="shared" ca="1" si="0"/>
        <v>NOT DUE</v>
      </c>
      <c r="K21" s="31" t="s">
        <v>1821</v>
      </c>
      <c r="L21" s="20"/>
    </row>
    <row r="22" spans="1:12" ht="25.5">
      <c r="A22" s="17" t="s">
        <v>3326</v>
      </c>
      <c r="B22" s="31" t="s">
        <v>1794</v>
      </c>
      <c r="C22" s="31" t="s">
        <v>1795</v>
      </c>
      <c r="D22" s="43" t="s">
        <v>1</v>
      </c>
      <c r="E22" s="13">
        <v>41565</v>
      </c>
      <c r="F22" s="13">
        <f>F20</f>
        <v>44584</v>
      </c>
      <c r="G22" s="334"/>
      <c r="H22" s="15">
        <f>DATE(YEAR(F22),MONTH(F22),DAY(F22)+1)</f>
        <v>44585</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44584</v>
      </c>
      <c r="G23" s="334"/>
      <c r="H23" s="15">
        <f>DATE(YEAR(F23),MONTH(F23),DAY(F23)+1)</f>
        <v>44585</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44584</v>
      </c>
      <c r="G24" s="334"/>
      <c r="H24" s="15">
        <f>DATE(YEAR(F24),MONTH(F24),DAY(F24)+1)</f>
        <v>44585</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44584</v>
      </c>
      <c r="G25" s="334"/>
      <c r="H25" s="15">
        <f>DATE(YEAR(F25),MONTH(F25),DAY(F25)+1)</f>
        <v>44585</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5">
        <f>F25</f>
        <v>44584</v>
      </c>
      <c r="G26" s="334"/>
      <c r="H26" s="15">
        <f>DATE(YEAR(F26),MONTH(F26)+3,DAY(F26)-1)</f>
        <v>44673</v>
      </c>
      <c r="I26" s="16">
        <f t="shared" ca="1" si="3"/>
        <v>89</v>
      </c>
      <c r="J26" s="17" t="str">
        <f t="shared" ca="1" si="0"/>
        <v>NOT DUE</v>
      </c>
      <c r="K26" s="31" t="s">
        <v>1823</v>
      </c>
      <c r="L26" s="20"/>
    </row>
    <row r="27" spans="1:12" ht="24.95" customHeight="1">
      <c r="A27" s="17" t="s">
        <v>3331</v>
      </c>
      <c r="B27" s="31" t="s">
        <v>1803</v>
      </c>
      <c r="C27" s="31"/>
      <c r="D27" s="43" t="s">
        <v>4</v>
      </c>
      <c r="E27" s="13">
        <v>41565</v>
      </c>
      <c r="F27" s="325">
        <v>44577</v>
      </c>
      <c r="G27" s="334"/>
      <c r="H27" s="15">
        <f>EDATE(F27-1,1)</f>
        <v>44607</v>
      </c>
      <c r="I27" s="16">
        <f t="shared" ca="1" si="3"/>
        <v>23</v>
      </c>
      <c r="J27" s="17" t="str">
        <f t="shared" ca="1" si="0"/>
        <v>NOT DUE</v>
      </c>
      <c r="K27" s="31"/>
      <c r="L27" s="20"/>
    </row>
    <row r="28" spans="1:12" ht="24.95" customHeight="1">
      <c r="A28" s="17" t="s">
        <v>3332</v>
      </c>
      <c r="B28" s="31" t="s">
        <v>1804</v>
      </c>
      <c r="C28" s="31" t="s">
        <v>1805</v>
      </c>
      <c r="D28" s="43" t="s">
        <v>0</v>
      </c>
      <c r="E28" s="13">
        <v>41565</v>
      </c>
      <c r="F28" s="13">
        <v>44555</v>
      </c>
      <c r="G28" s="334"/>
      <c r="H28" s="15">
        <f>DATE(YEAR(F28),MONTH(F28)+3,DAY(F28)-1)</f>
        <v>44644</v>
      </c>
      <c r="I28" s="16">
        <f t="shared" ca="1" si="3"/>
        <v>60</v>
      </c>
      <c r="J28" s="17" t="str">
        <f t="shared" ca="1" si="0"/>
        <v>NOT DUE</v>
      </c>
      <c r="K28" s="31" t="s">
        <v>1824</v>
      </c>
      <c r="L28" s="20"/>
    </row>
    <row r="29" spans="1:12" ht="24.95" customHeight="1">
      <c r="A29" s="17" t="s">
        <v>3333</v>
      </c>
      <c r="B29" s="31" t="s">
        <v>2376</v>
      </c>
      <c r="C29" s="31"/>
      <c r="D29" s="43" t="s">
        <v>1</v>
      </c>
      <c r="E29" s="13">
        <v>41565</v>
      </c>
      <c r="F29" s="13">
        <f>F25</f>
        <v>44584</v>
      </c>
      <c r="G29" s="334"/>
      <c r="H29" s="15">
        <f>DATE(YEAR(F29),MONTH(F29),DAY(F29)+1)</f>
        <v>44585</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5">
        <f>F29</f>
        <v>44584</v>
      </c>
      <c r="G30" s="334"/>
      <c r="H30" s="15">
        <f t="shared" ref="H30:H35" si="4">DATE(YEAR(F30)+1,MONTH(F30),DAY(F30)-1)</f>
        <v>44948</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5">
        <f>F27</f>
        <v>44577</v>
      </c>
      <c r="G31" s="334"/>
      <c r="H31" s="15">
        <f t="shared" si="4"/>
        <v>44941</v>
      </c>
      <c r="I31" s="16">
        <f t="shared" ca="1" si="3"/>
        <v>357</v>
      </c>
      <c r="J31" s="17" t="str">
        <f t="shared" ca="1" si="0"/>
        <v>NOT DUE</v>
      </c>
      <c r="K31" s="31" t="s">
        <v>1825</v>
      </c>
      <c r="L31" s="20"/>
    </row>
    <row r="32" spans="1:12" ht="24.95" customHeight="1">
      <c r="A32" s="17" t="s">
        <v>3336</v>
      </c>
      <c r="B32" s="31" t="s">
        <v>1810</v>
      </c>
      <c r="C32" s="31" t="s">
        <v>1811</v>
      </c>
      <c r="D32" s="43" t="s">
        <v>375</v>
      </c>
      <c r="E32" s="13">
        <v>41565</v>
      </c>
      <c r="F32" s="325">
        <f>F28</f>
        <v>44555</v>
      </c>
      <c r="G32" s="334"/>
      <c r="H32" s="15">
        <f t="shared" si="4"/>
        <v>44919</v>
      </c>
      <c r="I32" s="16">
        <f t="shared" ca="1" si="3"/>
        <v>335</v>
      </c>
      <c r="J32" s="17" t="str">
        <f t="shared" ca="1" si="0"/>
        <v>NOT DUE</v>
      </c>
      <c r="K32" s="31" t="s">
        <v>1825</v>
      </c>
      <c r="L32" s="20"/>
    </row>
    <row r="33" spans="1:12" ht="24.95" customHeight="1">
      <c r="A33" s="17" t="s">
        <v>3337</v>
      </c>
      <c r="B33" s="31" t="s">
        <v>1812</v>
      </c>
      <c r="C33" s="31" t="s">
        <v>1813</v>
      </c>
      <c r="D33" s="43" t="s">
        <v>375</v>
      </c>
      <c r="E33" s="13">
        <v>41565</v>
      </c>
      <c r="F33" s="325">
        <f>F29</f>
        <v>44584</v>
      </c>
      <c r="G33" s="334"/>
      <c r="H33" s="15">
        <f t="shared" si="4"/>
        <v>44948</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5">
        <f>F30</f>
        <v>44584</v>
      </c>
      <c r="G34" s="334"/>
      <c r="H34" s="15">
        <f t="shared" si="4"/>
        <v>44948</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5">
        <f>F31</f>
        <v>44577</v>
      </c>
      <c r="G35" s="334"/>
      <c r="H35" s="15">
        <f t="shared" si="4"/>
        <v>44941</v>
      </c>
      <c r="I35" s="16">
        <f t="shared" ca="1" si="3"/>
        <v>357</v>
      </c>
      <c r="J35" s="17" t="str">
        <f t="shared" ca="1" si="0"/>
        <v>NOT DUE</v>
      </c>
      <c r="K35" s="31" t="s">
        <v>1826</v>
      </c>
      <c r="L35" s="20"/>
    </row>
    <row r="36" spans="1:12" ht="54" customHeight="1">
      <c r="A36" s="225" t="s">
        <v>4690</v>
      </c>
      <c r="B36" s="226" t="s">
        <v>4691</v>
      </c>
      <c r="C36" s="226" t="s">
        <v>4693</v>
      </c>
      <c r="D36" s="227" t="s">
        <v>4692</v>
      </c>
      <c r="E36" s="13">
        <v>41565</v>
      </c>
      <c r="F36" s="13">
        <v>43377</v>
      </c>
      <c r="G36" s="334"/>
      <c r="H36" s="228">
        <f>DATE(YEAR(F36)+5,MONTH(F36),DAY(F36)-1)</f>
        <v>45202</v>
      </c>
      <c r="I36" s="229">
        <f t="shared" ref="I36" ca="1" si="5">IF(ISBLANK(H36),"",H36-DATE(YEAR(NOW()),MONTH(NOW()),DAY(NOW())))</f>
        <v>618</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5220</v>
      </c>
      <c r="E41" t="s">
        <v>5218</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5">
        <v>44584</v>
      </c>
      <c r="G8" s="334"/>
      <c r="H8" s="275">
        <f>DATE(YEAR(F8),MONTH(F8),DAY(F8)+1)</f>
        <v>44585</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4"/>
      <c r="H9" s="15">
        <f>DATE(YEAR(F9)+1,MONTH(F9),DAY(F9)-1)</f>
        <v>44899</v>
      </c>
      <c r="I9" s="16">
        <f t="shared" ca="1" si="0"/>
        <v>315</v>
      </c>
      <c r="J9" s="17" t="str">
        <f t="shared" ca="1" si="1"/>
        <v>NOT DUE</v>
      </c>
      <c r="K9" s="31"/>
      <c r="L9" s="147" t="s">
        <v>4533</v>
      </c>
    </row>
    <row r="10" spans="1:12">
      <c r="A10" s="17" t="s">
        <v>2530</v>
      </c>
      <c r="B10" s="31" t="s">
        <v>2525</v>
      </c>
      <c r="C10" s="31" t="s">
        <v>2526</v>
      </c>
      <c r="D10" s="43" t="s">
        <v>3</v>
      </c>
      <c r="E10" s="13">
        <v>41565</v>
      </c>
      <c r="F10" s="325">
        <v>44535</v>
      </c>
      <c r="G10" s="334"/>
      <c r="H10" s="15">
        <f t="shared" ref="H10:H19" si="2">DATE(YEAR(F10),MONTH(F10)+6,DAY(F10)-1)</f>
        <v>44716</v>
      </c>
      <c r="I10" s="16">
        <f t="shared" ca="1" si="0"/>
        <v>132</v>
      </c>
      <c r="J10" s="17" t="str">
        <f t="shared" ca="1" si="1"/>
        <v>NOT DUE</v>
      </c>
      <c r="K10" s="31"/>
      <c r="L10" s="147" t="s">
        <v>4533</v>
      </c>
    </row>
    <row r="11" spans="1:12">
      <c r="A11" s="17" t="s">
        <v>2531</v>
      </c>
      <c r="B11" s="31" t="s">
        <v>2527</v>
      </c>
      <c r="C11" s="31" t="s">
        <v>2526</v>
      </c>
      <c r="D11" s="43" t="s">
        <v>3</v>
      </c>
      <c r="E11" s="13">
        <v>41565</v>
      </c>
      <c r="F11" s="325">
        <v>44535</v>
      </c>
      <c r="G11" s="334"/>
      <c r="H11" s="15">
        <f t="shared" si="2"/>
        <v>44716</v>
      </c>
      <c r="I11" s="16">
        <f t="shared" ref="I11:I22" ca="1" si="3">IF(ISBLANK(H11),"",H11-DATE(YEAR(NOW()),MONTH(NOW()),DAY(NOW())))</f>
        <v>132</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-6</v>
      </c>
      <c r="J12" s="17" t="str">
        <f t="shared" ca="1" si="4"/>
        <v>OVERDUE</v>
      </c>
      <c r="K12" s="31"/>
      <c r="L12" s="288"/>
    </row>
    <row r="13" spans="1:12">
      <c r="A13" s="17" t="s">
        <v>4749</v>
      </c>
      <c r="B13" s="246" t="s">
        <v>4748</v>
      </c>
      <c r="C13" s="246" t="s">
        <v>4746</v>
      </c>
      <c r="D13" s="247" t="s">
        <v>3</v>
      </c>
      <c r="E13" s="13">
        <v>41567</v>
      </c>
      <c r="F13" s="248">
        <v>44285</v>
      </c>
      <c r="G13" s="230"/>
      <c r="H13" s="15">
        <f t="shared" si="2"/>
        <v>44468</v>
      </c>
      <c r="I13" s="16">
        <f t="shared" ca="1" si="3"/>
        <v>-116</v>
      </c>
      <c r="J13" s="17" t="str">
        <f t="shared" ca="1" si="4"/>
        <v>OVERDUE</v>
      </c>
      <c r="K13" s="31"/>
      <c r="L13" s="288"/>
    </row>
    <row r="14" spans="1:12">
      <c r="A14" s="17" t="s">
        <v>4751</v>
      </c>
      <c r="B14" s="246" t="s">
        <v>4750</v>
      </c>
      <c r="C14" s="246" t="s">
        <v>4746</v>
      </c>
      <c r="D14" s="247" t="s">
        <v>3</v>
      </c>
      <c r="E14" s="13">
        <v>41568</v>
      </c>
      <c r="F14" s="248">
        <v>44320</v>
      </c>
      <c r="G14" s="230"/>
      <c r="H14" s="15">
        <f t="shared" si="2"/>
        <v>44503</v>
      </c>
      <c r="I14" s="16">
        <f t="shared" ca="1" si="3"/>
        <v>-81</v>
      </c>
      <c r="J14" s="17" t="str">
        <f t="shared" ca="1" si="4"/>
        <v>OVERDUE</v>
      </c>
      <c r="K14" s="31"/>
      <c r="L14" s="288" t="s">
        <v>5153</v>
      </c>
    </row>
    <row r="15" spans="1:12">
      <c r="A15" s="17" t="s">
        <v>4753</v>
      </c>
      <c r="B15" s="246" t="s">
        <v>4752</v>
      </c>
      <c r="C15" s="246" t="s">
        <v>4746</v>
      </c>
      <c r="D15" s="247" t="s">
        <v>3</v>
      </c>
      <c r="E15" s="13">
        <v>41569</v>
      </c>
      <c r="F15" s="248">
        <v>44320</v>
      </c>
      <c r="G15" s="230"/>
      <c r="H15" s="15">
        <f t="shared" si="2"/>
        <v>44503</v>
      </c>
      <c r="I15" s="16">
        <f t="shared" ca="1" si="3"/>
        <v>-81</v>
      </c>
      <c r="J15" s="17" t="str">
        <f t="shared" ca="1" si="4"/>
        <v>OVERDUE</v>
      </c>
      <c r="K15" s="31"/>
      <c r="L15" s="288" t="s">
        <v>5153</v>
      </c>
    </row>
    <row r="16" spans="1:12">
      <c r="A16" s="17" t="s">
        <v>4755</v>
      </c>
      <c r="B16" s="246" t="s">
        <v>4754</v>
      </c>
      <c r="C16" s="246" t="s">
        <v>4746</v>
      </c>
      <c r="D16" s="247" t="s">
        <v>3</v>
      </c>
      <c r="E16" s="13">
        <v>41570</v>
      </c>
      <c r="F16" s="248">
        <v>44553</v>
      </c>
      <c r="G16" s="230"/>
      <c r="H16" s="15">
        <f t="shared" si="2"/>
        <v>44734</v>
      </c>
      <c r="I16" s="16">
        <f t="shared" ca="1" si="3"/>
        <v>150</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150</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150</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150</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1223</v>
      </c>
      <c r="J20" s="17" t="str">
        <f t="shared" ca="1" si="4"/>
        <v>NOT DUE</v>
      </c>
      <c r="K20" s="31"/>
      <c r="L20" s="288" t="s">
        <v>5153</v>
      </c>
    </row>
    <row r="21" spans="1:12">
      <c r="A21" s="17" t="s">
        <v>4766</v>
      </c>
      <c r="B21" s="250" t="s">
        <v>4765</v>
      </c>
      <c r="C21" s="246" t="s">
        <v>4746</v>
      </c>
      <c r="D21" s="247" t="s">
        <v>3</v>
      </c>
      <c r="E21" s="13">
        <v>41575</v>
      </c>
      <c r="F21" s="248">
        <v>44447</v>
      </c>
      <c r="G21" s="230"/>
      <c r="H21" s="15">
        <f>DATE(YEAR(F21),MONTH(F21)+6,DAY(F21)-1)</f>
        <v>44627</v>
      </c>
      <c r="I21" s="16">
        <f t="shared" ca="1" si="3"/>
        <v>43</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-14</v>
      </c>
      <c r="J22" s="17" t="str">
        <f t="shared" ca="1" si="4"/>
        <v>OVERDUE</v>
      </c>
      <c r="K22" s="31"/>
      <c r="L22" s="32"/>
    </row>
    <row r="25" spans="1:12">
      <c r="A25"/>
      <c r="B25" s="39"/>
      <c r="C25" s="49"/>
      <c r="D25"/>
      <c r="F25" s="164"/>
    </row>
    <row r="26" spans="1:12">
      <c r="A26"/>
      <c r="G26" s="164"/>
    </row>
    <row r="27" spans="1:12">
      <c r="A27"/>
      <c r="B27" t="s">
        <v>4628</v>
      </c>
      <c r="E27" t="s">
        <v>4629</v>
      </c>
      <c r="G27" s="164"/>
    </row>
    <row r="28" spans="1:12">
      <c r="A28"/>
      <c r="B28" t="s">
        <v>5220</v>
      </c>
      <c r="E28" t="s">
        <v>5218</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4"/>
      <c r="H8" s="15">
        <f>DATE(YEAR(F8)+7,MONTH(F8),DAY(F8)-1)</f>
        <v>45929</v>
      </c>
      <c r="I8" s="16">
        <f t="shared" ref="I8:I11" ca="1" si="0">IF(ISBLANK(H8),"",H8-DATE(YEAR(NOW()),MONTH(NOW()),DAY(NOW())))</f>
        <v>1345</v>
      </c>
      <c r="J8" s="17" t="str">
        <f t="shared" ref="J8:J11" ca="1" si="1">IF(I8="","",IF(I8&lt;0,"OVERDUE","NOT DUE"))</f>
        <v>NOT DUE</v>
      </c>
      <c r="K8" s="31"/>
      <c r="L8" s="20" t="s">
        <v>1105</v>
      </c>
    </row>
    <row r="9" spans="1:12" ht="25.5">
      <c r="A9" s="17" t="s">
        <v>2609</v>
      </c>
      <c r="B9" s="31" t="s">
        <v>2557</v>
      </c>
      <c r="C9" s="31" t="s">
        <v>2558</v>
      </c>
      <c r="D9" s="41" t="s">
        <v>1430</v>
      </c>
      <c r="E9" s="13">
        <v>41565</v>
      </c>
      <c r="F9" s="325">
        <v>44534</v>
      </c>
      <c r="G9" s="334"/>
      <c r="H9" s="15">
        <f>DATE(YEAR(F9),MONTH(F9)+2,DAY(F9)-1)</f>
        <v>44595</v>
      </c>
      <c r="I9" s="16">
        <f t="shared" ca="1" si="0"/>
        <v>11</v>
      </c>
      <c r="J9" s="17" t="str">
        <f t="shared" ca="1" si="1"/>
        <v>NOT DUE</v>
      </c>
      <c r="K9" s="31" t="s">
        <v>2536</v>
      </c>
      <c r="L9" s="20"/>
    </row>
    <row r="10" spans="1:12" ht="25.5">
      <c r="A10" s="17" t="s">
        <v>2610</v>
      </c>
      <c r="B10" s="31" t="s">
        <v>2557</v>
      </c>
      <c r="C10" s="31" t="s">
        <v>2559</v>
      </c>
      <c r="D10" s="41" t="s">
        <v>2650</v>
      </c>
      <c r="E10" s="13">
        <v>41565</v>
      </c>
      <c r="F10" s="13">
        <v>43373</v>
      </c>
      <c r="G10" s="334"/>
      <c r="H10" s="15">
        <f>DATE(YEAR(F10)+5,MONTH(F10),DAY(F10)-1)</f>
        <v>45198</v>
      </c>
      <c r="I10" s="16">
        <f t="shared" ca="1" si="0"/>
        <v>614</v>
      </c>
      <c r="J10" s="17" t="str">
        <f t="shared" ca="1" si="1"/>
        <v>NOT DUE</v>
      </c>
      <c r="K10" s="31"/>
      <c r="L10" s="20" t="s">
        <v>4509</v>
      </c>
    </row>
    <row r="11" spans="1:12" ht="24.95" customHeight="1">
      <c r="A11" s="17" t="s">
        <v>2611</v>
      </c>
      <c r="B11" s="31" t="s">
        <v>2560</v>
      </c>
      <c r="C11" s="31" t="s">
        <v>2561</v>
      </c>
      <c r="D11" s="41" t="s">
        <v>3</v>
      </c>
      <c r="E11" s="13">
        <v>41565</v>
      </c>
      <c r="F11" s="325">
        <v>44471</v>
      </c>
      <c r="G11" s="334"/>
      <c r="H11" s="15">
        <f>DATE(YEAR(F11),MONTH(F11)+6,DAY(F11)-1)</f>
        <v>44652</v>
      </c>
      <c r="I11" s="16">
        <f t="shared" ca="1" si="0"/>
        <v>68</v>
      </c>
      <c r="J11" s="17" t="str">
        <f t="shared" ca="1" si="1"/>
        <v>NOT DUE</v>
      </c>
      <c r="K11" s="31" t="s">
        <v>2537</v>
      </c>
      <c r="L11" s="20"/>
    </row>
    <row r="12" spans="1:12" ht="24.95" customHeight="1">
      <c r="A12" s="17" t="s">
        <v>2612</v>
      </c>
      <c r="B12" s="31" t="s">
        <v>2562</v>
      </c>
      <c r="C12" s="31" t="s">
        <v>2563</v>
      </c>
      <c r="D12" s="41" t="s">
        <v>1430</v>
      </c>
      <c r="E12" s="13">
        <v>41565</v>
      </c>
      <c r="F12" s="325">
        <v>44534</v>
      </c>
      <c r="G12" s="334"/>
      <c r="H12" s="15">
        <f>DATE(YEAR(F12),MONTH(F12)+2,DAY(F12)-1)</f>
        <v>44595</v>
      </c>
      <c r="I12" s="16">
        <f t="shared" ref="I12:I48" ca="1" si="2">IF(ISBLANK(H12),"",H12-DATE(YEAR(NOW()),MONTH(NOW()),DAY(NOW())))</f>
        <v>11</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5">
        <v>44471</v>
      </c>
      <c r="G13" s="334"/>
      <c r="H13" s="15">
        <f>DATE(YEAR(F13),MONTH(F13)+6,DAY(F13)-1)</f>
        <v>44652</v>
      </c>
      <c r="I13" s="16">
        <f t="shared" ca="1" si="2"/>
        <v>68</v>
      </c>
      <c r="J13" s="17" t="str">
        <f t="shared" ca="1" si="3"/>
        <v>NOT DUE</v>
      </c>
      <c r="K13" s="31" t="s">
        <v>2539</v>
      </c>
      <c r="L13" s="20"/>
    </row>
    <row r="14" spans="1:12" ht="25.5">
      <c r="A14" s="17" t="s">
        <v>2614</v>
      </c>
      <c r="B14" s="31" t="s">
        <v>2566</v>
      </c>
      <c r="C14" s="31" t="s">
        <v>2567</v>
      </c>
      <c r="D14" s="41" t="s">
        <v>1430</v>
      </c>
      <c r="E14" s="13">
        <v>41565</v>
      </c>
      <c r="F14" s="325">
        <v>44534</v>
      </c>
      <c r="G14" s="334"/>
      <c r="H14" s="15">
        <f>DATE(YEAR(F14),MONTH(F14)+2,DAY(F14)-1)</f>
        <v>44595</v>
      </c>
      <c r="I14" s="16">
        <f t="shared" ref="I14" ca="1" si="4">IF(ISBLANK(H14),"",H14-DATE(YEAR(NOW()),MONTH(NOW()),DAY(NOW())))</f>
        <v>11</v>
      </c>
      <c r="J14" s="17" t="str">
        <f t="shared" ca="1" si="3"/>
        <v>NOT DUE</v>
      </c>
      <c r="K14" s="31" t="s">
        <v>2536</v>
      </c>
      <c r="L14" s="20"/>
    </row>
    <row r="15" spans="1:12" ht="25.5">
      <c r="A15" s="17" t="s">
        <v>2615</v>
      </c>
      <c r="B15" s="31" t="s">
        <v>2568</v>
      </c>
      <c r="C15" s="31" t="s">
        <v>2569</v>
      </c>
      <c r="D15" s="41" t="s">
        <v>3</v>
      </c>
      <c r="E15" s="13">
        <v>41565</v>
      </c>
      <c r="F15" s="325">
        <v>44471</v>
      </c>
      <c r="G15" s="334"/>
      <c r="H15" s="15">
        <f>DATE(YEAR(F15),MONTH(F15)+6,DAY(F15)-1)</f>
        <v>44652</v>
      </c>
      <c r="I15" s="16">
        <f t="shared" ca="1" si="2"/>
        <v>68</v>
      </c>
      <c r="J15" s="17" t="str">
        <f t="shared" ca="1" si="3"/>
        <v>NOT DUE</v>
      </c>
      <c r="K15" s="31" t="s">
        <v>2540</v>
      </c>
      <c r="L15" s="20"/>
    </row>
    <row r="16" spans="1:12" ht="25.5">
      <c r="A16" s="17" t="s">
        <v>2616</v>
      </c>
      <c r="B16" s="31" t="s">
        <v>2570</v>
      </c>
      <c r="C16" s="31" t="s">
        <v>2571</v>
      </c>
      <c r="D16" s="41" t="s">
        <v>3</v>
      </c>
      <c r="E16" s="13">
        <v>41565</v>
      </c>
      <c r="F16" s="325">
        <v>44471</v>
      </c>
      <c r="G16" s="334"/>
      <c r="H16" s="15">
        <f>DATE(YEAR(F16),MONTH(F16)+6,DAY(F16)-1)</f>
        <v>44652</v>
      </c>
      <c r="I16" s="16">
        <f t="shared" ca="1" si="2"/>
        <v>68</v>
      </c>
      <c r="J16" s="17" t="str">
        <f t="shared" ca="1" si="3"/>
        <v>NOT DUE</v>
      </c>
      <c r="K16" s="31" t="s">
        <v>2541</v>
      </c>
      <c r="L16" s="20"/>
    </row>
    <row r="17" spans="1:12" ht="25.5">
      <c r="A17" s="17" t="s">
        <v>2617</v>
      </c>
      <c r="B17" s="31" t="s">
        <v>2572</v>
      </c>
      <c r="C17" s="31" t="s">
        <v>2563</v>
      </c>
      <c r="D17" s="41" t="s">
        <v>1430</v>
      </c>
      <c r="E17" s="13">
        <v>41565</v>
      </c>
      <c r="F17" s="325">
        <v>44534</v>
      </c>
      <c r="G17" s="334"/>
      <c r="H17" s="15">
        <f>DATE(YEAR(F17),MONTH(F17)+2,DAY(F17)-1)</f>
        <v>44595</v>
      </c>
      <c r="I17" s="16">
        <f t="shared" ref="I17" ca="1" si="5">IF(ISBLANK(H17),"",H17-DATE(YEAR(NOW()),MONTH(NOW()),DAY(NOW())))</f>
        <v>11</v>
      </c>
      <c r="J17" s="17" t="str">
        <f t="shared" ca="1" si="3"/>
        <v>NOT DUE</v>
      </c>
      <c r="K17" s="31" t="s">
        <v>2538</v>
      </c>
      <c r="L17" s="20"/>
    </row>
    <row r="18" spans="1:12" ht="38.25" customHeight="1">
      <c r="A18" s="17" t="s">
        <v>2618</v>
      </c>
      <c r="B18" s="31" t="s">
        <v>2573</v>
      </c>
      <c r="C18" s="31" t="s">
        <v>2574</v>
      </c>
      <c r="D18" s="41" t="s">
        <v>3</v>
      </c>
      <c r="E18" s="13">
        <v>41565</v>
      </c>
      <c r="F18" s="325">
        <v>44471</v>
      </c>
      <c r="G18" s="334"/>
      <c r="H18" s="15">
        <f>DATE(YEAR(F18),MONTH(F18)+6,DAY(F18)-1)</f>
        <v>44652</v>
      </c>
      <c r="I18" s="16">
        <f t="shared" ca="1" si="2"/>
        <v>68</v>
      </c>
      <c r="J18" s="17" t="str">
        <f t="shared" ca="1" si="3"/>
        <v>NOT DUE</v>
      </c>
      <c r="K18" s="31" t="s">
        <v>2539</v>
      </c>
      <c r="L18" s="20" t="s">
        <v>4507</v>
      </c>
    </row>
    <row r="19" spans="1:12" ht="38.25" customHeight="1">
      <c r="A19" s="17" t="s">
        <v>2619</v>
      </c>
      <c r="B19" s="31" t="s">
        <v>2575</v>
      </c>
      <c r="C19" s="31" t="s">
        <v>2576</v>
      </c>
      <c r="D19" s="41" t="s">
        <v>3</v>
      </c>
      <c r="E19" s="13">
        <v>41565</v>
      </c>
      <c r="F19" s="325">
        <v>44471</v>
      </c>
      <c r="G19" s="334"/>
      <c r="H19" s="15">
        <f>DATE(YEAR(F19),MONTH(F19)+6,DAY(F19)-1)</f>
        <v>44652</v>
      </c>
      <c r="I19" s="16">
        <f t="shared" ca="1" si="2"/>
        <v>68</v>
      </c>
      <c r="J19" s="17" t="str">
        <f t="shared" ca="1" si="3"/>
        <v>NOT DUE</v>
      </c>
      <c r="K19" s="31" t="s">
        <v>2539</v>
      </c>
      <c r="L19" s="20"/>
    </row>
    <row r="20" spans="1:12" ht="38.25">
      <c r="A20" s="17" t="s">
        <v>2620</v>
      </c>
      <c r="B20" s="31" t="s">
        <v>2577</v>
      </c>
      <c r="C20" s="31" t="s">
        <v>2578</v>
      </c>
      <c r="D20" s="41" t="s">
        <v>2651</v>
      </c>
      <c r="E20" s="13">
        <v>41565</v>
      </c>
      <c r="F20" s="325">
        <v>44569</v>
      </c>
      <c r="G20" s="334"/>
      <c r="H20" s="15">
        <f>EDATE(F20-1,1)</f>
        <v>44599</v>
      </c>
      <c r="I20" s="16">
        <f t="shared" ca="1" si="2"/>
        <v>15</v>
      </c>
      <c r="J20" s="17" t="str">
        <f t="shared" ca="1" si="3"/>
        <v>NOT DUE</v>
      </c>
      <c r="K20" s="31" t="s">
        <v>2542</v>
      </c>
      <c r="L20" s="20" t="s">
        <v>4507</v>
      </c>
    </row>
    <row r="21" spans="1:12" ht="38.25">
      <c r="A21" s="17" t="s">
        <v>2621</v>
      </c>
      <c r="B21" s="31" t="s">
        <v>2577</v>
      </c>
      <c r="C21" s="31" t="s">
        <v>2559</v>
      </c>
      <c r="D21" s="41" t="s">
        <v>2649</v>
      </c>
      <c r="E21" s="13">
        <v>41565</v>
      </c>
      <c r="F21" s="13">
        <v>43373</v>
      </c>
      <c r="G21" s="334"/>
      <c r="H21" s="15">
        <f>DATE(YEAR(F21)+7,MONTH(F21),DAY(F21)-1)</f>
        <v>45929</v>
      </c>
      <c r="I21" s="16">
        <f t="shared" ca="1" si="2"/>
        <v>1345</v>
      </c>
      <c r="J21" s="17" t="str">
        <f t="shared" ca="1" si="3"/>
        <v>NOT DUE</v>
      </c>
      <c r="K21" s="31"/>
      <c r="L21" s="20" t="s">
        <v>4507</v>
      </c>
    </row>
    <row r="22" spans="1:12" ht="25.5">
      <c r="A22" s="17" t="s">
        <v>2622</v>
      </c>
      <c r="B22" s="31" t="s">
        <v>2579</v>
      </c>
      <c r="C22" s="31" t="s">
        <v>2567</v>
      </c>
      <c r="D22" s="41" t="s">
        <v>1430</v>
      </c>
      <c r="E22" s="13">
        <v>41565</v>
      </c>
      <c r="F22" s="325">
        <v>44534</v>
      </c>
      <c r="G22" s="334"/>
      <c r="H22" s="15">
        <f>DATE(YEAR(F22),MONTH(F22)+2,DAY(F22)-1)</f>
        <v>44595</v>
      </c>
      <c r="I22" s="16">
        <f t="shared" ref="I22" ca="1" si="6">IF(ISBLANK(H22),"",H22-DATE(YEAR(NOW()),MONTH(NOW()),DAY(NOW())))</f>
        <v>11</v>
      </c>
      <c r="J22" s="17" t="str">
        <f t="shared" ca="1" si="3"/>
        <v>NOT DUE</v>
      </c>
      <c r="K22" s="31" t="s">
        <v>2536</v>
      </c>
      <c r="L22" s="20"/>
    </row>
    <row r="23" spans="1:12" ht="25.5">
      <c r="A23" s="17" t="s">
        <v>2623</v>
      </c>
      <c r="B23" s="31" t="s">
        <v>2580</v>
      </c>
      <c r="C23" s="31" t="s">
        <v>2569</v>
      </c>
      <c r="D23" s="41" t="s">
        <v>3</v>
      </c>
      <c r="E23" s="13">
        <v>41565</v>
      </c>
      <c r="F23" s="325">
        <v>44471</v>
      </c>
      <c r="G23" s="334"/>
      <c r="H23" s="15">
        <f>DATE(YEAR(F23),MONTH(F23)+6,DAY(F23)-1)</f>
        <v>44652</v>
      </c>
      <c r="I23" s="16">
        <f t="shared" ca="1" si="2"/>
        <v>68</v>
      </c>
      <c r="J23" s="17" t="str">
        <f t="shared" ca="1" si="3"/>
        <v>NOT DUE</v>
      </c>
      <c r="K23" s="31" t="s">
        <v>2540</v>
      </c>
      <c r="L23" s="20"/>
    </row>
    <row r="24" spans="1:12" ht="25.5">
      <c r="A24" s="17" t="s">
        <v>2624</v>
      </c>
      <c r="B24" s="31" t="s">
        <v>2581</v>
      </c>
      <c r="C24" s="31" t="s">
        <v>2571</v>
      </c>
      <c r="D24" s="41" t="s">
        <v>3</v>
      </c>
      <c r="E24" s="13">
        <v>41565</v>
      </c>
      <c r="F24" s="325">
        <v>44471</v>
      </c>
      <c r="G24" s="334"/>
      <c r="H24" s="15">
        <f>DATE(YEAR(F24),MONTH(F24)+6,DAY(F24)-1)</f>
        <v>44652</v>
      </c>
      <c r="I24" s="16">
        <f t="shared" ca="1" si="2"/>
        <v>68</v>
      </c>
      <c r="J24" s="17" t="str">
        <f t="shared" ca="1" si="3"/>
        <v>NOT DUE</v>
      </c>
      <c r="K24" s="31" t="s">
        <v>2541</v>
      </c>
      <c r="L24" s="20"/>
    </row>
    <row r="25" spans="1:12" ht="25.5">
      <c r="A25" s="17" t="s">
        <v>2625</v>
      </c>
      <c r="B25" s="31" t="s">
        <v>2582</v>
      </c>
      <c r="C25" s="31" t="s">
        <v>2583</v>
      </c>
      <c r="D25" s="41" t="s">
        <v>1430</v>
      </c>
      <c r="E25" s="13">
        <v>41565</v>
      </c>
      <c r="F25" s="325">
        <v>44534</v>
      </c>
      <c r="G25" s="334"/>
      <c r="H25" s="15">
        <f>DATE(YEAR(F25),MONTH(F25)+2,DAY(F25)-1)</f>
        <v>44595</v>
      </c>
      <c r="I25" s="16">
        <f t="shared" ref="I25:I26" ca="1" si="7">IF(ISBLANK(H25),"",H25-DATE(YEAR(NOW()),MONTH(NOW()),DAY(NOW())))</f>
        <v>11</v>
      </c>
      <c r="J25" s="17" t="str">
        <f t="shared" ca="1" si="3"/>
        <v>NOT DUE</v>
      </c>
      <c r="K25" s="31" t="s">
        <v>2543</v>
      </c>
      <c r="L25" s="20"/>
    </row>
    <row r="26" spans="1:12" ht="25.5">
      <c r="A26" s="17" t="s">
        <v>2626</v>
      </c>
      <c r="B26" s="31" t="s">
        <v>2584</v>
      </c>
      <c r="C26" s="31" t="s">
        <v>2583</v>
      </c>
      <c r="D26" s="41" t="s">
        <v>1430</v>
      </c>
      <c r="E26" s="13">
        <v>41565</v>
      </c>
      <c r="F26" s="325">
        <v>44534</v>
      </c>
      <c r="G26" s="334"/>
      <c r="H26" s="15">
        <f>DATE(YEAR(F26),MONTH(F26)+2,DAY(F26)-1)</f>
        <v>44595</v>
      </c>
      <c r="I26" s="16">
        <f t="shared" ca="1" si="7"/>
        <v>11</v>
      </c>
      <c r="J26" s="17" t="str">
        <f t="shared" ca="1" si="3"/>
        <v>NOT DUE</v>
      </c>
      <c r="K26" s="31" t="s">
        <v>2544</v>
      </c>
      <c r="L26" s="20"/>
    </row>
    <row r="27" spans="1:12" ht="25.5">
      <c r="A27" s="17" t="s">
        <v>2627</v>
      </c>
      <c r="B27" s="31" t="s">
        <v>2585</v>
      </c>
      <c r="C27" s="31" t="s">
        <v>2583</v>
      </c>
      <c r="D27" s="41" t="s">
        <v>3</v>
      </c>
      <c r="E27" s="13">
        <v>41565</v>
      </c>
      <c r="F27" s="325">
        <v>44534</v>
      </c>
      <c r="G27" s="334"/>
      <c r="H27" s="15">
        <f>DATE(YEAR(F27),MONTH(F27)+6,DAY(F27)-1)</f>
        <v>44715</v>
      </c>
      <c r="I27" s="16">
        <f t="shared" ca="1" si="2"/>
        <v>131</v>
      </c>
      <c r="J27" s="17" t="str">
        <f t="shared" ca="1" si="3"/>
        <v>NOT DUE</v>
      </c>
      <c r="K27" s="31" t="s">
        <v>2545</v>
      </c>
      <c r="L27" s="20"/>
    </row>
    <row r="28" spans="1:12" ht="25.5">
      <c r="A28" s="17" t="s">
        <v>2628</v>
      </c>
      <c r="B28" s="31" t="s">
        <v>2586</v>
      </c>
      <c r="C28" s="31" t="s">
        <v>2574</v>
      </c>
      <c r="D28" s="41" t="s">
        <v>1430</v>
      </c>
      <c r="E28" s="13">
        <v>41565</v>
      </c>
      <c r="F28" s="325">
        <v>44534</v>
      </c>
      <c r="G28" s="334"/>
      <c r="H28" s="15">
        <f>DATE(YEAR(F28),MONTH(F28)+2,DAY(F28)-1)</f>
        <v>44595</v>
      </c>
      <c r="I28" s="16">
        <f t="shared" ref="I28" ca="1" si="8">IF(ISBLANK(H28),"",H28-DATE(YEAR(NOW()),MONTH(NOW()),DAY(NOW())))</f>
        <v>11</v>
      </c>
      <c r="J28" s="17" t="str">
        <f t="shared" ca="1" si="3"/>
        <v>NOT DUE</v>
      </c>
      <c r="K28" s="31" t="s">
        <v>2546</v>
      </c>
      <c r="L28" s="20"/>
    </row>
    <row r="29" spans="1:12" ht="24.95" customHeight="1">
      <c r="A29" s="17" t="s">
        <v>2629</v>
      </c>
      <c r="B29" s="31" t="s">
        <v>2587</v>
      </c>
      <c r="C29" s="31" t="s">
        <v>2574</v>
      </c>
      <c r="D29" s="41" t="s">
        <v>3</v>
      </c>
      <c r="E29" s="13">
        <v>41565</v>
      </c>
      <c r="F29" s="325">
        <v>44471</v>
      </c>
      <c r="G29" s="334"/>
      <c r="H29" s="15">
        <f>DATE(YEAR(F29),MONTH(F29)+6,DAY(F29)-1)</f>
        <v>44652</v>
      </c>
      <c r="I29" s="16">
        <f t="shared" ca="1" si="2"/>
        <v>68</v>
      </c>
      <c r="J29" s="17" t="str">
        <f t="shared" ca="1" si="3"/>
        <v>NOT DUE</v>
      </c>
      <c r="K29" s="31" t="s">
        <v>2539</v>
      </c>
      <c r="L29" s="20"/>
    </row>
    <row r="30" spans="1:12" ht="24.95" customHeight="1">
      <c r="A30" s="17" t="s">
        <v>2630</v>
      </c>
      <c r="B30" s="31" t="s">
        <v>2588</v>
      </c>
      <c r="C30" s="31" t="s">
        <v>2559</v>
      </c>
      <c r="D30" s="41" t="s">
        <v>55</v>
      </c>
      <c r="E30" s="13">
        <v>41565</v>
      </c>
      <c r="F30" s="13">
        <v>43373</v>
      </c>
      <c r="G30" s="334"/>
      <c r="H30" s="15">
        <f>DATE(YEAR(F30)+5,MONTH(F30),DAY(F30)-1)</f>
        <v>45198</v>
      </c>
      <c r="I30" s="16">
        <f t="shared" ca="1" si="2"/>
        <v>614</v>
      </c>
      <c r="J30" s="17" t="str">
        <f t="shared" ca="1" si="3"/>
        <v>NOT DUE</v>
      </c>
      <c r="K30" s="31" t="s">
        <v>2547</v>
      </c>
      <c r="L30" s="20" t="s">
        <v>4811</v>
      </c>
    </row>
    <row r="31" spans="1:12" ht="24.95" customHeight="1">
      <c r="A31" s="17" t="s">
        <v>2631</v>
      </c>
      <c r="B31" s="31" t="s">
        <v>2589</v>
      </c>
      <c r="C31" s="31" t="s">
        <v>2569</v>
      </c>
      <c r="D31" s="41" t="s">
        <v>3</v>
      </c>
      <c r="E31" s="13">
        <v>41565</v>
      </c>
      <c r="F31" s="325">
        <v>44471</v>
      </c>
      <c r="G31" s="334"/>
      <c r="H31" s="15">
        <f>DATE(YEAR(F31),MONTH(F31)+6,DAY(F31)-1)</f>
        <v>44652</v>
      </c>
      <c r="I31" s="16">
        <f t="shared" ca="1" si="2"/>
        <v>68</v>
      </c>
      <c r="J31" s="17" t="str">
        <f t="shared" ca="1" si="3"/>
        <v>NOT DUE</v>
      </c>
      <c r="K31" s="31" t="s">
        <v>2548</v>
      </c>
      <c r="L31" s="20"/>
    </row>
    <row r="32" spans="1:12" ht="24.95" customHeight="1">
      <c r="A32" s="17" t="s">
        <v>2632</v>
      </c>
      <c r="B32" s="31" t="s">
        <v>2590</v>
      </c>
      <c r="C32" s="31" t="s">
        <v>2591</v>
      </c>
      <c r="D32" s="41" t="s">
        <v>2651</v>
      </c>
      <c r="E32" s="13">
        <v>41565</v>
      </c>
      <c r="F32" s="325">
        <v>44569</v>
      </c>
      <c r="G32" s="334"/>
      <c r="H32" s="15">
        <f>EDATE(F32-1,1)</f>
        <v>44599</v>
      </c>
      <c r="I32" s="16">
        <f t="shared" ca="1" si="2"/>
        <v>15</v>
      </c>
      <c r="J32" s="17" t="str">
        <f t="shared" ca="1" si="3"/>
        <v>NOT DUE</v>
      </c>
      <c r="K32" s="31" t="s">
        <v>2549</v>
      </c>
      <c r="L32" s="20" t="s">
        <v>4507</v>
      </c>
    </row>
    <row r="33" spans="1:12" ht="24.95" customHeight="1">
      <c r="A33" s="17" t="s">
        <v>2633</v>
      </c>
      <c r="B33" s="31" t="s">
        <v>2592</v>
      </c>
      <c r="C33" s="31" t="s">
        <v>2593</v>
      </c>
      <c r="D33" s="41" t="s">
        <v>4</v>
      </c>
      <c r="E33" s="13">
        <v>41565</v>
      </c>
      <c r="F33" s="325">
        <v>44569</v>
      </c>
      <c r="G33" s="334"/>
      <c r="H33" s="15">
        <f>EDATE(F33-1,1)</f>
        <v>44599</v>
      </c>
      <c r="I33" s="16">
        <f t="shared" ca="1" si="2"/>
        <v>15</v>
      </c>
      <c r="J33" s="17" t="str">
        <f t="shared" ca="1" si="3"/>
        <v>NOT DUE</v>
      </c>
      <c r="K33" s="31" t="s">
        <v>2550</v>
      </c>
      <c r="L33" s="20" t="s">
        <v>4507</v>
      </c>
    </row>
    <row r="34" spans="1:12" ht="25.5">
      <c r="A34" s="17" t="s">
        <v>2634</v>
      </c>
      <c r="B34" s="31" t="s">
        <v>2592</v>
      </c>
      <c r="C34" s="31" t="s">
        <v>943</v>
      </c>
      <c r="D34" s="41" t="s">
        <v>2649</v>
      </c>
      <c r="E34" s="13">
        <v>41565</v>
      </c>
      <c r="F34" s="13">
        <v>43373</v>
      </c>
      <c r="G34" s="334"/>
      <c r="H34" s="15">
        <f>DATE(YEAR(F34)+7,MONTH(F34),DAY(F34)-1)</f>
        <v>45929</v>
      </c>
      <c r="I34" s="16">
        <f t="shared" ca="1" si="2"/>
        <v>1345</v>
      </c>
      <c r="J34" s="17" t="str">
        <f t="shared" ca="1" si="3"/>
        <v>NOT DUE</v>
      </c>
      <c r="K34" s="31"/>
      <c r="L34" s="20" t="s">
        <v>4509</v>
      </c>
    </row>
    <row r="35" spans="1:12" ht="64.5" customHeight="1">
      <c r="A35" s="17" t="s">
        <v>2635</v>
      </c>
      <c r="B35" s="31" t="s">
        <v>2594</v>
      </c>
      <c r="C35" s="31" t="s">
        <v>2595</v>
      </c>
      <c r="D35" s="41" t="s">
        <v>3</v>
      </c>
      <c r="E35" s="13">
        <v>41565</v>
      </c>
      <c r="F35" s="325">
        <v>44471</v>
      </c>
      <c r="G35" s="334"/>
      <c r="H35" s="15">
        <f>DATE(YEAR(F35),MONTH(F35)+6,DAY(F35)-1)</f>
        <v>44652</v>
      </c>
      <c r="I35" s="16">
        <f t="shared" ca="1" si="2"/>
        <v>68</v>
      </c>
      <c r="J35" s="17" t="str">
        <f t="shared" ca="1" si="3"/>
        <v>NOT DUE</v>
      </c>
      <c r="K35" s="31" t="s">
        <v>2551</v>
      </c>
      <c r="L35" s="20"/>
    </row>
    <row r="36" spans="1:12" ht="25.5">
      <c r="A36" s="17" t="s">
        <v>2636</v>
      </c>
      <c r="B36" s="31" t="s">
        <v>2596</v>
      </c>
      <c r="C36" s="31" t="s">
        <v>2559</v>
      </c>
      <c r="D36" s="41" t="s">
        <v>2650</v>
      </c>
      <c r="E36" s="13">
        <v>41565</v>
      </c>
      <c r="F36" s="13">
        <v>43373</v>
      </c>
      <c r="G36" s="334"/>
      <c r="H36" s="15">
        <f>DATE(YEAR(F36)+5,MONTH(F36),DAY(F36)-1)</f>
        <v>45198</v>
      </c>
      <c r="I36" s="16">
        <f t="shared" ca="1" si="2"/>
        <v>614</v>
      </c>
      <c r="J36" s="17" t="str">
        <f t="shared" ca="1" si="3"/>
        <v>NOT DUE</v>
      </c>
      <c r="K36" s="31"/>
      <c r="L36" s="20" t="s">
        <v>4509</v>
      </c>
    </row>
    <row r="37" spans="1:12" ht="25.5">
      <c r="A37" s="17" t="s">
        <v>2637</v>
      </c>
      <c r="B37" s="31" t="s">
        <v>2597</v>
      </c>
      <c r="C37" s="31" t="s">
        <v>2559</v>
      </c>
      <c r="D37" s="41" t="s">
        <v>2649</v>
      </c>
      <c r="E37" s="13">
        <v>41565</v>
      </c>
      <c r="F37" s="13">
        <v>43373</v>
      </c>
      <c r="G37" s="334"/>
      <c r="H37" s="15">
        <f>DATE(YEAR(F37)+7,MONTH(F37),DAY(F37)-1)</f>
        <v>45929</v>
      </c>
      <c r="I37" s="16">
        <f t="shared" ca="1" si="2"/>
        <v>1345</v>
      </c>
      <c r="J37" s="17" t="str">
        <f t="shared" ca="1" si="3"/>
        <v>NOT DUE</v>
      </c>
      <c r="K37" s="31"/>
      <c r="L37" s="20" t="s">
        <v>4509</v>
      </c>
    </row>
    <row r="38" spans="1:12" ht="25.5">
      <c r="A38" s="17" t="s">
        <v>2638</v>
      </c>
      <c r="B38" s="31" t="s">
        <v>2598</v>
      </c>
      <c r="C38" s="31" t="s">
        <v>943</v>
      </c>
      <c r="D38" s="41" t="s">
        <v>2649</v>
      </c>
      <c r="E38" s="13">
        <v>41565</v>
      </c>
      <c r="F38" s="325">
        <v>43373</v>
      </c>
      <c r="G38" s="334"/>
      <c r="H38" s="15">
        <f>DATE(YEAR(F38)+7,MONTH(F38),DAY(F38)-1)</f>
        <v>45929</v>
      </c>
      <c r="I38" s="16">
        <f t="shared" ca="1" si="2"/>
        <v>1345</v>
      </c>
      <c r="J38" s="17" t="str">
        <f t="shared" ca="1" si="3"/>
        <v>NOT DUE</v>
      </c>
      <c r="K38" s="31"/>
      <c r="L38" s="20" t="s">
        <v>4509</v>
      </c>
    </row>
    <row r="39" spans="1:12" ht="25.5">
      <c r="A39" s="17" t="s">
        <v>2639</v>
      </c>
      <c r="B39" s="31" t="s">
        <v>2599</v>
      </c>
      <c r="C39" s="31" t="s">
        <v>2559</v>
      </c>
      <c r="D39" s="41" t="s">
        <v>2649</v>
      </c>
      <c r="E39" s="13">
        <v>41565</v>
      </c>
      <c r="F39" s="325">
        <v>43373</v>
      </c>
      <c r="G39" s="334"/>
      <c r="H39" s="15">
        <f>DATE(YEAR(F39)+7,MONTH(F39),DAY(F39)-1)</f>
        <v>45929</v>
      </c>
      <c r="I39" s="16">
        <f t="shared" ca="1" si="2"/>
        <v>1345</v>
      </c>
      <c r="J39" s="17" t="str">
        <f t="shared" ca="1" si="3"/>
        <v>NOT DUE</v>
      </c>
      <c r="K39" s="31"/>
      <c r="L39" s="20"/>
    </row>
    <row r="40" spans="1:12" ht="25.5">
      <c r="A40" s="17" t="s">
        <v>2640</v>
      </c>
      <c r="B40" s="31" t="s">
        <v>2600</v>
      </c>
      <c r="C40" s="31" t="s">
        <v>943</v>
      </c>
      <c r="D40" s="41" t="s">
        <v>55</v>
      </c>
      <c r="E40" s="13">
        <v>41565</v>
      </c>
      <c r="F40" s="325">
        <v>44471</v>
      </c>
      <c r="G40" s="334"/>
      <c r="H40" s="15">
        <f>DATE(YEAR(F40)+3,MONTH(F40),DAY(F40)-1)</f>
        <v>45566</v>
      </c>
      <c r="I40" s="16">
        <f t="shared" ca="1" si="2"/>
        <v>982</v>
      </c>
      <c r="J40" s="17" t="str">
        <f t="shared" ca="1" si="3"/>
        <v>NOT DUE</v>
      </c>
      <c r="K40" s="31"/>
      <c r="L40" s="20" t="s">
        <v>5251</v>
      </c>
    </row>
    <row r="41" spans="1:12" ht="25.5">
      <c r="A41" s="17" t="s">
        <v>2641</v>
      </c>
      <c r="B41" s="31" t="s">
        <v>2601</v>
      </c>
      <c r="C41" s="31" t="s">
        <v>2559</v>
      </c>
      <c r="D41" s="41" t="s">
        <v>55</v>
      </c>
      <c r="E41" s="13">
        <v>41565</v>
      </c>
      <c r="F41" s="13">
        <v>44471</v>
      </c>
      <c r="G41" s="334"/>
      <c r="H41" s="15">
        <f>DATE(YEAR(F41)+3,MONTH(F41),DAY(F41)-1)</f>
        <v>45566</v>
      </c>
      <c r="I41" s="16">
        <f t="shared" ref="I41" ca="1" si="9">IF(ISBLANK(H41),"",H41-DATE(YEAR(NOW()),MONTH(NOW()),DAY(NOW())))</f>
        <v>982</v>
      </c>
      <c r="J41" s="17" t="str">
        <f t="shared" ca="1" si="3"/>
        <v>NOT DUE</v>
      </c>
      <c r="K41" s="31"/>
      <c r="L41" s="20"/>
    </row>
    <row r="42" spans="1:12" ht="24.95" customHeight="1">
      <c r="A42" s="17" t="s">
        <v>2642</v>
      </c>
      <c r="B42" s="31" t="s">
        <v>2602</v>
      </c>
      <c r="C42" s="31" t="s">
        <v>2603</v>
      </c>
      <c r="D42" s="41" t="s">
        <v>1430</v>
      </c>
      <c r="E42" s="13">
        <v>41565</v>
      </c>
      <c r="F42" s="325">
        <v>44527</v>
      </c>
      <c r="G42" s="334"/>
      <c r="H42" s="15">
        <f>DATE(YEAR(F42),MONTH(F42)+2,DAY(F42)-1)</f>
        <v>44587</v>
      </c>
      <c r="I42" s="16">
        <f t="shared" ref="I42:I43" ca="1" si="10">IF(ISBLANK(H42),"",H42-DATE(YEAR(NOW()),MONTH(NOW()),DAY(NOW())))</f>
        <v>3</v>
      </c>
      <c r="J42" s="17" t="str">
        <f t="shared" ca="1" si="3"/>
        <v>NOT DUE</v>
      </c>
      <c r="K42" s="31" t="s">
        <v>2552</v>
      </c>
      <c r="L42" s="20"/>
    </row>
    <row r="43" spans="1:12">
      <c r="A43" s="17" t="s">
        <v>2643</v>
      </c>
      <c r="B43" s="31" t="s">
        <v>2602</v>
      </c>
      <c r="C43" s="31" t="s">
        <v>2559</v>
      </c>
      <c r="D43" s="41" t="s">
        <v>2649</v>
      </c>
      <c r="E43" s="13">
        <v>41565</v>
      </c>
      <c r="F43" s="13">
        <v>43373</v>
      </c>
      <c r="G43" s="334"/>
      <c r="H43" s="15">
        <f>DATE(YEAR(F43)+7,MONTH(F43),DAY(F43)-1)</f>
        <v>45929</v>
      </c>
      <c r="I43" s="16">
        <f t="shared" ca="1" si="10"/>
        <v>1345</v>
      </c>
      <c r="J43" s="17" t="str">
        <f t="shared" ca="1" si="3"/>
        <v>NOT DUE</v>
      </c>
      <c r="K43" s="31"/>
      <c r="L43" s="20"/>
    </row>
    <row r="44" spans="1:12" ht="25.5">
      <c r="A44" s="17" t="s">
        <v>2644</v>
      </c>
      <c r="B44" s="31" t="s">
        <v>2604</v>
      </c>
      <c r="C44" s="31" t="s">
        <v>2578</v>
      </c>
      <c r="D44" s="41" t="s">
        <v>1430</v>
      </c>
      <c r="E44" s="13">
        <v>41565</v>
      </c>
      <c r="F44" s="325">
        <v>44541</v>
      </c>
      <c r="G44" s="334"/>
      <c r="H44" s="15">
        <f>DATE(YEAR(F44),MONTH(F44)+2,DAY(F44)-1)</f>
        <v>44602</v>
      </c>
      <c r="I44" s="16">
        <f t="shared" ref="I44" ca="1" si="11">IF(ISBLANK(H44),"",H44-DATE(YEAR(NOW()),MONTH(NOW()),DAY(NOW())))</f>
        <v>18</v>
      </c>
      <c r="J44" s="17" t="str">
        <f t="shared" ca="1" si="3"/>
        <v>NOT DUE</v>
      </c>
      <c r="K44" s="31" t="s">
        <v>2553</v>
      </c>
      <c r="L44" s="20"/>
    </row>
    <row r="45" spans="1:12">
      <c r="A45" s="17" t="s">
        <v>2645</v>
      </c>
      <c r="B45" s="31" t="s">
        <v>2605</v>
      </c>
      <c r="C45" s="31" t="s">
        <v>2558</v>
      </c>
      <c r="D45" s="41" t="s">
        <v>3</v>
      </c>
      <c r="E45" s="13">
        <v>41565</v>
      </c>
      <c r="F45" s="325">
        <v>44471</v>
      </c>
      <c r="G45" s="334"/>
      <c r="H45" s="15">
        <f>DATE(YEAR(F45),MONTH(F45)+6,DAY(F45)-1)</f>
        <v>44652</v>
      </c>
      <c r="I45" s="16">
        <f t="shared" ca="1" si="2"/>
        <v>68</v>
      </c>
      <c r="J45" s="17" t="str">
        <f t="shared" ca="1" si="3"/>
        <v>NOT DUE</v>
      </c>
      <c r="K45" s="31" t="s">
        <v>2554</v>
      </c>
      <c r="L45" s="20"/>
    </row>
    <row r="46" spans="1:12" ht="25.5">
      <c r="A46" s="17" t="s">
        <v>2646</v>
      </c>
      <c r="B46" s="31" t="s">
        <v>2606</v>
      </c>
      <c r="C46" s="31" t="s">
        <v>2607</v>
      </c>
      <c r="D46" s="41" t="s">
        <v>1430</v>
      </c>
      <c r="E46" s="13">
        <v>41565</v>
      </c>
      <c r="F46" s="325">
        <v>44541</v>
      </c>
      <c r="G46" s="334"/>
      <c r="H46" s="15">
        <f>DATE(YEAR(F46),MONTH(F46)+2,DAY(F46)-1)</f>
        <v>44602</v>
      </c>
      <c r="I46" s="16">
        <f t="shared" ref="I46" ca="1" si="12">IF(ISBLANK(H46),"",H46-DATE(YEAR(NOW()),MONTH(NOW()),DAY(NOW())))</f>
        <v>18</v>
      </c>
      <c r="J46" s="17" t="str">
        <f t="shared" ca="1" si="3"/>
        <v>NOT DUE</v>
      </c>
      <c r="K46" s="31" t="s">
        <v>2555</v>
      </c>
      <c r="L46" s="20"/>
    </row>
    <row r="47" spans="1:12" ht="25.5">
      <c r="A47" s="17" t="s">
        <v>2647</v>
      </c>
      <c r="B47" s="31" t="s">
        <v>2606</v>
      </c>
      <c r="C47" s="31" t="s">
        <v>2559</v>
      </c>
      <c r="D47" s="41" t="s">
        <v>55</v>
      </c>
      <c r="E47" s="13">
        <v>41565</v>
      </c>
      <c r="F47" s="13">
        <v>43373</v>
      </c>
      <c r="G47" s="334"/>
      <c r="H47" s="15">
        <f>DATE(YEAR(F47)+3,MONTH(F47),DAY(F47)-1)</f>
        <v>44468</v>
      </c>
      <c r="I47" s="16">
        <f t="shared" ca="1" si="2"/>
        <v>-116</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4"/>
      <c r="H48" s="15">
        <f>DATE(YEAR(F48)+7,MONTH(F48),DAY(F48)-1)</f>
        <v>45929</v>
      </c>
      <c r="I48" s="16">
        <f t="shared" ca="1" si="2"/>
        <v>1345</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5220</v>
      </c>
      <c r="E54" t="s">
        <v>5218</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1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5">
        <v>44584</v>
      </c>
      <c r="G8" s="334"/>
      <c r="H8" s="15">
        <f>DATE(YEAR(F8),MONTH(F8),DAY(F8)+1)</f>
        <v>44585</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5">
        <f>F8</f>
        <v>44584</v>
      </c>
      <c r="G9" s="334"/>
      <c r="H9" s="15">
        <f>DATE(YEAR(F9),MONTH(F9),DAY(F9)+1)</f>
        <v>44585</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5">
        <f>F9</f>
        <v>44584</v>
      </c>
      <c r="G10" s="334"/>
      <c r="H10" s="15">
        <f>DATE(YEAR(F10),MONTH(F10),DAY(F10)+1)</f>
        <v>44585</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5">
        <f>F10</f>
        <v>44584</v>
      </c>
      <c r="G11" s="334"/>
      <c r="H11" s="15">
        <f>DATE(YEAR(F11),MONTH(F11),DAY(F11)+7)</f>
        <v>44591</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5">
        <v>44579</v>
      </c>
      <c r="G12" s="334"/>
      <c r="H12" s="15">
        <f>EDATE(F12-1,1)</f>
        <v>44609</v>
      </c>
      <c r="I12" s="16">
        <f t="shared" ref="I12:I18" ca="1" si="2">IF(ISBLANK(H12),"",H12-DATE(YEAR(NOW()),MONTH(NOW()),DAY(NOW())))</f>
        <v>25</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5">
        <v>44579</v>
      </c>
      <c r="G13" s="334"/>
      <c r="H13" s="15">
        <f>EDATE(F13-1,1)</f>
        <v>44609</v>
      </c>
      <c r="I13" s="16">
        <f t="shared" ca="1" si="2"/>
        <v>25</v>
      </c>
      <c r="J13" s="17" t="str">
        <f t="shared" ca="1" si="3"/>
        <v>NOT DUE</v>
      </c>
      <c r="K13" s="31" t="s">
        <v>2681</v>
      </c>
      <c r="L13" s="20"/>
    </row>
    <row r="14" spans="1:12" ht="24.95" customHeight="1">
      <c r="A14" s="17" t="s">
        <v>2690</v>
      </c>
      <c r="B14" s="31" t="s">
        <v>2667</v>
      </c>
      <c r="C14" s="31" t="s">
        <v>2668</v>
      </c>
      <c r="D14" s="41" t="s">
        <v>0</v>
      </c>
      <c r="E14" s="13">
        <v>41565</v>
      </c>
      <c r="F14" s="325">
        <v>44524</v>
      </c>
      <c r="G14" s="334"/>
      <c r="H14" s="15">
        <f>DATE(YEAR(F14),MONTH(F14)+3,DAY(F14)-1)</f>
        <v>44615</v>
      </c>
      <c r="I14" s="16">
        <f t="shared" ca="1" si="2"/>
        <v>31</v>
      </c>
      <c r="J14" s="17" t="str">
        <f t="shared" ca="1" si="3"/>
        <v>NOT DUE</v>
      </c>
      <c r="K14" s="31" t="s">
        <v>2682</v>
      </c>
      <c r="L14" s="20"/>
    </row>
    <row r="15" spans="1:12" ht="24.95" customHeight="1">
      <c r="A15" s="17" t="s">
        <v>2691</v>
      </c>
      <c r="B15" s="31" t="s">
        <v>2669</v>
      </c>
      <c r="C15" s="31" t="s">
        <v>2670</v>
      </c>
      <c r="D15" s="41" t="s">
        <v>0</v>
      </c>
      <c r="E15" s="13">
        <v>41565</v>
      </c>
      <c r="F15" s="325">
        <v>44524</v>
      </c>
      <c r="G15" s="334"/>
      <c r="H15" s="15">
        <f>DATE(YEAR(F15),MONTH(F15)+3,DAY(F15)-1)</f>
        <v>44615</v>
      </c>
      <c r="I15" s="16">
        <f t="shared" ca="1" si="2"/>
        <v>31</v>
      </c>
      <c r="J15" s="17" t="str">
        <f t="shared" ca="1" si="3"/>
        <v>NOT DUE</v>
      </c>
      <c r="K15" s="31" t="s">
        <v>2683</v>
      </c>
      <c r="L15" s="20"/>
    </row>
    <row r="16" spans="1:12" ht="24.95" customHeight="1">
      <c r="A16" s="17" t="s">
        <v>2692</v>
      </c>
      <c r="B16" s="31" t="s">
        <v>2671</v>
      </c>
      <c r="C16" s="31" t="s">
        <v>2672</v>
      </c>
      <c r="D16" s="41" t="s">
        <v>375</v>
      </c>
      <c r="E16" s="13">
        <v>41565</v>
      </c>
      <c r="F16" s="325">
        <v>44524</v>
      </c>
      <c r="G16" s="334"/>
      <c r="H16" s="15">
        <f>DATE(YEAR(F16)+1,MONTH(F16),DAY(F16)-1)</f>
        <v>44888</v>
      </c>
      <c r="I16" s="16">
        <f t="shared" ca="1" si="2"/>
        <v>304</v>
      </c>
      <c r="J16" s="17" t="str">
        <f t="shared" ca="1" si="3"/>
        <v>NOT DUE</v>
      </c>
      <c r="K16" s="31" t="s">
        <v>2684</v>
      </c>
      <c r="L16" s="20"/>
    </row>
    <row r="17" spans="1:12">
      <c r="A17" s="17" t="s">
        <v>2693</v>
      </c>
      <c r="B17" s="31" t="s">
        <v>2673</v>
      </c>
      <c r="C17" s="31" t="s">
        <v>1941</v>
      </c>
      <c r="D17" s="41" t="s">
        <v>375</v>
      </c>
      <c r="E17" s="13">
        <v>41565</v>
      </c>
      <c r="F17" s="325">
        <v>44524</v>
      </c>
      <c r="G17" s="334"/>
      <c r="H17" s="15">
        <f>DATE(YEAR(F17)+1,MONTH(F17),DAY(F17)-1)</f>
        <v>44888</v>
      </c>
      <c r="I17" s="16">
        <f t="shared" ca="1" si="2"/>
        <v>304</v>
      </c>
      <c r="J17" s="17" t="str">
        <f t="shared" ca="1" si="3"/>
        <v>NOT DUE</v>
      </c>
      <c r="K17" s="31"/>
      <c r="L17" s="20"/>
    </row>
    <row r="18" spans="1:12">
      <c r="A18" s="17" t="s">
        <v>2960</v>
      </c>
      <c r="B18" s="31" t="s">
        <v>2674</v>
      </c>
      <c r="C18" s="31" t="s">
        <v>2675</v>
      </c>
      <c r="D18" s="41" t="s">
        <v>55</v>
      </c>
      <c r="E18" s="13">
        <v>41565</v>
      </c>
      <c r="F18" s="325">
        <v>44524</v>
      </c>
      <c r="G18" s="334"/>
      <c r="H18" s="15">
        <f>DATE(YEAR(F18)+3,MONTH(F18),DAY(F18)-1)</f>
        <v>45619</v>
      </c>
      <c r="I18" s="16">
        <f t="shared" ca="1" si="2"/>
        <v>1035</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5220</v>
      </c>
      <c r="D24" s="39"/>
      <c r="E24" s="49"/>
      <c r="F24" t="s">
        <v>5218</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selection activeCell="F20" sqref="F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11829.3</v>
      </c>
    </row>
    <row r="5" spans="1:12" ht="18" customHeight="1">
      <c r="A5" s="357" t="s">
        <v>78</v>
      </c>
      <c r="B5" s="357"/>
      <c r="C5" s="38" t="s">
        <v>2696</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5">
        <v>44583</v>
      </c>
      <c r="G8" s="334"/>
      <c r="H8" s="15">
        <f>DATE(YEAR(F8),MONTH(F8),DAY(F8)+7)</f>
        <v>44590</v>
      </c>
      <c r="I8" s="16">
        <f t="shared" ref="I8:I14" ca="1" si="0">IF(ISBLANK(H8),"",H8-DATE(YEAR(NOW()),MONTH(NOW()),DAY(NOW())))</f>
        <v>6</v>
      </c>
      <c r="J8" s="17" t="str">
        <f t="shared" ref="J8:J14" ca="1" si="1">IF(I8="","",IF(I8&lt;0,"OVERDUE","NOT DUE"))</f>
        <v>NOT DUE</v>
      </c>
      <c r="K8" s="31"/>
      <c r="L8" s="148"/>
    </row>
    <row r="9" spans="1:12" ht="15" customHeight="1">
      <c r="A9" s="17" t="s">
        <v>3300</v>
      </c>
      <c r="B9" s="31" t="s">
        <v>2699</v>
      </c>
      <c r="C9" s="31" t="s">
        <v>2700</v>
      </c>
      <c r="D9" s="41" t="s">
        <v>26</v>
      </c>
      <c r="E9" s="13">
        <v>41565</v>
      </c>
      <c r="F9" s="325">
        <v>44583</v>
      </c>
      <c r="G9" s="334"/>
      <c r="H9" s="15">
        <f>DATE(YEAR(F9),MONTH(F9),DAY(F9)+7)</f>
        <v>44590</v>
      </c>
      <c r="I9" s="16">
        <f t="shared" ca="1" si="0"/>
        <v>6</v>
      </c>
      <c r="J9" s="17" t="str">
        <f t="shared" ca="1" si="1"/>
        <v>NOT DUE</v>
      </c>
      <c r="K9" s="31"/>
      <c r="L9" s="148"/>
    </row>
    <row r="10" spans="1:12" ht="15" customHeight="1">
      <c r="A10" s="17" t="s">
        <v>3301</v>
      </c>
      <c r="B10" s="31" t="s">
        <v>2701</v>
      </c>
      <c r="C10" s="31" t="s">
        <v>2702</v>
      </c>
      <c r="D10" s="41" t="s">
        <v>26</v>
      </c>
      <c r="E10" s="13">
        <v>41565</v>
      </c>
      <c r="F10" s="325">
        <v>44583</v>
      </c>
      <c r="G10" s="334"/>
      <c r="H10" s="15">
        <f>DATE(YEAR(F10),MONTH(F10),DAY(F10)+7)</f>
        <v>44590</v>
      </c>
      <c r="I10" s="16">
        <f t="shared" ca="1" si="0"/>
        <v>6</v>
      </c>
      <c r="J10" s="17" t="str">
        <f t="shared" ca="1" si="1"/>
        <v>NOT DUE</v>
      </c>
      <c r="K10" s="31"/>
      <c r="L10" s="148"/>
    </row>
    <row r="11" spans="1:12" ht="38.25">
      <c r="A11" s="17" t="s">
        <v>3302</v>
      </c>
      <c r="B11" s="31" t="s">
        <v>2703</v>
      </c>
      <c r="C11" s="31" t="s">
        <v>2702</v>
      </c>
      <c r="D11" s="41" t="s">
        <v>4</v>
      </c>
      <c r="E11" s="13">
        <v>41565</v>
      </c>
      <c r="F11" s="325">
        <f>F10</f>
        <v>44583</v>
      </c>
      <c r="G11" s="334"/>
      <c r="H11" s="15">
        <f>EDATE(F11-1,1)</f>
        <v>44613</v>
      </c>
      <c r="I11" s="16">
        <f t="shared" ca="1" si="0"/>
        <v>29</v>
      </c>
      <c r="J11" s="17" t="str">
        <f t="shared" ca="1" si="1"/>
        <v>NOT DUE</v>
      </c>
      <c r="K11" s="31"/>
      <c r="L11" s="20"/>
    </row>
    <row r="12" spans="1:12" ht="15" customHeight="1">
      <c r="A12" s="17" t="s">
        <v>3303</v>
      </c>
      <c r="B12" s="31" t="s">
        <v>2704</v>
      </c>
      <c r="C12" s="31" t="s">
        <v>2702</v>
      </c>
      <c r="D12" s="41" t="s">
        <v>26</v>
      </c>
      <c r="E12" s="13">
        <v>41565</v>
      </c>
      <c r="F12" s="325">
        <f>F11</f>
        <v>44583</v>
      </c>
      <c r="G12" s="334"/>
      <c r="H12" s="15">
        <f>DATE(YEAR(F12),MONTH(F12),DAY(F12)+7)</f>
        <v>44590</v>
      </c>
      <c r="I12" s="16">
        <f t="shared" ca="1" si="0"/>
        <v>6</v>
      </c>
      <c r="J12" s="17" t="str">
        <f t="shared" ca="1" si="1"/>
        <v>NOT DUE</v>
      </c>
      <c r="K12" s="31"/>
      <c r="L12" s="20"/>
    </row>
    <row r="13" spans="1:12" ht="25.5">
      <c r="A13" s="17" t="s">
        <v>3304</v>
      </c>
      <c r="B13" s="31" t="s">
        <v>2705</v>
      </c>
      <c r="C13" s="31" t="s">
        <v>2702</v>
      </c>
      <c r="D13" s="41" t="s">
        <v>3</v>
      </c>
      <c r="E13" s="13">
        <v>41565</v>
      </c>
      <c r="F13" s="13">
        <v>44486</v>
      </c>
      <c r="G13" s="334"/>
      <c r="H13" s="15">
        <f>DATE(YEAR(F13),MONTH(F13)+6,DAY(F13)-1)</f>
        <v>44667</v>
      </c>
      <c r="I13" s="16">
        <f t="shared" ca="1" si="0"/>
        <v>83</v>
      </c>
      <c r="J13" s="17" t="str">
        <f t="shared" ca="1" si="1"/>
        <v>NOT DUE</v>
      </c>
      <c r="K13" s="31"/>
      <c r="L13" s="20"/>
    </row>
    <row r="14" spans="1:12" ht="25.5">
      <c r="A14" s="17" t="s">
        <v>3305</v>
      </c>
      <c r="B14" s="31" t="s">
        <v>2706</v>
      </c>
      <c r="C14" s="31" t="s">
        <v>2707</v>
      </c>
      <c r="D14" s="41" t="s">
        <v>375</v>
      </c>
      <c r="E14" s="13">
        <v>41565</v>
      </c>
      <c r="F14" s="13">
        <v>44303</v>
      </c>
      <c r="G14" s="334"/>
      <c r="H14" s="15">
        <f>DATE(YEAR(F14)+1,MONTH(F14),DAY(F14)-1)</f>
        <v>44667</v>
      </c>
      <c r="I14" s="16">
        <f t="shared" ca="1" si="0"/>
        <v>83</v>
      </c>
      <c r="J14" s="17" t="str">
        <f t="shared" ca="1" si="1"/>
        <v>NOT DUE</v>
      </c>
      <c r="K14" s="31"/>
      <c r="L14" s="20"/>
    </row>
    <row r="15" spans="1:12" ht="25.5">
      <c r="A15" s="17" t="s">
        <v>3306</v>
      </c>
      <c r="B15" s="31" t="s">
        <v>2708</v>
      </c>
      <c r="C15" s="31" t="s">
        <v>2715</v>
      </c>
      <c r="D15" s="41" t="s">
        <v>4</v>
      </c>
      <c r="E15" s="13">
        <v>41565</v>
      </c>
      <c r="F15" s="325">
        <f>F11</f>
        <v>44583</v>
      </c>
      <c r="G15" s="334"/>
      <c r="H15" s="15">
        <f>EDATE(F15-1,1)</f>
        <v>44613</v>
      </c>
      <c r="I15" s="16">
        <f t="shared" ref="I15:I20" ca="1" si="2">IF(ISBLANK(H15),"",H15-DATE(YEAR(NOW()),MONTH(NOW()),DAY(NOW())))</f>
        <v>29</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4"/>
      <c r="H16" s="15">
        <f>DATE(YEAR(F16)+1,MONTH(F16),DAY(F16)-1)</f>
        <v>44772</v>
      </c>
      <c r="I16" s="16">
        <f t="shared" ca="1" si="2"/>
        <v>188</v>
      </c>
      <c r="J16" s="17" t="str">
        <f t="shared" ca="1" si="3"/>
        <v>NOT DUE</v>
      </c>
      <c r="K16" s="31"/>
      <c r="L16" s="20"/>
    </row>
    <row r="17" spans="1:12">
      <c r="A17" s="17" t="s">
        <v>3308</v>
      </c>
      <c r="B17" s="31" t="s">
        <v>2710</v>
      </c>
      <c r="C17" s="31" t="s">
        <v>2711</v>
      </c>
      <c r="D17" s="41" t="s">
        <v>375</v>
      </c>
      <c r="E17" s="13">
        <v>41565</v>
      </c>
      <c r="F17" s="13">
        <v>44304</v>
      </c>
      <c r="G17" s="334"/>
      <c r="H17" s="15">
        <f>DATE(YEAR(F17)+1,MONTH(F17),DAY(F17)-1)</f>
        <v>44668</v>
      </c>
      <c r="I17" s="16">
        <f t="shared" ca="1" si="2"/>
        <v>84</v>
      </c>
      <c r="J17" s="17" t="str">
        <f t="shared" ca="1" si="3"/>
        <v>NOT DUE</v>
      </c>
      <c r="K17" s="31"/>
      <c r="L17" s="20"/>
    </row>
    <row r="18" spans="1:12">
      <c r="A18" s="17" t="s">
        <v>3309</v>
      </c>
      <c r="B18" s="31" t="s">
        <v>2712</v>
      </c>
      <c r="C18" s="31" t="s">
        <v>2702</v>
      </c>
      <c r="D18" s="41" t="s">
        <v>375</v>
      </c>
      <c r="E18" s="13">
        <v>41565</v>
      </c>
      <c r="F18" s="325">
        <v>44304</v>
      </c>
      <c r="G18" s="334"/>
      <c r="H18" s="15">
        <f>DATE(YEAR(F18)+1,MONTH(F18),DAY(F18)-1)</f>
        <v>44668</v>
      </c>
      <c r="I18" s="16">
        <f t="shared" ca="1" si="2"/>
        <v>84</v>
      </c>
      <c r="J18" s="17" t="str">
        <f t="shared" ca="1" si="3"/>
        <v>NOT DUE</v>
      </c>
      <c r="K18" s="31"/>
      <c r="L18" s="20"/>
    </row>
    <row r="19" spans="1:12">
      <c r="A19" s="17" t="s">
        <v>3310</v>
      </c>
      <c r="B19" s="31" t="s">
        <v>2713</v>
      </c>
      <c r="C19" s="31" t="s">
        <v>612</v>
      </c>
      <c r="D19" s="41" t="s">
        <v>1</v>
      </c>
      <c r="E19" s="13">
        <v>41565</v>
      </c>
      <c r="F19" s="325">
        <v>44583</v>
      </c>
      <c r="G19" s="334"/>
      <c r="H19" s="15">
        <f>DATE(YEAR(F19),MONTH(F19),DAY(F19)+1)</f>
        <v>44584</v>
      </c>
      <c r="I19" s="16">
        <f t="shared" ca="1" si="2"/>
        <v>0</v>
      </c>
      <c r="J19" s="17" t="str">
        <f t="shared" ca="1" si="3"/>
        <v>NOT DUE</v>
      </c>
      <c r="K19" s="31"/>
      <c r="L19" s="148"/>
    </row>
    <row r="20" spans="1:12" ht="25.5">
      <c r="A20" s="17" t="s">
        <v>3311</v>
      </c>
      <c r="B20" s="31" t="s">
        <v>2714</v>
      </c>
      <c r="C20" s="31" t="s">
        <v>612</v>
      </c>
      <c r="D20" s="41" t="s">
        <v>375</v>
      </c>
      <c r="E20" s="13">
        <v>41565</v>
      </c>
      <c r="F20" s="325">
        <v>44303</v>
      </c>
      <c r="G20" s="334"/>
      <c r="H20" s="15">
        <f>DATE(YEAR(F20)+1,MONTH(F20),DAY(F20)-1)</f>
        <v>44667</v>
      </c>
      <c r="I20" s="16">
        <f t="shared" ca="1" si="2"/>
        <v>83</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5250</v>
      </c>
      <c r="E26" t="s">
        <v>5218</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workbookViewId="0">
      <selection activeCell="I8" sqref="I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5">
        <v>44571</v>
      </c>
      <c r="G8" s="334"/>
      <c r="H8" s="15">
        <f>DATE(YEAR(F8),MONTH(F8)+3,DAY(F8)-1)</f>
        <v>44660</v>
      </c>
      <c r="I8" s="16">
        <f t="shared" ref="I8:I10" ca="1" si="0">IF(ISBLANK(H8),"",H8-DATE(YEAR(NOW()),MONTH(NOW()),DAY(NOW())))</f>
        <v>76</v>
      </c>
      <c r="J8" s="17" t="str">
        <f t="shared" ref="J8:J10" ca="1" si="1">IF(I8="","",IF(I8&lt;0,"OVERDUE","NOT DUE"))</f>
        <v>NOT DUE</v>
      </c>
      <c r="K8" s="31"/>
      <c r="L8" s="20"/>
    </row>
    <row r="9" spans="1:12" ht="38.25" customHeight="1">
      <c r="A9" s="17" t="s">
        <v>2729</v>
      </c>
      <c r="B9" s="31" t="s">
        <v>2722</v>
      </c>
      <c r="C9" s="31" t="s">
        <v>2723</v>
      </c>
      <c r="D9" s="41" t="s">
        <v>3</v>
      </c>
      <c r="E9" s="13">
        <v>41565</v>
      </c>
      <c r="F9" s="325">
        <v>44456</v>
      </c>
      <c r="G9" s="334"/>
      <c r="H9" s="15">
        <f>DATE(YEAR(F9),MONTH(F9)+6,DAY(F9)-1)</f>
        <v>44636</v>
      </c>
      <c r="I9" s="16">
        <f t="shared" ca="1" si="0"/>
        <v>52</v>
      </c>
      <c r="J9" s="17" t="str">
        <f t="shared" ca="1" si="1"/>
        <v>NOT DUE</v>
      </c>
      <c r="K9" s="31" t="s">
        <v>2726</v>
      </c>
      <c r="L9" s="148"/>
    </row>
    <row r="10" spans="1:12" ht="42" customHeight="1">
      <c r="A10" s="17" t="s">
        <v>2730</v>
      </c>
      <c r="B10" s="31" t="s">
        <v>2724</v>
      </c>
      <c r="C10" s="31" t="s">
        <v>2725</v>
      </c>
      <c r="D10" s="41" t="s">
        <v>3</v>
      </c>
      <c r="E10" s="13">
        <v>41565</v>
      </c>
      <c r="F10" s="325">
        <v>44456</v>
      </c>
      <c r="G10" s="334"/>
      <c r="H10" s="15">
        <f>DATE(YEAR(F10),MONTH(F10)+6,DAY(F10)-1)</f>
        <v>44636</v>
      </c>
      <c r="I10" s="16">
        <f t="shared" ca="1" si="0"/>
        <v>52</v>
      </c>
      <c r="J10" s="17" t="str">
        <f t="shared" ca="1" si="1"/>
        <v>NOT DUE</v>
      </c>
      <c r="K10" s="31" t="s">
        <v>2727</v>
      </c>
      <c r="L10" s="148"/>
    </row>
    <row r="11" spans="1:12" ht="42.75" customHeight="1">
      <c r="A11" s="231" t="s">
        <v>4706</v>
      </c>
      <c r="B11" s="232" t="s">
        <v>4707</v>
      </c>
      <c r="C11" s="232" t="s">
        <v>4708</v>
      </c>
      <c r="D11" s="233" t="s">
        <v>4705</v>
      </c>
      <c r="E11" s="13">
        <v>41565</v>
      </c>
      <c r="F11" s="13">
        <v>42919</v>
      </c>
      <c r="G11" s="334"/>
      <c r="H11" s="15">
        <f>DATE(YEAR(F11)+5,MONTH(F11),DAY(F11)-1)</f>
        <v>44744</v>
      </c>
      <c r="I11" s="16">
        <f t="shared" ref="I11" ca="1" si="2">IF(ISBLANK(H11),"",H11-DATE(YEAR(NOW()),MONTH(NOW()),DAY(NOW())))</f>
        <v>160</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4"/>
      <c r="H12" s="15">
        <f>DATE(YEAR(F12)+5,MONTH(F12),DAY(F12)-1)</f>
        <v>44744</v>
      </c>
      <c r="I12" s="16">
        <f t="shared" ref="I12" ca="1" si="4">IF(ISBLANK(H12),"",H12-DATE(YEAR(NOW()),MONTH(NOW()),DAY(NOW())))</f>
        <v>160</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5250</v>
      </c>
      <c r="E16" t="s">
        <v>5218</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3" workbookViewId="0">
      <selection activeCell="F14" sqref="F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42653.9</v>
      </c>
    </row>
    <row r="5" spans="1:12" ht="18" customHeight="1">
      <c r="A5" s="357" t="s">
        <v>78</v>
      </c>
      <c r="B5" s="357"/>
      <c r="C5" s="38" t="s">
        <v>2654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5">
        <v>44350</v>
      </c>
      <c r="G8" s="27">
        <v>39739.599999999999</v>
      </c>
      <c r="H8" s="333">
        <f>IF(I8&lt;=4000,$F$5+(I8/24),"error")</f>
        <v>44629.237500000003</v>
      </c>
      <c r="I8" s="23">
        <f t="shared" ref="I8:I20" si="0">D8-($F$4-G8)</f>
        <v>1085.6999999999971</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3">
        <f>IF(I9&lt;=8000,$F$5+(I9/24),"error")</f>
        <v>44795.904166666667</v>
      </c>
      <c r="I9" s="23">
        <f t="shared" si="0"/>
        <v>5085.6999999999971</v>
      </c>
      <c r="J9" s="17" t="str">
        <f t="shared" si="1"/>
        <v>NOT DUE</v>
      </c>
      <c r="K9" s="31" t="s">
        <v>2756</v>
      </c>
      <c r="L9" s="20"/>
    </row>
    <row r="10" spans="1:12" ht="24.95" customHeight="1">
      <c r="A10" s="17" t="s">
        <v>2763</v>
      </c>
      <c r="B10" s="31" t="s">
        <v>2737</v>
      </c>
      <c r="C10" s="31" t="s">
        <v>2738</v>
      </c>
      <c r="D10" s="43">
        <v>2000</v>
      </c>
      <c r="E10" s="13">
        <v>41565</v>
      </c>
      <c r="F10" s="13">
        <v>44573</v>
      </c>
      <c r="G10" s="27">
        <v>42000</v>
      </c>
      <c r="H10" s="333">
        <f>IF(I10&lt;=2000,$F$5+(I10/24),"error")</f>
        <v>44640.087500000001</v>
      </c>
      <c r="I10" s="23">
        <f t="shared" si="0"/>
        <v>1346.0999999999985</v>
      </c>
      <c r="J10" s="17" t="str">
        <f t="shared" si="1"/>
        <v>NOT DUE</v>
      </c>
      <c r="K10" s="31" t="s">
        <v>2757</v>
      </c>
      <c r="L10" s="20"/>
    </row>
    <row r="11" spans="1:12" ht="24.95" customHeight="1">
      <c r="A11" s="17" t="s">
        <v>2764</v>
      </c>
      <c r="B11" s="31" t="s">
        <v>2739</v>
      </c>
      <c r="C11" s="31" t="s">
        <v>2740</v>
      </c>
      <c r="D11" s="43">
        <v>2000</v>
      </c>
      <c r="E11" s="13">
        <v>41565</v>
      </c>
      <c r="F11" s="325">
        <v>44522</v>
      </c>
      <c r="G11" s="27">
        <v>42000</v>
      </c>
      <c r="H11" s="333">
        <f>IF(I11&lt;=2000,$F$5+(I11/24),"error")</f>
        <v>44640.087500000001</v>
      </c>
      <c r="I11" s="23">
        <f t="shared" si="0"/>
        <v>1346.0999999999985</v>
      </c>
      <c r="J11" s="17" t="str">
        <f t="shared" si="1"/>
        <v>NOT DUE</v>
      </c>
      <c r="K11" s="31" t="s">
        <v>2758</v>
      </c>
      <c r="L11" s="20"/>
    </row>
    <row r="12" spans="1:12" ht="25.5">
      <c r="A12" s="17" t="s">
        <v>2765</v>
      </c>
      <c r="B12" s="31" t="s">
        <v>2741</v>
      </c>
      <c r="C12" s="31" t="s">
        <v>2742</v>
      </c>
      <c r="D12" s="43">
        <v>8000</v>
      </c>
      <c r="E12" s="13">
        <v>41565</v>
      </c>
      <c r="F12" s="325">
        <v>44452</v>
      </c>
      <c r="G12" s="27">
        <v>40914.800000000003</v>
      </c>
      <c r="H12" s="333">
        <f>IF(I12&lt;=8000,$F$5+(I12/24),"error")</f>
        <v>44844.870833333334</v>
      </c>
      <c r="I12" s="23">
        <f t="shared" si="0"/>
        <v>6260.9000000000015</v>
      </c>
      <c r="J12" s="17" t="str">
        <f t="shared" ref="J12:J20" si="2">IF(I12="","",IF(I12&lt;0,"OVERDUE","NOT DUE"))</f>
        <v>NOT DUE</v>
      </c>
      <c r="K12" s="31"/>
      <c r="L12" s="20"/>
    </row>
    <row r="13" spans="1:12" ht="38.25">
      <c r="A13" s="17" t="s">
        <v>2766</v>
      </c>
      <c r="B13" s="31" t="s">
        <v>2743</v>
      </c>
      <c r="C13" s="31" t="s">
        <v>2744</v>
      </c>
      <c r="D13" s="43">
        <v>8000</v>
      </c>
      <c r="E13" s="13">
        <v>41565</v>
      </c>
      <c r="F13" s="325">
        <v>44494</v>
      </c>
      <c r="G13" s="27">
        <v>41700</v>
      </c>
      <c r="H13" s="333">
        <f>IF(I13&lt;=8000,$F$5+(I13/24),"error")</f>
        <v>44877.587500000001</v>
      </c>
      <c r="I13" s="23">
        <f t="shared" si="0"/>
        <v>7046.0999999999985</v>
      </c>
      <c r="J13" s="17" t="str">
        <f t="shared" si="2"/>
        <v>NOT DUE</v>
      </c>
      <c r="K13" s="31" t="s">
        <v>2759</v>
      </c>
      <c r="L13" s="20"/>
    </row>
    <row r="14" spans="1:12">
      <c r="A14" s="17" t="s">
        <v>2767</v>
      </c>
      <c r="B14" s="31" t="s">
        <v>2745</v>
      </c>
      <c r="C14" s="31" t="s">
        <v>2746</v>
      </c>
      <c r="D14" s="43">
        <v>8000</v>
      </c>
      <c r="E14" s="13">
        <v>41565</v>
      </c>
      <c r="F14" s="13">
        <v>44071</v>
      </c>
      <c r="G14" s="27">
        <v>36392.800000000003</v>
      </c>
      <c r="H14" s="333">
        <f>IF(I14&lt;=8000,$F$5+(I14/24),"error")</f>
        <v>44656.45416666667</v>
      </c>
      <c r="I14" s="23">
        <f t="shared" si="0"/>
        <v>1738.9000000000015</v>
      </c>
      <c r="J14" s="17" t="str">
        <f t="shared" si="2"/>
        <v>NOT DUE</v>
      </c>
      <c r="K14" s="31"/>
      <c r="L14" s="145" t="s">
        <v>1105</v>
      </c>
    </row>
    <row r="15" spans="1:12">
      <c r="A15" s="17" t="s">
        <v>2768</v>
      </c>
      <c r="B15" s="31" t="s">
        <v>2747</v>
      </c>
      <c r="C15" s="31" t="s">
        <v>554</v>
      </c>
      <c r="D15" s="43">
        <v>4000</v>
      </c>
      <c r="E15" s="13">
        <v>41565</v>
      </c>
      <c r="F15" s="325">
        <v>44464</v>
      </c>
      <c r="G15" s="27">
        <v>41131</v>
      </c>
      <c r="H15" s="333">
        <f>IF(I15&lt;=4000,$F$5+(I15/24),"error")</f>
        <v>44687.212500000001</v>
      </c>
      <c r="I15" s="23">
        <f t="shared" si="0"/>
        <v>2477.0999999999985</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3">
        <f>IF(I16&lt;=8000,$F$5+(I16/24),"error")</f>
        <v>44724.754166666666</v>
      </c>
      <c r="I16" s="23">
        <f t="shared" si="0"/>
        <v>3378.0999999999985</v>
      </c>
      <c r="J16" s="17" t="str">
        <f t="shared" si="2"/>
        <v>NOT DUE</v>
      </c>
      <c r="K16" s="31"/>
      <c r="L16" s="145" t="s">
        <v>1105</v>
      </c>
    </row>
    <row r="17" spans="1:12" ht="25.5">
      <c r="A17" s="17" t="s">
        <v>2770</v>
      </c>
      <c r="B17" s="31"/>
      <c r="C17" s="31" t="s">
        <v>2750</v>
      </c>
      <c r="D17" s="43">
        <v>2000</v>
      </c>
      <c r="E17" s="13">
        <v>41565</v>
      </c>
      <c r="F17" s="325">
        <v>44464</v>
      </c>
      <c r="G17" s="27">
        <v>41131</v>
      </c>
      <c r="H17" s="333">
        <f>IF(I17&lt;=2000,$F$5+(I17/24),"error")</f>
        <v>44603.879166666666</v>
      </c>
      <c r="I17" s="23">
        <f t="shared" si="0"/>
        <v>477.09999999999854</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3">
        <f t="shared" ref="H18:H20" si="3">IF(I18&lt;=8000,$F$5+(I18/24),"error")</f>
        <v>44656.45416666667</v>
      </c>
      <c r="I18" s="23">
        <f t="shared" si="0"/>
        <v>1738.9000000000015</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3">
        <f t="shared" si="3"/>
        <v>44641.337500000001</v>
      </c>
      <c r="I19" s="23">
        <f t="shared" si="0"/>
        <v>1376.0999999999985</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3">
        <f t="shared" si="3"/>
        <v>44641.337500000001</v>
      </c>
      <c r="I20" s="23">
        <f t="shared" si="0"/>
        <v>1376.0999999999985</v>
      </c>
      <c r="J20" s="17" t="str">
        <f t="shared" si="2"/>
        <v>NOT DUE</v>
      </c>
      <c r="K20" s="31"/>
      <c r="L20" s="145" t="s">
        <v>5241</v>
      </c>
    </row>
    <row r="24" spans="1:12">
      <c r="A24"/>
      <c r="G24" s="164"/>
    </row>
    <row r="25" spans="1:12">
      <c r="A25"/>
      <c r="B25" t="s">
        <v>4628</v>
      </c>
      <c r="E25" t="s">
        <v>4629</v>
      </c>
      <c r="G25" s="164"/>
    </row>
    <row r="26" spans="1:12">
      <c r="A26"/>
      <c r="B26" t="s">
        <v>5220</v>
      </c>
      <c r="E26" t="s">
        <v>5218</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5">
        <v>44569</v>
      </c>
      <c r="G8" s="334"/>
      <c r="H8" s="15">
        <f>EDATE(F8-1,1)</f>
        <v>44599</v>
      </c>
      <c r="I8" s="16">
        <f t="shared" ref="I8:I10" ca="1" si="0">IF(ISBLANK(H8),"",H8-DATE(YEAR(NOW()),MONTH(NOW()),DAY(NOW())))</f>
        <v>15</v>
      </c>
      <c r="J8" s="17" t="str">
        <f t="shared" ref="J8:J11" ca="1" si="1">IF(I8="","",IF(I8&lt;0,"OVERDUE","NOT DUE"))</f>
        <v>NOT DUE</v>
      </c>
      <c r="K8" s="31"/>
      <c r="L8" s="287" t="s">
        <v>5223</v>
      </c>
    </row>
    <row r="9" spans="1:12" ht="34.5" customHeight="1">
      <c r="A9" s="17" t="s">
        <v>3296</v>
      </c>
      <c r="B9" s="31" t="s">
        <v>2780</v>
      </c>
      <c r="C9" s="31" t="s">
        <v>2781</v>
      </c>
      <c r="D9" s="41" t="s">
        <v>1</v>
      </c>
      <c r="E9" s="13">
        <v>41565</v>
      </c>
      <c r="F9" s="325">
        <v>44583</v>
      </c>
      <c r="G9" s="334"/>
      <c r="H9" s="15">
        <f>DATE(YEAR(F9),MONTH(F9),DAY(F9)+1)</f>
        <v>44584</v>
      </c>
      <c r="I9" s="16">
        <f t="shared" ca="1" si="0"/>
        <v>0</v>
      </c>
      <c r="J9" s="17" t="str">
        <f t="shared" ca="1" si="1"/>
        <v>NOT DUE</v>
      </c>
      <c r="K9" s="31"/>
      <c r="L9" s="20"/>
    </row>
    <row r="10" spans="1:12" ht="33" customHeight="1">
      <c r="A10" s="17" t="s">
        <v>3297</v>
      </c>
      <c r="B10" s="31" t="s">
        <v>2782</v>
      </c>
      <c r="C10" s="31" t="s">
        <v>2783</v>
      </c>
      <c r="D10" s="41" t="s">
        <v>4</v>
      </c>
      <c r="E10" s="13">
        <v>41565</v>
      </c>
      <c r="F10" s="325">
        <f>F8</f>
        <v>44569</v>
      </c>
      <c r="G10" s="334"/>
      <c r="H10" s="15">
        <f>EDATE(F10-1,1)</f>
        <v>44599</v>
      </c>
      <c r="I10" s="16">
        <f t="shared" ca="1" si="0"/>
        <v>15</v>
      </c>
      <c r="J10" s="17" t="str">
        <f t="shared" ca="1" si="1"/>
        <v>NOT DUE</v>
      </c>
      <c r="K10" s="31"/>
      <c r="L10" s="20"/>
    </row>
    <row r="11" spans="1:12" ht="38.25">
      <c r="A11" s="17" t="s">
        <v>3298</v>
      </c>
      <c r="B11" s="31" t="s">
        <v>2784</v>
      </c>
      <c r="C11" s="31" t="s">
        <v>2785</v>
      </c>
      <c r="D11" s="41" t="s">
        <v>2786</v>
      </c>
      <c r="E11" s="13">
        <v>41565</v>
      </c>
      <c r="F11" s="13">
        <v>43604</v>
      </c>
      <c r="G11" s="334"/>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5250</v>
      </c>
      <c r="E17" t="s">
        <v>5218</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5">
        <v>44584</v>
      </c>
      <c r="G8" s="334"/>
      <c r="H8" s="15">
        <f>DATE(YEAR(F8),MONTH(F8),DAY(F8)+3)</f>
        <v>44587</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5">
        <v>44558</v>
      </c>
      <c r="G9" s="334"/>
      <c r="H9" s="15">
        <f>DATE(YEAR(F9),MONTH(F9)+6,DAY(F9)-1)</f>
        <v>44739</v>
      </c>
      <c r="I9" s="16">
        <f t="shared" ca="1" si="0"/>
        <v>155</v>
      </c>
      <c r="J9" s="17" t="str">
        <f t="shared" ca="1" si="1"/>
        <v>NOT DUE</v>
      </c>
      <c r="K9" s="31"/>
      <c r="L9" s="20"/>
    </row>
    <row r="10" spans="1:12" ht="18.75" customHeight="1">
      <c r="A10" s="17" t="s">
        <v>3294</v>
      </c>
      <c r="B10" s="31" t="s">
        <v>2789</v>
      </c>
      <c r="C10" s="31" t="s">
        <v>554</v>
      </c>
      <c r="D10" s="41" t="s">
        <v>4</v>
      </c>
      <c r="E10" s="13">
        <v>41565</v>
      </c>
      <c r="F10" s="325">
        <v>44563</v>
      </c>
      <c r="G10" s="334"/>
      <c r="H10" s="15">
        <f>EDATE(F10-1,1)</f>
        <v>44593</v>
      </c>
      <c r="I10" s="16">
        <f t="shared" ca="1" si="0"/>
        <v>9</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5220</v>
      </c>
      <c r="D16" s="39"/>
      <c r="E16" s="49"/>
      <c r="F16" t="s">
        <v>5218</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E14" sqref="E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5">
        <v>44584</v>
      </c>
      <c r="G8" s="334"/>
      <c r="H8" s="15">
        <f>DATE(YEAR(F8),MONTH(F8),DAY(F8)+14)</f>
        <v>44598</v>
      </c>
      <c r="I8" s="16">
        <f t="shared" ref="I8:I10" ca="1" si="0">IF(ISBLANK(H8),"",H8-DATE(YEAR(NOW()),MONTH(NOW()),DAY(NOW())))</f>
        <v>14</v>
      </c>
      <c r="J8" s="17" t="str">
        <f t="shared" ref="J8:J11" ca="1" si="1">IF(I8="","",IF(I8&lt;0,"OVERDUE","NOT DUE"))</f>
        <v>NOT DUE</v>
      </c>
      <c r="K8" s="31"/>
      <c r="L8" s="20"/>
    </row>
    <row r="9" spans="1:12">
      <c r="A9" s="17" t="s">
        <v>3287</v>
      </c>
      <c r="B9" s="31" t="s">
        <v>2794</v>
      </c>
      <c r="C9" s="31" t="s">
        <v>554</v>
      </c>
      <c r="D9" s="41" t="s">
        <v>0</v>
      </c>
      <c r="E9" s="13">
        <v>41565</v>
      </c>
      <c r="F9" s="325">
        <v>44584</v>
      </c>
      <c r="G9" s="334"/>
      <c r="H9" s="15">
        <f>DATE(YEAR(F9),MONTH(F9)+3,DAY(F9)-1)</f>
        <v>44673</v>
      </c>
      <c r="I9" s="16">
        <f t="shared" ca="1" si="0"/>
        <v>89</v>
      </c>
      <c r="J9" s="17" t="str">
        <f t="shared" ca="1" si="1"/>
        <v>NOT DUE</v>
      </c>
      <c r="K9" s="31"/>
      <c r="L9" s="20"/>
    </row>
    <row r="10" spans="1:12" ht="34.5" customHeight="1">
      <c r="A10" s="17" t="s">
        <v>3288</v>
      </c>
      <c r="B10" s="31" t="s">
        <v>2831</v>
      </c>
      <c r="C10" s="31" t="s">
        <v>2832</v>
      </c>
      <c r="D10" s="41" t="s">
        <v>0</v>
      </c>
      <c r="E10" s="13">
        <v>41565</v>
      </c>
      <c r="F10" s="325">
        <v>44551</v>
      </c>
      <c r="G10" s="334"/>
      <c r="H10" s="15">
        <f>DATE(YEAR(F10),MONTH(F10)+3,DAY(F10)-1)</f>
        <v>44640</v>
      </c>
      <c r="I10" s="16">
        <f t="shared" ca="1" si="0"/>
        <v>56</v>
      </c>
      <c r="J10" s="17" t="str">
        <f t="shared" ca="1" si="1"/>
        <v>NOT DUE</v>
      </c>
      <c r="K10" s="31" t="s">
        <v>2802</v>
      </c>
      <c r="L10" s="20"/>
    </row>
    <row r="11" spans="1:12" ht="21" customHeight="1">
      <c r="A11" s="17" t="s">
        <v>3289</v>
      </c>
      <c r="B11" s="31" t="s">
        <v>2795</v>
      </c>
      <c r="C11" s="31" t="s">
        <v>2796</v>
      </c>
      <c r="D11" s="41" t="s">
        <v>0</v>
      </c>
      <c r="E11" s="13">
        <v>41565</v>
      </c>
      <c r="F11" s="325">
        <v>44527</v>
      </c>
      <c r="G11" s="334"/>
      <c r="H11" s="15">
        <f>DATE(YEAR(F11),MONTH(F11)+3,DAY(F11)-1)</f>
        <v>44618</v>
      </c>
      <c r="I11" s="16">
        <f t="shared" ref="I11" ca="1" si="2">IF(ISBLANK(H11),"",H11-DATE(YEAR(NOW()),MONTH(NOW()),DAY(NOW())))</f>
        <v>34</v>
      </c>
      <c r="J11" s="17" t="str">
        <f t="shared" ca="1" si="1"/>
        <v>NOT DUE</v>
      </c>
      <c r="K11" s="31"/>
      <c r="L11" s="20"/>
    </row>
    <row r="12" spans="1:12" ht="35.25" customHeight="1">
      <c r="A12" s="17" t="s">
        <v>3290</v>
      </c>
      <c r="B12" s="31" t="s">
        <v>2797</v>
      </c>
      <c r="C12" s="31" t="s">
        <v>2798</v>
      </c>
      <c r="D12" s="41" t="s">
        <v>0</v>
      </c>
      <c r="E12" s="13">
        <v>41565</v>
      </c>
      <c r="F12" s="325">
        <v>44527</v>
      </c>
      <c r="G12" s="334"/>
      <c r="H12" s="15">
        <f>DATE(YEAR(F12),MONTH(F12)+3,DAY(F12)-1)</f>
        <v>44618</v>
      </c>
      <c r="I12" s="16">
        <f t="shared" ref="I12:I13" ca="1" si="3">IF(ISBLANK(H12),"",H12-DATE(YEAR(NOW()),MONTH(NOW()),DAY(NOW())))</f>
        <v>34</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5">
        <v>44584</v>
      </c>
      <c r="G13" s="334"/>
      <c r="H13" s="15">
        <f>DATE(YEAR(F13),MONTH(F13),DAY(F13)+1)</f>
        <v>44585</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67" t="s">
        <v>2995</v>
      </c>
      <c r="B5" s="381" t="s">
        <v>2996</v>
      </c>
      <c r="C5" s="381"/>
      <c r="D5" s="381"/>
      <c r="E5" s="381"/>
      <c r="F5" s="381"/>
      <c r="G5" s="382"/>
      <c r="I5" s="367" t="s">
        <v>2995</v>
      </c>
      <c r="J5" s="369" t="s">
        <v>2997</v>
      </c>
      <c r="K5" s="370"/>
      <c r="L5" s="370"/>
      <c r="M5" s="370"/>
      <c r="N5" s="370"/>
      <c r="O5" s="371"/>
      <c r="Q5" s="367" t="s">
        <v>2995</v>
      </c>
      <c r="R5" s="381" t="s">
        <v>2998</v>
      </c>
      <c r="S5" s="381"/>
      <c r="T5" s="381"/>
      <c r="U5" s="381"/>
      <c r="V5" s="381"/>
      <c r="W5" s="382"/>
      <c r="Y5" s="367" t="s">
        <v>2995</v>
      </c>
      <c r="Z5" s="369" t="s">
        <v>2999</v>
      </c>
      <c r="AA5" s="370"/>
      <c r="AB5" s="370"/>
      <c r="AC5" s="370"/>
      <c r="AD5" s="370"/>
      <c r="AE5" s="371"/>
      <c r="AG5" s="367" t="s">
        <v>2995</v>
      </c>
      <c r="AH5" s="369" t="s">
        <v>3020</v>
      </c>
      <c r="AI5" s="370"/>
      <c r="AJ5" s="370"/>
      <c r="AK5" s="370"/>
      <c r="AL5" s="370"/>
      <c r="AM5" s="371"/>
      <c r="AO5" s="367" t="s">
        <v>2995</v>
      </c>
      <c r="AP5" s="369" t="s">
        <v>4789</v>
      </c>
      <c r="AQ5" s="370"/>
      <c r="AR5" s="370"/>
      <c r="AS5" s="370"/>
      <c r="AT5" s="370"/>
      <c r="AU5" s="371"/>
      <c r="AW5" s="367" t="s">
        <v>2995</v>
      </c>
      <c r="AX5" s="369" t="s">
        <v>4789</v>
      </c>
      <c r="AY5" s="370"/>
      <c r="AZ5" s="370"/>
      <c r="BA5" s="370"/>
      <c r="BB5" s="370"/>
      <c r="BC5" s="371"/>
      <c r="BE5" s="367" t="s">
        <v>2995</v>
      </c>
      <c r="BF5" s="369" t="s">
        <v>5258</v>
      </c>
      <c r="BG5" s="370"/>
      <c r="BH5" s="370"/>
      <c r="BI5" s="370"/>
      <c r="BJ5" s="370"/>
      <c r="BK5" s="371"/>
    </row>
    <row r="6" spans="1:63" ht="51.75">
      <c r="A6" s="368"/>
      <c r="B6" s="77" t="s">
        <v>3000</v>
      </c>
      <c r="C6" s="78" t="s">
        <v>3001</v>
      </c>
      <c r="D6" s="79" t="s">
        <v>3002</v>
      </c>
      <c r="E6" s="80" t="s">
        <v>3003</v>
      </c>
      <c r="F6" s="81" t="s">
        <v>3004</v>
      </c>
      <c r="G6" s="82" t="s">
        <v>3005</v>
      </c>
      <c r="I6" s="368"/>
      <c r="J6" s="77" t="s">
        <v>3000</v>
      </c>
      <c r="K6" s="78" t="s">
        <v>3001</v>
      </c>
      <c r="L6" s="79" t="s">
        <v>3002</v>
      </c>
      <c r="M6" s="80" t="s">
        <v>3003</v>
      </c>
      <c r="N6" s="81" t="s">
        <v>3004</v>
      </c>
      <c r="O6" s="82" t="s">
        <v>3005</v>
      </c>
      <c r="Q6" s="368"/>
      <c r="R6" s="77" t="s">
        <v>3000</v>
      </c>
      <c r="S6" s="83" t="s">
        <v>3001</v>
      </c>
      <c r="T6" s="79" t="s">
        <v>3002</v>
      </c>
      <c r="U6" s="80" t="s">
        <v>3003</v>
      </c>
      <c r="V6" s="81" t="s">
        <v>3004</v>
      </c>
      <c r="W6" s="82" t="s">
        <v>3005</v>
      </c>
      <c r="Y6" s="368"/>
      <c r="Z6" s="77" t="s">
        <v>3000</v>
      </c>
      <c r="AA6" s="84" t="s">
        <v>3001</v>
      </c>
      <c r="AB6" s="85" t="s">
        <v>3002</v>
      </c>
      <c r="AC6" s="80" t="s">
        <v>3003</v>
      </c>
      <c r="AD6" s="86" t="s">
        <v>3004</v>
      </c>
      <c r="AE6" s="87" t="s">
        <v>3005</v>
      </c>
      <c r="AG6" s="368"/>
      <c r="AH6" s="77" t="s">
        <v>3000</v>
      </c>
      <c r="AI6" s="84" t="s">
        <v>3001</v>
      </c>
      <c r="AJ6" s="85" t="s">
        <v>3002</v>
      </c>
      <c r="AK6" s="80" t="s">
        <v>3003</v>
      </c>
      <c r="AL6" s="86" t="s">
        <v>3004</v>
      </c>
      <c r="AM6" s="87" t="s">
        <v>3005</v>
      </c>
      <c r="AO6" s="368"/>
      <c r="AP6" s="77" t="s">
        <v>3000</v>
      </c>
      <c r="AQ6" s="84" t="s">
        <v>3001</v>
      </c>
      <c r="AR6" s="85" t="s">
        <v>3002</v>
      </c>
      <c r="AS6" s="80" t="s">
        <v>3003</v>
      </c>
      <c r="AT6" s="86" t="s">
        <v>3004</v>
      </c>
      <c r="AU6" s="87" t="s">
        <v>3005</v>
      </c>
      <c r="AW6" s="368"/>
      <c r="AX6" s="77" t="s">
        <v>3000</v>
      </c>
      <c r="AY6" s="84" t="s">
        <v>3001</v>
      </c>
      <c r="AZ6" s="85" t="s">
        <v>3002</v>
      </c>
      <c r="BA6" s="80" t="s">
        <v>3003</v>
      </c>
      <c r="BB6" s="86" t="s">
        <v>3004</v>
      </c>
      <c r="BC6" s="87" t="s">
        <v>3005</v>
      </c>
      <c r="BE6" s="368"/>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3" t="s">
        <v>59</v>
      </c>
      <c r="E14" s="384"/>
      <c r="F14" s="384"/>
      <c r="G14" s="385"/>
      <c r="J14" s="105" t="s">
        <v>3018</v>
      </c>
      <c r="K14" s="108" t="s">
        <v>3019</v>
      </c>
      <c r="L14" s="383" t="s">
        <v>59</v>
      </c>
      <c r="M14" s="384"/>
      <c r="N14" s="384"/>
      <c r="O14" s="385"/>
      <c r="R14" s="105" t="s">
        <v>3018</v>
      </c>
      <c r="S14" s="108" t="s">
        <v>3019</v>
      </c>
      <c r="T14" s="383" t="s">
        <v>59</v>
      </c>
      <c r="U14" s="384"/>
      <c r="V14" s="384"/>
      <c r="W14" s="385"/>
      <c r="Z14" s="105" t="s">
        <v>3018</v>
      </c>
      <c r="AA14" s="108" t="s">
        <v>3019</v>
      </c>
      <c r="AB14" s="383" t="s">
        <v>59</v>
      </c>
      <c r="AC14" s="384"/>
      <c r="AD14" s="384"/>
      <c r="AE14" s="385"/>
      <c r="AH14" s="105" t="s">
        <v>3018</v>
      </c>
      <c r="AI14" s="108" t="s">
        <v>3019</v>
      </c>
      <c r="AJ14" s="383" t="s">
        <v>59</v>
      </c>
      <c r="AK14" s="384"/>
      <c r="AL14" s="384"/>
      <c r="AM14" s="385"/>
      <c r="AO14" s="105" t="s">
        <v>3018</v>
      </c>
      <c r="AP14" s="108" t="s">
        <v>3019</v>
      </c>
      <c r="AQ14" s="309" t="s">
        <v>59</v>
      </c>
      <c r="AR14" s="310"/>
      <c r="AS14" s="310"/>
      <c r="AT14" s="311"/>
      <c r="AW14" s="105" t="s">
        <v>3018</v>
      </c>
      <c r="AX14" s="108" t="s">
        <v>3019</v>
      </c>
      <c r="AY14" s="342" t="s">
        <v>59</v>
      </c>
      <c r="AZ14" s="343"/>
      <c r="BA14" s="343"/>
      <c r="BB14" s="344"/>
    </row>
    <row r="15" spans="1:63" ht="18" customHeight="1">
      <c r="B15" s="106">
        <v>1</v>
      </c>
      <c r="C15" s="103">
        <v>7413</v>
      </c>
      <c r="D15" s="386"/>
      <c r="E15" s="387"/>
      <c r="F15" s="387"/>
      <c r="G15" s="388"/>
      <c r="J15" s="106">
        <v>1</v>
      </c>
      <c r="K15" s="103">
        <v>15090</v>
      </c>
      <c r="L15" s="386"/>
      <c r="M15" s="387"/>
      <c r="N15" s="387"/>
      <c r="O15" s="388"/>
      <c r="R15" s="106">
        <v>1</v>
      </c>
      <c r="S15" s="103">
        <v>20963</v>
      </c>
      <c r="T15" s="386"/>
      <c r="U15" s="387"/>
      <c r="V15" s="387"/>
      <c r="W15" s="388"/>
      <c r="Z15" s="106">
        <v>1</v>
      </c>
      <c r="AA15" s="103">
        <v>20963</v>
      </c>
      <c r="AB15" s="386"/>
      <c r="AC15" s="387"/>
      <c r="AD15" s="387"/>
      <c r="AE15" s="388"/>
      <c r="AH15" s="106">
        <v>1</v>
      </c>
      <c r="AI15" s="103">
        <v>26514</v>
      </c>
      <c r="AJ15" s="386"/>
      <c r="AK15" s="387"/>
      <c r="AL15" s="387"/>
      <c r="AM15" s="388"/>
      <c r="AO15" s="106">
        <v>1</v>
      </c>
      <c r="AP15" s="103">
        <v>32442</v>
      </c>
      <c r="AQ15" s="375"/>
      <c r="AR15" s="376"/>
      <c r="AS15" s="376"/>
      <c r="AT15" s="377"/>
      <c r="AW15" s="106">
        <v>1</v>
      </c>
      <c r="AX15" s="103">
        <v>38890</v>
      </c>
      <c r="AY15" s="389" t="s">
        <v>5279</v>
      </c>
      <c r="AZ15" s="390"/>
      <c r="BA15" s="390"/>
      <c r="BB15" s="391"/>
    </row>
    <row r="16" spans="1:63" ht="18" customHeight="1">
      <c r="B16" s="106">
        <v>2</v>
      </c>
      <c r="C16" s="103">
        <v>7747</v>
      </c>
      <c r="D16" s="386"/>
      <c r="E16" s="387"/>
      <c r="F16" s="387"/>
      <c r="G16" s="388"/>
      <c r="J16" s="106">
        <v>2</v>
      </c>
      <c r="K16" s="103">
        <v>14651</v>
      </c>
      <c r="L16" s="386"/>
      <c r="M16" s="387"/>
      <c r="N16" s="387"/>
      <c r="O16" s="388"/>
      <c r="R16" s="106">
        <v>2</v>
      </c>
      <c r="S16" s="103">
        <v>14651</v>
      </c>
      <c r="T16" s="386"/>
      <c r="U16" s="387"/>
      <c r="V16" s="387"/>
      <c r="W16" s="388"/>
      <c r="Z16" s="106">
        <v>2</v>
      </c>
      <c r="AA16" s="103">
        <v>20494</v>
      </c>
      <c r="AB16" s="386"/>
      <c r="AC16" s="387"/>
      <c r="AD16" s="387"/>
      <c r="AE16" s="388"/>
      <c r="AH16" s="106">
        <v>2</v>
      </c>
      <c r="AI16" s="103">
        <v>26275</v>
      </c>
      <c r="AJ16" s="386"/>
      <c r="AK16" s="387"/>
      <c r="AL16" s="387"/>
      <c r="AM16" s="388"/>
      <c r="AO16" s="106">
        <v>2</v>
      </c>
      <c r="AP16" s="103">
        <v>31393</v>
      </c>
      <c r="AQ16" s="389" t="s">
        <v>5260</v>
      </c>
      <c r="AR16" s="390"/>
      <c r="AS16" s="390"/>
      <c r="AT16" s="391"/>
      <c r="AW16" s="106">
        <v>2</v>
      </c>
      <c r="AX16" s="103"/>
      <c r="AY16" s="375"/>
      <c r="AZ16" s="376"/>
      <c r="BA16" s="376"/>
      <c r="BB16" s="377"/>
    </row>
    <row r="17" spans="2:54" ht="18" customHeight="1">
      <c r="B17" s="106">
        <v>3</v>
      </c>
      <c r="C17" s="103">
        <v>7747</v>
      </c>
      <c r="D17" s="386"/>
      <c r="E17" s="387"/>
      <c r="F17" s="387"/>
      <c r="G17" s="388"/>
      <c r="J17" s="106">
        <v>3</v>
      </c>
      <c r="K17" s="103">
        <v>7747</v>
      </c>
      <c r="L17" s="386"/>
      <c r="M17" s="387"/>
      <c r="N17" s="387"/>
      <c r="O17" s="388"/>
      <c r="R17" s="106">
        <v>3</v>
      </c>
      <c r="S17" s="103">
        <v>13985</v>
      </c>
      <c r="T17" s="386"/>
      <c r="U17" s="387"/>
      <c r="V17" s="387"/>
      <c r="W17" s="388"/>
      <c r="Z17" s="106">
        <v>3</v>
      </c>
      <c r="AA17" s="103">
        <v>13985</v>
      </c>
      <c r="AB17" s="386"/>
      <c r="AC17" s="387"/>
      <c r="AD17" s="387"/>
      <c r="AE17" s="388"/>
      <c r="AH17" s="106">
        <v>3</v>
      </c>
      <c r="AI17" s="103">
        <v>19633</v>
      </c>
      <c r="AJ17" s="386"/>
      <c r="AK17" s="387"/>
      <c r="AL17" s="387"/>
      <c r="AM17" s="388"/>
      <c r="AO17" s="106">
        <v>3</v>
      </c>
      <c r="AP17" s="103">
        <v>25566</v>
      </c>
      <c r="AQ17" s="375"/>
      <c r="AR17" s="376"/>
      <c r="AS17" s="376"/>
      <c r="AT17" s="377"/>
      <c r="AW17" s="106">
        <v>3</v>
      </c>
      <c r="AX17" s="103">
        <v>32014</v>
      </c>
      <c r="AY17" s="389" t="s">
        <v>5278</v>
      </c>
      <c r="AZ17" s="390"/>
      <c r="BA17" s="390"/>
      <c r="BB17" s="391"/>
    </row>
    <row r="18" spans="2:54" ht="18" customHeight="1">
      <c r="B18" s="106">
        <v>4</v>
      </c>
      <c r="C18" s="103">
        <v>7747</v>
      </c>
      <c r="D18" s="386"/>
      <c r="E18" s="387"/>
      <c r="F18" s="387"/>
      <c r="G18" s="388"/>
      <c r="J18" s="106">
        <v>4</v>
      </c>
      <c r="K18" s="103">
        <v>7747</v>
      </c>
      <c r="L18" s="386"/>
      <c r="M18" s="387"/>
      <c r="N18" s="387"/>
      <c r="O18" s="388"/>
      <c r="R18" s="106">
        <v>4</v>
      </c>
      <c r="S18" s="103">
        <v>12321</v>
      </c>
      <c r="T18" s="386"/>
      <c r="U18" s="387"/>
      <c r="V18" s="387"/>
      <c r="W18" s="388"/>
      <c r="Z18" s="106">
        <v>4</v>
      </c>
      <c r="AA18" s="103">
        <v>18164</v>
      </c>
      <c r="AB18" s="386"/>
      <c r="AC18" s="387"/>
      <c r="AD18" s="387"/>
      <c r="AE18" s="388"/>
      <c r="AH18" s="106">
        <v>4</v>
      </c>
      <c r="AI18" s="103">
        <v>23972</v>
      </c>
      <c r="AJ18" s="386"/>
      <c r="AK18" s="387"/>
      <c r="AL18" s="387"/>
      <c r="AM18" s="388"/>
      <c r="AO18" s="106">
        <v>4</v>
      </c>
      <c r="AP18" s="103">
        <v>29597</v>
      </c>
      <c r="AQ18" s="389" t="s">
        <v>5274</v>
      </c>
      <c r="AR18" s="390"/>
      <c r="AS18" s="390"/>
      <c r="AT18" s="391"/>
      <c r="AW18" s="106">
        <v>4</v>
      </c>
      <c r="AX18" s="103"/>
      <c r="AY18" s="375"/>
      <c r="AZ18" s="376"/>
      <c r="BA18" s="376"/>
      <c r="BB18" s="377"/>
    </row>
    <row r="19" spans="2:54" ht="18" customHeight="1">
      <c r="B19" s="106">
        <v>5</v>
      </c>
      <c r="C19" s="103">
        <v>7747</v>
      </c>
      <c r="D19" s="386"/>
      <c r="E19" s="387"/>
      <c r="F19" s="387"/>
      <c r="G19" s="388"/>
      <c r="J19" s="106">
        <v>5</v>
      </c>
      <c r="K19" s="103">
        <v>7747</v>
      </c>
      <c r="L19" s="386"/>
      <c r="M19" s="387"/>
      <c r="N19" s="387"/>
      <c r="O19" s="388"/>
      <c r="R19" s="106">
        <v>5</v>
      </c>
      <c r="S19" s="103">
        <v>7747</v>
      </c>
      <c r="T19" s="386"/>
      <c r="U19" s="387"/>
      <c r="V19" s="387"/>
      <c r="W19" s="388"/>
      <c r="Z19" s="106">
        <v>5</v>
      </c>
      <c r="AA19" s="103">
        <v>7747</v>
      </c>
      <c r="AB19" s="386"/>
      <c r="AC19" s="387"/>
      <c r="AD19" s="387"/>
      <c r="AE19" s="388"/>
      <c r="AH19" s="106">
        <v>5</v>
      </c>
      <c r="AI19" s="103">
        <v>13395</v>
      </c>
      <c r="AJ19" s="386"/>
      <c r="AK19" s="387"/>
      <c r="AL19" s="387"/>
      <c r="AM19" s="388"/>
      <c r="AO19" s="106">
        <v>5</v>
      </c>
      <c r="AP19" s="103">
        <v>19705</v>
      </c>
      <c r="AQ19" s="375"/>
      <c r="AR19" s="376"/>
      <c r="AS19" s="376"/>
      <c r="AT19" s="377"/>
      <c r="AW19" s="106">
        <v>5</v>
      </c>
      <c r="AX19" s="103"/>
      <c r="AY19" s="375"/>
      <c r="AZ19" s="376"/>
      <c r="BA19" s="376"/>
      <c r="BB19" s="377"/>
    </row>
    <row r="20" spans="2:54" ht="18" customHeight="1">
      <c r="B20" s="106">
        <v>6</v>
      </c>
      <c r="C20" s="103">
        <v>1580</v>
      </c>
      <c r="D20" s="386"/>
      <c r="E20" s="387"/>
      <c r="F20" s="387"/>
      <c r="G20" s="388"/>
      <c r="J20" s="106">
        <v>6</v>
      </c>
      <c r="K20" s="103">
        <v>9467</v>
      </c>
      <c r="L20" s="386"/>
      <c r="M20" s="387"/>
      <c r="N20" s="387"/>
      <c r="O20" s="388"/>
      <c r="R20" s="106">
        <v>6</v>
      </c>
      <c r="S20" s="103">
        <v>15227</v>
      </c>
      <c r="T20" s="386"/>
      <c r="U20" s="387"/>
      <c r="V20" s="387"/>
      <c r="W20" s="388"/>
      <c r="Z20" s="106">
        <v>6</v>
      </c>
      <c r="AA20" s="103">
        <v>20987</v>
      </c>
      <c r="AB20" s="386"/>
      <c r="AC20" s="387"/>
      <c r="AD20" s="387"/>
      <c r="AE20" s="388"/>
      <c r="AH20" s="106">
        <v>6</v>
      </c>
      <c r="AI20" s="103">
        <v>19633</v>
      </c>
      <c r="AJ20" s="386"/>
      <c r="AK20" s="387"/>
      <c r="AL20" s="387"/>
      <c r="AM20" s="388"/>
      <c r="AO20" s="106">
        <v>6</v>
      </c>
      <c r="AP20" s="103">
        <v>25566</v>
      </c>
      <c r="AQ20" s="375"/>
      <c r="AR20" s="376"/>
      <c r="AS20" s="376"/>
      <c r="AT20" s="377"/>
      <c r="AW20" s="106">
        <v>6</v>
      </c>
      <c r="AX20" s="103"/>
      <c r="AY20" s="375"/>
      <c r="AZ20" s="376"/>
      <c r="BA20" s="376"/>
      <c r="BB20" s="377"/>
    </row>
    <row r="21" spans="2:54" ht="18" customHeight="1">
      <c r="B21" s="106">
        <v>7</v>
      </c>
      <c r="C21" s="103">
        <v>0</v>
      </c>
      <c r="D21" s="386"/>
      <c r="E21" s="387"/>
      <c r="F21" s="387"/>
      <c r="G21" s="388"/>
      <c r="J21" s="106">
        <v>7</v>
      </c>
      <c r="K21" s="103">
        <v>8833</v>
      </c>
      <c r="L21" s="386"/>
      <c r="M21" s="387"/>
      <c r="N21" s="387"/>
      <c r="O21" s="388"/>
      <c r="R21" s="106">
        <v>7</v>
      </c>
      <c r="S21" s="103">
        <v>8833</v>
      </c>
      <c r="T21" s="386"/>
      <c r="U21" s="387"/>
      <c r="V21" s="387"/>
      <c r="W21" s="388"/>
      <c r="Z21" s="106">
        <v>7</v>
      </c>
      <c r="AA21" s="103">
        <v>21024</v>
      </c>
      <c r="AB21" s="386"/>
      <c r="AC21" s="387"/>
      <c r="AD21" s="387"/>
      <c r="AE21" s="388"/>
      <c r="AH21" s="106">
        <v>7</v>
      </c>
      <c r="AI21" s="103">
        <v>26952</v>
      </c>
      <c r="AJ21" s="386"/>
      <c r="AK21" s="387"/>
      <c r="AL21" s="387"/>
      <c r="AM21" s="388"/>
      <c r="AO21" s="106">
        <v>7</v>
      </c>
      <c r="AP21" s="353">
        <v>33802</v>
      </c>
      <c r="AQ21" s="389" t="s">
        <v>5273</v>
      </c>
      <c r="AR21" s="390"/>
      <c r="AS21" s="390"/>
      <c r="AT21" s="391"/>
      <c r="AW21" s="106">
        <v>7</v>
      </c>
      <c r="AX21" s="103"/>
      <c r="AY21" s="375"/>
      <c r="AZ21" s="376"/>
      <c r="BA21" s="376"/>
      <c r="BB21" s="377"/>
    </row>
    <row r="22" spans="2:54" ht="18" customHeight="1">
      <c r="B22" s="106">
        <v>8</v>
      </c>
      <c r="C22" s="103">
        <v>0</v>
      </c>
      <c r="D22" s="386"/>
      <c r="E22" s="387"/>
      <c r="F22" s="387"/>
      <c r="G22" s="388"/>
      <c r="J22" s="106">
        <v>8</v>
      </c>
      <c r="K22" s="103">
        <v>7238</v>
      </c>
      <c r="L22" s="386"/>
      <c r="M22" s="387"/>
      <c r="N22" s="387"/>
      <c r="O22" s="388"/>
      <c r="R22" s="106">
        <v>8</v>
      </c>
      <c r="S22" s="103">
        <v>13266</v>
      </c>
      <c r="T22" s="386"/>
      <c r="U22" s="387"/>
      <c r="V22" s="387"/>
      <c r="W22" s="388"/>
      <c r="Z22" s="106">
        <v>8</v>
      </c>
      <c r="AA22" s="103">
        <v>13266</v>
      </c>
      <c r="AB22" s="386"/>
      <c r="AC22" s="387"/>
      <c r="AD22" s="387"/>
      <c r="AE22" s="388"/>
      <c r="AH22" s="106">
        <v>8</v>
      </c>
      <c r="AI22" s="103">
        <v>19074</v>
      </c>
      <c r="AJ22" s="386"/>
      <c r="AK22" s="387"/>
      <c r="AL22" s="387"/>
      <c r="AM22" s="388"/>
      <c r="AO22" s="106">
        <v>8</v>
      </c>
      <c r="AP22" s="103">
        <v>25384</v>
      </c>
      <c r="AQ22" s="375"/>
      <c r="AR22" s="376"/>
      <c r="AS22" s="376"/>
      <c r="AT22" s="377"/>
      <c r="AW22" s="106">
        <v>8</v>
      </c>
      <c r="AX22" s="103"/>
      <c r="AY22" s="375"/>
      <c r="AZ22" s="376"/>
      <c r="BA22" s="376"/>
      <c r="BB22" s="377"/>
    </row>
    <row r="23" spans="2:54" ht="20.25" customHeight="1" thickBot="1">
      <c r="B23" s="107">
        <v>9</v>
      </c>
      <c r="C23" s="104">
        <v>0</v>
      </c>
      <c r="D23" s="372"/>
      <c r="E23" s="373"/>
      <c r="F23" s="373"/>
      <c r="G23" s="374"/>
      <c r="J23" s="107">
        <v>9</v>
      </c>
      <c r="K23" s="104">
        <v>7677</v>
      </c>
      <c r="L23" s="372"/>
      <c r="M23" s="373"/>
      <c r="N23" s="373"/>
      <c r="O23" s="374"/>
      <c r="R23" s="107">
        <v>9</v>
      </c>
      <c r="S23" s="104">
        <v>13550</v>
      </c>
      <c r="T23" s="372"/>
      <c r="U23" s="373"/>
      <c r="V23" s="373"/>
      <c r="W23" s="374"/>
      <c r="Z23" s="107">
        <v>9</v>
      </c>
      <c r="AA23" s="104">
        <v>19101</v>
      </c>
      <c r="AB23" s="372"/>
      <c r="AC23" s="373"/>
      <c r="AD23" s="373"/>
      <c r="AE23" s="374"/>
      <c r="AH23" s="107">
        <v>9</v>
      </c>
      <c r="AI23" s="104">
        <v>24882</v>
      </c>
      <c r="AJ23" s="372"/>
      <c r="AK23" s="373"/>
      <c r="AL23" s="373"/>
      <c r="AM23" s="374"/>
      <c r="AO23" s="107">
        <v>9</v>
      </c>
      <c r="AP23" s="104">
        <v>24956</v>
      </c>
      <c r="AQ23" s="378"/>
      <c r="AR23" s="379"/>
      <c r="AS23" s="379"/>
      <c r="AT23" s="380"/>
      <c r="AW23" s="107">
        <v>9</v>
      </c>
      <c r="AX23" s="104">
        <v>30507</v>
      </c>
      <c r="AY23" s="372" t="s">
        <v>5275</v>
      </c>
      <c r="AZ23" s="373"/>
      <c r="BA23" s="373"/>
      <c r="BB23" s="374"/>
    </row>
    <row r="26" spans="2:54">
      <c r="C26" s="39"/>
      <c r="D26" s="49"/>
      <c r="G26" s="164"/>
      <c r="AP26" s="392" t="s">
        <v>4628</v>
      </c>
      <c r="AQ26" s="392"/>
      <c r="AT26" s="392" t="s">
        <v>5262</v>
      </c>
      <c r="AU26" s="392"/>
      <c r="AY26" s="392" t="s">
        <v>4629</v>
      </c>
      <c r="AZ26" s="392"/>
    </row>
    <row r="27" spans="2:54">
      <c r="B27" t="s">
        <v>4628</v>
      </c>
      <c r="C27" s="39"/>
      <c r="D27" s="49"/>
      <c r="E27" t="s">
        <v>4629</v>
      </c>
      <c r="G27" s="164"/>
    </row>
    <row r="28" spans="2:54">
      <c r="B28" t="s">
        <v>5179</v>
      </c>
      <c r="C28" s="39"/>
      <c r="D28" s="49"/>
      <c r="E28" t="s">
        <v>5177</v>
      </c>
      <c r="G28" s="164"/>
      <c r="AQ28" s="393" t="s">
        <v>5261</v>
      </c>
      <c r="AR28" s="393"/>
      <c r="AS28" s="393"/>
      <c r="AT28" s="354"/>
      <c r="AU28" s="393" t="s">
        <v>5264</v>
      </c>
      <c r="AV28" s="393"/>
      <c r="AW28" s="393"/>
      <c r="AZ28" s="393" t="s">
        <v>5178</v>
      </c>
      <c r="BA28" s="393"/>
    </row>
    <row r="29" spans="2:54">
      <c r="C29" s="39"/>
      <c r="D29" s="49"/>
      <c r="G29" s="164"/>
      <c r="AQ29" s="392" t="s">
        <v>5263</v>
      </c>
      <c r="AR29" s="392"/>
      <c r="AS29" s="392"/>
      <c r="AU29" s="394" t="s">
        <v>5265</v>
      </c>
      <c r="AV29" s="394"/>
      <c r="AW29" s="394"/>
      <c r="AZ29" s="394" t="s">
        <v>5266</v>
      </c>
      <c r="BA29" s="394"/>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AY26:AZ26"/>
    <mergeCell ref="AZ28:BA28"/>
    <mergeCell ref="AZ29:BA29"/>
    <mergeCell ref="AP26:AQ26"/>
    <mergeCell ref="AQ28:AS28"/>
    <mergeCell ref="AQ29:AS29"/>
    <mergeCell ref="AT26:AU26"/>
    <mergeCell ref="AU28:AW28"/>
    <mergeCell ref="AU29:AW29"/>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J22:AM22"/>
    <mergeCell ref="AJ23:AM23"/>
    <mergeCell ref="AJ17:AM17"/>
    <mergeCell ref="AJ18:AM18"/>
    <mergeCell ref="AJ19:AM19"/>
    <mergeCell ref="AJ20:AM20"/>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T20:W20"/>
    <mergeCell ref="AB20:AE20"/>
    <mergeCell ref="D15:G15"/>
    <mergeCell ref="L15:O15"/>
    <mergeCell ref="T15:W15"/>
    <mergeCell ref="AB15:AE15"/>
    <mergeCell ref="D16:G16"/>
    <mergeCell ref="L16:O16"/>
    <mergeCell ref="T16:W16"/>
    <mergeCell ref="AB16:AE16"/>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BE5:BE6"/>
    <mergeCell ref="BF5:BK5"/>
    <mergeCell ref="AY23:BB23"/>
    <mergeCell ref="AY18:BB18"/>
    <mergeCell ref="AY19:BB19"/>
    <mergeCell ref="AY20:BB20"/>
    <mergeCell ref="AY21:BB21"/>
    <mergeCell ref="AY22:BB22"/>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F14" sqref="F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5">
        <v>44584</v>
      </c>
      <c r="G8" s="334"/>
      <c r="H8" s="15">
        <f>DATE(YEAR(F8),MONTH(F8),DAY(F8)+14)</f>
        <v>44598</v>
      </c>
      <c r="I8" s="16">
        <f t="shared" ref="I8:I14" ca="1" si="0">IF(ISBLANK(H8),"",H8-DATE(YEAR(NOW()),MONTH(NOW()),DAY(NOW())))</f>
        <v>14</v>
      </c>
      <c r="J8" s="17" t="str">
        <f t="shared" ref="J8:J14" ca="1" si="1">IF(I8="","",IF(I8&lt;0,"OVERDUE","NOT DUE"))</f>
        <v>NOT DUE</v>
      </c>
      <c r="K8" s="31"/>
      <c r="L8" s="20"/>
    </row>
    <row r="9" spans="1:12">
      <c r="A9" s="114" t="s">
        <v>3280</v>
      </c>
      <c r="B9" s="31" t="s">
        <v>2794</v>
      </c>
      <c r="C9" s="31" t="s">
        <v>554</v>
      </c>
      <c r="D9" s="41" t="s">
        <v>0</v>
      </c>
      <c r="E9" s="13">
        <v>41565</v>
      </c>
      <c r="F9" s="325">
        <v>44584</v>
      </c>
      <c r="G9" s="334"/>
      <c r="H9" s="15">
        <f>DATE(YEAR(F9),MONTH(F9)+3,DAY(F9)-1)</f>
        <v>44673</v>
      </c>
      <c r="I9" s="16">
        <f t="shared" ca="1" si="0"/>
        <v>89</v>
      </c>
      <c r="J9" s="17" t="str">
        <f t="shared" ca="1" si="1"/>
        <v>NOT DUE</v>
      </c>
      <c r="K9" s="31"/>
      <c r="L9" s="20"/>
    </row>
    <row r="10" spans="1:12" ht="24.95" customHeight="1">
      <c r="A10" s="114" t="s">
        <v>3281</v>
      </c>
      <c r="B10" s="31" t="s">
        <v>2831</v>
      </c>
      <c r="C10" s="31" t="s">
        <v>2832</v>
      </c>
      <c r="D10" s="41" t="s">
        <v>0</v>
      </c>
      <c r="E10" s="13">
        <v>41565</v>
      </c>
      <c r="F10" s="13">
        <v>44580</v>
      </c>
      <c r="G10" s="334"/>
      <c r="H10" s="15">
        <f>DATE(YEAR(F10),MONTH(F10)+3,DAY(F10)-1)</f>
        <v>44669</v>
      </c>
      <c r="I10" s="16">
        <f t="shared" ca="1" si="0"/>
        <v>85</v>
      </c>
      <c r="J10" s="17" t="str">
        <f t="shared" ca="1" si="1"/>
        <v>NOT DUE</v>
      </c>
      <c r="K10" s="31" t="s">
        <v>2802</v>
      </c>
      <c r="L10" s="20"/>
    </row>
    <row r="11" spans="1:12">
      <c r="A11" s="114" t="s">
        <v>3282</v>
      </c>
      <c r="B11" s="31" t="s">
        <v>2795</v>
      </c>
      <c r="C11" s="31" t="s">
        <v>2796</v>
      </c>
      <c r="D11" s="41" t="s">
        <v>0</v>
      </c>
      <c r="E11" s="13">
        <v>41565</v>
      </c>
      <c r="F11" s="325">
        <v>44580</v>
      </c>
      <c r="G11" s="334"/>
      <c r="H11" s="15">
        <f>DATE(YEAR(F11),MONTH(F11)+3,DAY(F11)-1)</f>
        <v>44669</v>
      </c>
      <c r="I11" s="16">
        <f t="shared" ca="1" si="0"/>
        <v>85</v>
      </c>
      <c r="J11" s="17" t="str">
        <f t="shared" ca="1" si="1"/>
        <v>NOT DUE</v>
      </c>
      <c r="K11" s="31"/>
      <c r="L11" s="20"/>
    </row>
    <row r="12" spans="1:12" ht="22.5" customHeight="1">
      <c r="A12" s="114" t="s">
        <v>3283</v>
      </c>
      <c r="B12" s="31" t="s">
        <v>2797</v>
      </c>
      <c r="C12" s="31" t="s">
        <v>2798</v>
      </c>
      <c r="D12" s="41" t="s">
        <v>0</v>
      </c>
      <c r="E12" s="13">
        <v>41565</v>
      </c>
      <c r="F12" s="325">
        <v>44580</v>
      </c>
      <c r="G12" s="334"/>
      <c r="H12" s="15">
        <f>DATE(YEAR(F12),MONTH(F12)+3,DAY(F12)-1)</f>
        <v>44669</v>
      </c>
      <c r="I12" s="16">
        <f t="shared" ca="1" si="0"/>
        <v>85</v>
      </c>
      <c r="J12" s="17" t="str">
        <f t="shared" ca="1" si="1"/>
        <v>NOT DUE</v>
      </c>
      <c r="K12" s="31"/>
      <c r="L12" s="20" t="s">
        <v>5209</v>
      </c>
    </row>
    <row r="13" spans="1:12" ht="64.5" customHeight="1">
      <c r="A13" s="114" t="s">
        <v>3284</v>
      </c>
      <c r="B13" s="31" t="s">
        <v>2799</v>
      </c>
      <c r="C13" s="31" t="s">
        <v>2800</v>
      </c>
      <c r="D13" s="41" t="s">
        <v>1</v>
      </c>
      <c r="E13" s="13">
        <v>41565</v>
      </c>
      <c r="F13" s="325">
        <v>44584</v>
      </c>
      <c r="G13" s="334"/>
      <c r="H13" s="15">
        <f>DATE(YEAR(F13),MONTH(F13),DAY(F13)+1)</f>
        <v>44585</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5">
        <v>44534</v>
      </c>
      <c r="G14" s="334"/>
      <c r="H14" s="15">
        <f>DATE(YEAR(F14)+1,MONTH(F14),DAY(F14)-1)</f>
        <v>44898</v>
      </c>
      <c r="I14" s="16">
        <f t="shared" ca="1" si="0"/>
        <v>314</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5220</v>
      </c>
      <c r="D20" s="39"/>
      <c r="E20" s="49"/>
      <c r="F20" t="s">
        <v>5218</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5">
        <v>44584</v>
      </c>
      <c r="G8" s="334"/>
      <c r="H8" s="15">
        <f>DATE(YEAR(F8),MONTH(F8),DAY(F8)+1)</f>
        <v>44585</v>
      </c>
      <c r="I8" s="16">
        <f t="shared" ref="I8:I12" ca="1" si="0">IF(ISBLANK(H8),"",H8-DATE(YEAR(NOW()),MONTH(NOW()),DAY(NOW())))</f>
        <v>1</v>
      </c>
      <c r="J8" s="17" t="str">
        <f t="shared" ref="J8:J12" ca="1" si="1">IF(I8="","",IF(I8&lt;0,"OVERDUE","NOT DUE"))</f>
        <v>NOT DUE</v>
      </c>
      <c r="K8" s="236" t="s">
        <v>4810</v>
      </c>
      <c r="L8" s="340" t="s">
        <v>5280</v>
      </c>
    </row>
    <row r="9" spans="1:12" ht="24.95" customHeight="1">
      <c r="A9" s="17" t="s">
        <v>2944</v>
      </c>
      <c r="B9" s="31" t="s">
        <v>2936</v>
      </c>
      <c r="C9" s="31" t="s">
        <v>2152</v>
      </c>
      <c r="D9" s="41" t="s">
        <v>0</v>
      </c>
      <c r="E9" s="13">
        <v>41565</v>
      </c>
      <c r="F9" s="325">
        <v>44534</v>
      </c>
      <c r="G9" s="334"/>
      <c r="H9" s="15">
        <f>DATE(YEAR(F9),MONTH(F9)+3,DAY(F9)-1)</f>
        <v>44623</v>
      </c>
      <c r="I9" s="16">
        <f t="shared" ca="1" si="0"/>
        <v>39</v>
      </c>
      <c r="J9" s="17" t="str">
        <f t="shared" ca="1" si="1"/>
        <v>NOT DUE</v>
      </c>
      <c r="K9" s="31" t="s">
        <v>2953</v>
      </c>
      <c r="L9" s="341" t="s">
        <v>4809</v>
      </c>
    </row>
    <row r="10" spans="1:12" ht="24.95" customHeight="1">
      <c r="A10" s="17" t="s">
        <v>2945</v>
      </c>
      <c r="B10" s="31" t="s">
        <v>2937</v>
      </c>
      <c r="C10" s="31" t="s">
        <v>2938</v>
      </c>
      <c r="D10" s="41" t="s">
        <v>0</v>
      </c>
      <c r="E10" s="13">
        <v>41565</v>
      </c>
      <c r="F10" s="13">
        <f>F9</f>
        <v>44534</v>
      </c>
      <c r="G10" s="334"/>
      <c r="H10" s="15">
        <f>DATE(YEAR(F10),MONTH(F10)+3,DAY(F10)-1)</f>
        <v>44623</v>
      </c>
      <c r="I10" s="16">
        <f t="shared" ca="1" si="0"/>
        <v>39</v>
      </c>
      <c r="J10" s="17" t="str">
        <f t="shared" ca="1" si="1"/>
        <v>NOT DUE</v>
      </c>
      <c r="K10" s="31" t="s">
        <v>2954</v>
      </c>
      <c r="L10" s="340" t="s">
        <v>5280</v>
      </c>
    </row>
    <row r="11" spans="1:12" ht="24.95" customHeight="1">
      <c r="A11" s="17" t="s">
        <v>2946</v>
      </c>
      <c r="B11" s="31" t="s">
        <v>2939</v>
      </c>
      <c r="C11" s="31" t="s">
        <v>2940</v>
      </c>
      <c r="D11" s="41" t="s">
        <v>0</v>
      </c>
      <c r="E11" s="13">
        <v>41565</v>
      </c>
      <c r="F11" s="13">
        <f>F10</f>
        <v>44534</v>
      </c>
      <c r="G11" s="334"/>
      <c r="H11" s="15">
        <f>DATE(YEAR(F11),MONTH(F11)+3,DAY(F11)-1)</f>
        <v>44623</v>
      </c>
      <c r="I11" s="16">
        <f t="shared" ca="1" si="0"/>
        <v>39</v>
      </c>
      <c r="J11" s="17" t="str">
        <f t="shared" ca="1" si="1"/>
        <v>NOT DUE</v>
      </c>
      <c r="K11" s="31" t="s">
        <v>2955</v>
      </c>
      <c r="L11" s="340" t="s">
        <v>5201</v>
      </c>
    </row>
    <row r="12" spans="1:12" ht="24.95" customHeight="1">
      <c r="A12" s="17" t="s">
        <v>2947</v>
      </c>
      <c r="B12" s="31" t="s">
        <v>2941</v>
      </c>
      <c r="C12" s="31" t="s">
        <v>2942</v>
      </c>
      <c r="D12" s="41" t="s">
        <v>2516</v>
      </c>
      <c r="E12" s="13">
        <v>41565</v>
      </c>
      <c r="F12" s="13">
        <v>43400</v>
      </c>
      <c r="G12" s="334"/>
      <c r="H12" s="15">
        <f>DATE(YEAR(F12)+4,MONTH(F12),DAY(F12)-1)</f>
        <v>44860</v>
      </c>
      <c r="I12" s="16">
        <f t="shared" ca="1" si="0"/>
        <v>276</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5">
        <v>44584</v>
      </c>
      <c r="G8" s="334"/>
      <c r="H8" s="15">
        <f>DATE(YEAR(F8),MONTH(F8),DAY(F8)+1)</f>
        <v>44585</v>
      </c>
      <c r="I8" s="16">
        <f t="shared" ref="I8:I12" ca="1" si="0">IF(ISBLANK(H8),"",H8-DATE(YEAR(NOW()),MONTH(NOW()),DAY(NOW())))</f>
        <v>1</v>
      </c>
      <c r="J8" s="17" t="str">
        <f t="shared" ref="J8:J12" ca="1" si="1">IF(I8="","",IF(I8&lt;0,"OVERDUE","NOT DUE"))</f>
        <v>NOT DUE</v>
      </c>
      <c r="K8" s="31" t="s">
        <v>5225</v>
      </c>
      <c r="L8" s="340" t="s">
        <v>4510</v>
      </c>
    </row>
    <row r="9" spans="1:12" ht="24.95" customHeight="1">
      <c r="A9" s="17" t="s">
        <v>2949</v>
      </c>
      <c r="B9" s="31" t="s">
        <v>2936</v>
      </c>
      <c r="C9" s="31" t="s">
        <v>2152</v>
      </c>
      <c r="D9" s="41" t="s">
        <v>0</v>
      </c>
      <c r="E9" s="13">
        <v>41565</v>
      </c>
      <c r="F9" s="13">
        <v>44534</v>
      </c>
      <c r="G9" s="334"/>
      <c r="H9" s="15">
        <f>DATE(YEAR(F9),MONTH(F9)+3,DAY(F9)-1)</f>
        <v>44623</v>
      </c>
      <c r="I9" s="16">
        <f t="shared" ca="1" si="0"/>
        <v>39</v>
      </c>
      <c r="J9" s="17" t="str">
        <f t="shared" ca="1" si="1"/>
        <v>NOT DUE</v>
      </c>
      <c r="K9" s="31" t="s">
        <v>2953</v>
      </c>
      <c r="L9" s="340" t="s">
        <v>4510</v>
      </c>
    </row>
    <row r="10" spans="1:12" ht="24.95" customHeight="1">
      <c r="A10" s="17" t="s">
        <v>2950</v>
      </c>
      <c r="B10" s="31" t="s">
        <v>2937</v>
      </c>
      <c r="C10" s="31" t="s">
        <v>2938</v>
      </c>
      <c r="D10" s="41" t="s">
        <v>0</v>
      </c>
      <c r="E10" s="13">
        <v>41565</v>
      </c>
      <c r="F10" s="325">
        <v>44558</v>
      </c>
      <c r="G10" s="334"/>
      <c r="H10" s="15">
        <f>DATE(YEAR(F10),MONTH(F10)+3,DAY(F10)-1)</f>
        <v>44647</v>
      </c>
      <c r="I10" s="16">
        <f t="shared" ca="1" si="0"/>
        <v>63</v>
      </c>
      <c r="J10" s="17" t="str">
        <f t="shared" ca="1" si="1"/>
        <v>NOT DUE</v>
      </c>
      <c r="K10" s="31" t="s">
        <v>2954</v>
      </c>
      <c r="L10" s="340" t="s">
        <v>4510</v>
      </c>
    </row>
    <row r="11" spans="1:12" ht="24.95" customHeight="1">
      <c r="A11" s="17" t="s">
        <v>2951</v>
      </c>
      <c r="B11" s="31" t="s">
        <v>2939</v>
      </c>
      <c r="C11" s="31" t="s">
        <v>2940</v>
      </c>
      <c r="D11" s="41" t="s">
        <v>0</v>
      </c>
      <c r="E11" s="13">
        <v>41565</v>
      </c>
      <c r="F11" s="325">
        <v>44558</v>
      </c>
      <c r="G11" s="334"/>
      <c r="H11" s="15">
        <f>DATE(YEAR(F11),MONTH(F11)+3,DAY(F11)-1)</f>
        <v>44647</v>
      </c>
      <c r="I11" s="16">
        <f t="shared" ca="1" si="0"/>
        <v>63</v>
      </c>
      <c r="J11" s="17" t="str">
        <f t="shared" ca="1" si="1"/>
        <v>NOT DUE</v>
      </c>
      <c r="K11" s="31" t="s">
        <v>2955</v>
      </c>
      <c r="L11" s="340" t="s">
        <v>4510</v>
      </c>
    </row>
    <row r="12" spans="1:12" ht="24.95" customHeight="1">
      <c r="A12" s="17" t="s">
        <v>2952</v>
      </c>
      <c r="B12" s="31" t="s">
        <v>2941</v>
      </c>
      <c r="C12" s="31" t="s">
        <v>2942</v>
      </c>
      <c r="D12" s="41" t="s">
        <v>2516</v>
      </c>
      <c r="E12" s="13">
        <v>41565</v>
      </c>
      <c r="F12" s="13">
        <v>43406</v>
      </c>
      <c r="G12" s="334"/>
      <c r="H12" s="15">
        <f>DATE(YEAR(F12)+4,MONTH(F12),DAY(F12)-1)</f>
        <v>44866</v>
      </c>
      <c r="I12" s="16">
        <f t="shared" ca="1" si="0"/>
        <v>282</v>
      </c>
      <c r="J12" s="17" t="str">
        <f t="shared" ca="1" si="1"/>
        <v>NOT DUE</v>
      </c>
      <c r="K12" s="31" t="s">
        <v>2956</v>
      </c>
      <c r="L12" s="285" t="s">
        <v>4507</v>
      </c>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5">
        <v>44584</v>
      </c>
      <c r="G8" s="334"/>
      <c r="H8" s="15">
        <f>DATE(YEAR(F8),MONTH(F8),DAY(F8)+1)</f>
        <v>44585</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5">
        <v>44534</v>
      </c>
      <c r="G9" s="334"/>
      <c r="H9" s="15">
        <f>DATE(YEAR(F9),MONTH(F9)+3,DAY(F9)-1)</f>
        <v>44623</v>
      </c>
      <c r="I9" s="16">
        <f t="shared" ca="1" si="0"/>
        <v>39</v>
      </c>
      <c r="J9" s="17" t="str">
        <f t="shared" ca="1" si="1"/>
        <v>NOT DUE</v>
      </c>
      <c r="K9" s="31"/>
      <c r="L9" s="20"/>
    </row>
    <row r="10" spans="1:12" ht="24.95" customHeight="1">
      <c r="A10" s="61" t="s">
        <v>3250</v>
      </c>
      <c r="B10" s="31" t="s">
        <v>2810</v>
      </c>
      <c r="C10" s="31" t="s">
        <v>2811</v>
      </c>
      <c r="D10" s="41" t="s">
        <v>0</v>
      </c>
      <c r="E10" s="13">
        <v>41565</v>
      </c>
      <c r="F10" s="13">
        <f>F9</f>
        <v>44534</v>
      </c>
      <c r="G10" s="334"/>
      <c r="H10" s="15">
        <f>DATE(YEAR(F10),MONTH(F10)+3,DAY(F10)-1)</f>
        <v>44623</v>
      </c>
      <c r="I10" s="16">
        <f t="shared" ca="1" si="0"/>
        <v>39</v>
      </c>
      <c r="J10" s="17" t="str">
        <f t="shared" ca="1" si="1"/>
        <v>NOT DUE</v>
      </c>
      <c r="K10" s="31" t="s">
        <v>2821</v>
      </c>
      <c r="L10" s="20"/>
    </row>
    <row r="11" spans="1:12" ht="25.5">
      <c r="A11" s="61" t="s">
        <v>3251</v>
      </c>
      <c r="B11" s="31" t="s">
        <v>2812</v>
      </c>
      <c r="C11" s="31" t="s">
        <v>2813</v>
      </c>
      <c r="D11" s="41" t="s">
        <v>0</v>
      </c>
      <c r="E11" s="13">
        <v>41565</v>
      </c>
      <c r="F11" s="13">
        <f>F10</f>
        <v>44534</v>
      </c>
      <c r="G11" s="334"/>
      <c r="H11" s="15">
        <f>DATE(YEAR(F11),MONTH(F11)+3,DAY(F11)-1)</f>
        <v>44623</v>
      </c>
      <c r="I11" s="16">
        <f t="shared" ca="1" si="0"/>
        <v>39</v>
      </c>
      <c r="J11" s="17" t="str">
        <f t="shared" ca="1" si="1"/>
        <v>NOT DUE</v>
      </c>
      <c r="K11" s="31"/>
      <c r="L11" s="20"/>
    </row>
    <row r="12" spans="1:12" ht="25.5">
      <c r="A12" s="61" t="s">
        <v>3252</v>
      </c>
      <c r="B12" s="31" t="s">
        <v>2814</v>
      </c>
      <c r="C12" s="31" t="s">
        <v>2815</v>
      </c>
      <c r="D12" s="41" t="s">
        <v>0</v>
      </c>
      <c r="E12" s="13">
        <v>41565</v>
      </c>
      <c r="F12" s="13">
        <f>F11</f>
        <v>44534</v>
      </c>
      <c r="G12" s="334"/>
      <c r="H12" s="15">
        <f>DATE(YEAR(F12),MONTH(F12)+3,DAY(F12)-1)</f>
        <v>44623</v>
      </c>
      <c r="I12" s="16">
        <f t="shared" ca="1" si="0"/>
        <v>39</v>
      </c>
      <c r="J12" s="17" t="str">
        <f t="shared" ca="1" si="1"/>
        <v>NOT DUE</v>
      </c>
      <c r="K12" s="31"/>
      <c r="L12" s="20"/>
    </row>
    <row r="13" spans="1:12">
      <c r="A13" s="61" t="s">
        <v>3253</v>
      </c>
      <c r="B13" s="31" t="s">
        <v>1984</v>
      </c>
      <c r="C13" s="31" t="s">
        <v>2822</v>
      </c>
      <c r="D13" s="41" t="s">
        <v>377</v>
      </c>
      <c r="E13" s="13">
        <v>41565</v>
      </c>
      <c r="F13" s="13">
        <v>44296</v>
      </c>
      <c r="G13" s="334"/>
      <c r="H13" s="15">
        <f t="shared" ref="H13:H17" si="2">DATE(YEAR(F13)+2,MONTH(F13),DAY(F13)-1)</f>
        <v>45025</v>
      </c>
      <c r="I13" s="16">
        <f t="shared" ca="1" si="0"/>
        <v>441</v>
      </c>
      <c r="J13" s="17" t="str">
        <f t="shared" ca="1" si="1"/>
        <v>NOT DUE</v>
      </c>
      <c r="K13" s="41" t="s">
        <v>5216</v>
      </c>
      <c r="L13" s="20"/>
    </row>
    <row r="14" spans="1:12">
      <c r="A14" s="61" t="s">
        <v>3254</v>
      </c>
      <c r="B14" s="31" t="s">
        <v>2816</v>
      </c>
      <c r="C14" s="31" t="s">
        <v>2822</v>
      </c>
      <c r="D14" s="41" t="s">
        <v>377</v>
      </c>
      <c r="E14" s="13">
        <v>41565</v>
      </c>
      <c r="F14" s="13">
        <f>F13</f>
        <v>44296</v>
      </c>
      <c r="G14" s="334"/>
      <c r="H14" s="15">
        <f t="shared" si="2"/>
        <v>45025</v>
      </c>
      <c r="I14" s="16">
        <f t="shared" ca="1" si="0"/>
        <v>441</v>
      </c>
      <c r="J14" s="17" t="str">
        <f t="shared" ca="1" si="1"/>
        <v>NOT DUE</v>
      </c>
      <c r="K14" s="41" t="s">
        <v>5180</v>
      </c>
      <c r="L14" s="20"/>
    </row>
    <row r="15" spans="1:12">
      <c r="A15" s="61" t="s">
        <v>3255</v>
      </c>
      <c r="B15" s="31" t="s">
        <v>2817</v>
      </c>
      <c r="C15" s="31" t="s">
        <v>2822</v>
      </c>
      <c r="D15" s="41" t="s">
        <v>377</v>
      </c>
      <c r="E15" s="13">
        <v>41565</v>
      </c>
      <c r="F15" s="13">
        <f>F14</f>
        <v>44296</v>
      </c>
      <c r="G15" s="334"/>
      <c r="H15" s="15">
        <f t="shared" si="2"/>
        <v>45025</v>
      </c>
      <c r="I15" s="16">
        <f t="shared" ca="1" si="0"/>
        <v>441</v>
      </c>
      <c r="J15" s="17" t="str">
        <f t="shared" ca="1" si="1"/>
        <v>NOT DUE</v>
      </c>
      <c r="K15" s="41" t="s">
        <v>5180</v>
      </c>
      <c r="L15" s="20"/>
    </row>
    <row r="16" spans="1:12" ht="25.5">
      <c r="A16" s="61" t="s">
        <v>3256</v>
      </c>
      <c r="B16" s="31" t="s">
        <v>2818</v>
      </c>
      <c r="C16" s="31" t="s">
        <v>2819</v>
      </c>
      <c r="D16" s="41" t="s">
        <v>377</v>
      </c>
      <c r="E16" s="13">
        <v>41565</v>
      </c>
      <c r="F16" s="13">
        <f>F15</f>
        <v>44296</v>
      </c>
      <c r="G16" s="334"/>
      <c r="H16" s="15">
        <f t="shared" si="2"/>
        <v>45025</v>
      </c>
      <c r="I16" s="16">
        <f t="shared" ca="1" si="0"/>
        <v>441</v>
      </c>
      <c r="J16" s="17" t="str">
        <f t="shared" ca="1" si="1"/>
        <v>NOT DUE</v>
      </c>
      <c r="K16" s="41" t="s">
        <v>5180</v>
      </c>
      <c r="L16" s="20"/>
    </row>
    <row r="17" spans="1:12">
      <c r="A17" s="61" t="s">
        <v>3257</v>
      </c>
      <c r="B17" s="31" t="s">
        <v>2820</v>
      </c>
      <c r="C17" s="31" t="s">
        <v>37</v>
      </c>
      <c r="D17" s="41" t="s">
        <v>377</v>
      </c>
      <c r="E17" s="13">
        <v>41565</v>
      </c>
      <c r="F17" s="325">
        <v>43384</v>
      </c>
      <c r="G17" s="334"/>
      <c r="H17" s="15">
        <f t="shared" si="2"/>
        <v>44114</v>
      </c>
      <c r="I17" s="16">
        <f t="shared" ca="1" si="0"/>
        <v>-470</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5">
        <v>44584</v>
      </c>
      <c r="G8" s="334"/>
      <c r="H8" s="15">
        <f>DATE(YEAR(F8),MONTH(F8),DAY(F8)+1)</f>
        <v>44585</v>
      </c>
      <c r="I8" s="16">
        <f t="shared" ref="I8:I17" ca="1" si="0">IF(ISBLANK(H8),"",H8-DATE(YEAR(NOW()),MONTH(NOW()),DAY(NOW())))</f>
        <v>1</v>
      </c>
      <c r="J8" s="17" t="str">
        <f t="shared" ref="J8:J17" ca="1" si="1">IF(I8="","",IF(I8&lt;0,"OVERDUE","NOT DUE"))</f>
        <v>NOT DUE</v>
      </c>
      <c r="K8" s="31"/>
      <c r="L8" s="20"/>
    </row>
    <row r="9" spans="1:12">
      <c r="A9" s="61" t="s">
        <v>3259</v>
      </c>
      <c r="B9" s="31" t="s">
        <v>2808</v>
      </c>
      <c r="C9" s="31" t="s">
        <v>2809</v>
      </c>
      <c r="D9" s="41" t="s">
        <v>0</v>
      </c>
      <c r="E9" s="13">
        <v>41565</v>
      </c>
      <c r="F9" s="325">
        <v>44554</v>
      </c>
      <c r="G9" s="334"/>
      <c r="H9" s="15">
        <f>DATE(YEAR(F9),MONTH(F9)+3,DAY(F9)-1)</f>
        <v>44643</v>
      </c>
      <c r="I9" s="16">
        <f t="shared" ca="1" si="0"/>
        <v>59</v>
      </c>
      <c r="J9" s="17" t="str">
        <f t="shared" ca="1" si="1"/>
        <v>NOT DUE</v>
      </c>
      <c r="K9" s="31"/>
      <c r="L9" s="20"/>
    </row>
    <row r="10" spans="1:12" ht="24.95" customHeight="1">
      <c r="A10" s="61" t="s">
        <v>3260</v>
      </c>
      <c r="B10" s="31" t="s">
        <v>2810</v>
      </c>
      <c r="C10" s="31" t="s">
        <v>2811</v>
      </c>
      <c r="D10" s="41" t="s">
        <v>0</v>
      </c>
      <c r="E10" s="13">
        <v>41565</v>
      </c>
      <c r="F10" s="13">
        <f>F9</f>
        <v>44554</v>
      </c>
      <c r="G10" s="334"/>
      <c r="H10" s="15">
        <f>DATE(YEAR(F10),MONTH(F10)+3,DAY(F10)-1)</f>
        <v>44643</v>
      </c>
      <c r="I10" s="16">
        <f t="shared" ca="1" si="0"/>
        <v>59</v>
      </c>
      <c r="J10" s="17" t="str">
        <f t="shared" ca="1" si="1"/>
        <v>NOT DUE</v>
      </c>
      <c r="K10" s="31" t="s">
        <v>2821</v>
      </c>
      <c r="L10" s="20"/>
    </row>
    <row r="11" spans="1:12" ht="25.5">
      <c r="A11" s="61" t="s">
        <v>3261</v>
      </c>
      <c r="B11" s="31" t="s">
        <v>2812</v>
      </c>
      <c r="C11" s="31" t="s">
        <v>2813</v>
      </c>
      <c r="D11" s="41" t="s">
        <v>0</v>
      </c>
      <c r="E11" s="13">
        <v>41565</v>
      </c>
      <c r="F11" s="13">
        <f>F10</f>
        <v>44554</v>
      </c>
      <c r="G11" s="334"/>
      <c r="H11" s="15">
        <f>DATE(YEAR(F11),MONTH(F11)+3,DAY(F11)-1)</f>
        <v>44643</v>
      </c>
      <c r="I11" s="16">
        <f t="shared" ca="1" si="0"/>
        <v>59</v>
      </c>
      <c r="J11" s="17" t="str">
        <f t="shared" ca="1" si="1"/>
        <v>NOT DUE</v>
      </c>
      <c r="K11" s="31"/>
      <c r="L11" s="20"/>
    </row>
    <row r="12" spans="1:12" ht="25.5">
      <c r="A12" s="61" t="s">
        <v>3262</v>
      </c>
      <c r="B12" s="31" t="s">
        <v>2814</v>
      </c>
      <c r="C12" s="31" t="s">
        <v>2815</v>
      </c>
      <c r="D12" s="41" t="s">
        <v>0</v>
      </c>
      <c r="E12" s="13">
        <v>41565</v>
      </c>
      <c r="F12" s="13">
        <f>F11</f>
        <v>44554</v>
      </c>
      <c r="G12" s="334"/>
      <c r="H12" s="15">
        <f>DATE(YEAR(F12),MONTH(F12)+3,DAY(F12)-1)</f>
        <v>44643</v>
      </c>
      <c r="I12" s="16">
        <f t="shared" ca="1" si="0"/>
        <v>59</v>
      </c>
      <c r="J12" s="17" t="str">
        <f t="shared" ca="1" si="1"/>
        <v>NOT DUE</v>
      </c>
      <c r="K12" s="31"/>
      <c r="L12" s="20"/>
    </row>
    <row r="13" spans="1:12">
      <c r="A13" s="61" t="s">
        <v>3263</v>
      </c>
      <c r="B13" s="31" t="s">
        <v>1984</v>
      </c>
      <c r="C13" s="31" t="s">
        <v>2822</v>
      </c>
      <c r="D13" s="41" t="s">
        <v>377</v>
      </c>
      <c r="E13" s="13">
        <v>41565</v>
      </c>
      <c r="F13" s="13">
        <v>44296</v>
      </c>
      <c r="G13" s="334"/>
      <c r="H13" s="15">
        <f t="shared" ref="H13:H17" si="2">DATE(YEAR(F13)+2,MONTH(F13),DAY(F13)-1)</f>
        <v>45025</v>
      </c>
      <c r="I13" s="16">
        <f t="shared" ca="1" si="0"/>
        <v>441</v>
      </c>
      <c r="J13" s="17" t="str">
        <f t="shared" ca="1" si="1"/>
        <v>NOT DUE</v>
      </c>
      <c r="K13" s="31"/>
      <c r="L13" s="20" t="s">
        <v>5180</v>
      </c>
    </row>
    <row r="14" spans="1:12">
      <c r="A14" s="61" t="s">
        <v>3264</v>
      </c>
      <c r="B14" s="31" t="s">
        <v>2816</v>
      </c>
      <c r="C14" s="31" t="s">
        <v>2822</v>
      </c>
      <c r="D14" s="41" t="s">
        <v>377</v>
      </c>
      <c r="E14" s="13">
        <v>41565</v>
      </c>
      <c r="F14" s="13">
        <f>F13</f>
        <v>44296</v>
      </c>
      <c r="G14" s="334"/>
      <c r="H14" s="15">
        <f t="shared" si="2"/>
        <v>45025</v>
      </c>
      <c r="I14" s="16">
        <f t="shared" ca="1" si="0"/>
        <v>441</v>
      </c>
      <c r="J14" s="17" t="str">
        <f t="shared" ca="1" si="1"/>
        <v>NOT DUE</v>
      </c>
      <c r="K14" s="31"/>
      <c r="L14" s="20" t="s">
        <v>5180</v>
      </c>
    </row>
    <row r="15" spans="1:12">
      <c r="A15" s="61" t="s">
        <v>3265</v>
      </c>
      <c r="B15" s="31" t="s">
        <v>2817</v>
      </c>
      <c r="C15" s="31" t="s">
        <v>2822</v>
      </c>
      <c r="D15" s="41" t="s">
        <v>377</v>
      </c>
      <c r="E15" s="13">
        <v>41565</v>
      </c>
      <c r="F15" s="13">
        <f>F14</f>
        <v>44296</v>
      </c>
      <c r="G15" s="334"/>
      <c r="H15" s="15">
        <f t="shared" si="2"/>
        <v>45025</v>
      </c>
      <c r="I15" s="16">
        <f t="shared" ca="1" si="0"/>
        <v>441</v>
      </c>
      <c r="J15" s="17" t="str">
        <f t="shared" ca="1" si="1"/>
        <v>NOT DUE</v>
      </c>
      <c r="K15" s="31"/>
      <c r="L15" s="20" t="s">
        <v>5180</v>
      </c>
    </row>
    <row r="16" spans="1:12" ht="25.5">
      <c r="A16" s="61" t="s">
        <v>3266</v>
      </c>
      <c r="B16" s="31" t="s">
        <v>2818</v>
      </c>
      <c r="C16" s="31" t="s">
        <v>2819</v>
      </c>
      <c r="D16" s="41" t="s">
        <v>377</v>
      </c>
      <c r="E16" s="13">
        <v>41565</v>
      </c>
      <c r="F16" s="13">
        <f>F15</f>
        <v>44296</v>
      </c>
      <c r="G16" s="334"/>
      <c r="H16" s="15">
        <f t="shared" si="2"/>
        <v>45025</v>
      </c>
      <c r="I16" s="16">
        <f t="shared" ca="1" si="0"/>
        <v>441</v>
      </c>
      <c r="J16" s="17" t="str">
        <f t="shared" ca="1" si="1"/>
        <v>NOT DUE</v>
      </c>
      <c r="K16" s="31"/>
      <c r="L16" s="20" t="s">
        <v>5180</v>
      </c>
    </row>
    <row r="17" spans="1:12">
      <c r="A17" s="61" t="s">
        <v>3267</v>
      </c>
      <c r="B17" s="31" t="s">
        <v>2820</v>
      </c>
      <c r="C17" s="31" t="s">
        <v>37</v>
      </c>
      <c r="D17" s="41" t="s">
        <v>377</v>
      </c>
      <c r="E17" s="13">
        <v>41565</v>
      </c>
      <c r="F17" s="13">
        <v>43377</v>
      </c>
      <c r="G17" s="334"/>
      <c r="H17" s="15">
        <f t="shared" si="2"/>
        <v>44107</v>
      </c>
      <c r="I17" s="16">
        <f t="shared" ca="1" si="0"/>
        <v>-477</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5">
        <v>44584</v>
      </c>
      <c r="G8" s="334"/>
      <c r="H8" s="15">
        <f>DATE(YEAR(F8),MONTH(F8),DAY(F8)+1)</f>
        <v>44585</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5">
        <v>44554</v>
      </c>
      <c r="G9" s="334"/>
      <c r="H9" s="15">
        <f>DATE(YEAR(F9),MONTH(F9)+3,DAY(F9)-1)</f>
        <v>44643</v>
      </c>
      <c r="I9" s="16">
        <f t="shared" ca="1" si="0"/>
        <v>59</v>
      </c>
      <c r="J9" s="17" t="str">
        <f t="shared" ca="1" si="1"/>
        <v>NOT DUE</v>
      </c>
      <c r="K9" s="31"/>
      <c r="L9" s="20"/>
    </row>
    <row r="10" spans="1:12" ht="24.95" customHeight="1">
      <c r="A10" s="61" t="s">
        <v>3271</v>
      </c>
      <c r="B10" s="31" t="s">
        <v>2810</v>
      </c>
      <c r="C10" s="31" t="s">
        <v>2811</v>
      </c>
      <c r="D10" s="41" t="s">
        <v>0</v>
      </c>
      <c r="E10" s="13">
        <v>41565</v>
      </c>
      <c r="F10" s="13">
        <f>F9</f>
        <v>44554</v>
      </c>
      <c r="G10" s="334"/>
      <c r="H10" s="15">
        <f>DATE(YEAR(F10),MONTH(F10)+3,DAY(F10)-1)</f>
        <v>44643</v>
      </c>
      <c r="I10" s="16">
        <f t="shared" ca="1" si="0"/>
        <v>59</v>
      </c>
      <c r="J10" s="17" t="str">
        <f t="shared" ca="1" si="1"/>
        <v>NOT DUE</v>
      </c>
      <c r="K10" s="31" t="s">
        <v>2821</v>
      </c>
      <c r="L10" s="20"/>
    </row>
    <row r="11" spans="1:12" ht="25.5">
      <c r="A11" s="61" t="s">
        <v>3272</v>
      </c>
      <c r="B11" s="31" t="s">
        <v>2812</v>
      </c>
      <c r="C11" s="31" t="s">
        <v>2813</v>
      </c>
      <c r="D11" s="41" t="s">
        <v>0</v>
      </c>
      <c r="E11" s="13">
        <v>41565</v>
      </c>
      <c r="F11" s="13">
        <f>F10</f>
        <v>44554</v>
      </c>
      <c r="G11" s="334"/>
      <c r="H11" s="15">
        <f>DATE(YEAR(F11),MONTH(F11)+3,DAY(F11)-1)</f>
        <v>44643</v>
      </c>
      <c r="I11" s="16">
        <f t="shared" ca="1" si="0"/>
        <v>59</v>
      </c>
      <c r="J11" s="17" t="str">
        <f t="shared" ca="1" si="1"/>
        <v>NOT DUE</v>
      </c>
      <c r="K11" s="31"/>
      <c r="L11" s="20"/>
    </row>
    <row r="12" spans="1:12" ht="25.5">
      <c r="A12" s="61" t="s">
        <v>3273</v>
      </c>
      <c r="B12" s="31" t="s">
        <v>2814</v>
      </c>
      <c r="C12" s="31" t="s">
        <v>2815</v>
      </c>
      <c r="D12" s="41" t="s">
        <v>0</v>
      </c>
      <c r="E12" s="13">
        <v>41565</v>
      </c>
      <c r="F12" s="13">
        <f>F11</f>
        <v>44554</v>
      </c>
      <c r="G12" s="334"/>
      <c r="H12" s="15">
        <f>DATE(YEAR(F12),MONTH(F12)+3,DAY(F12)-1)</f>
        <v>44643</v>
      </c>
      <c r="I12" s="16">
        <f t="shared" ca="1" si="0"/>
        <v>59</v>
      </c>
      <c r="J12" s="17" t="str">
        <f t="shared" ca="1" si="1"/>
        <v>NOT DUE</v>
      </c>
      <c r="K12" s="31"/>
      <c r="L12" s="20"/>
    </row>
    <row r="13" spans="1:12">
      <c r="A13" s="61" t="s">
        <v>3274</v>
      </c>
      <c r="B13" s="31" t="s">
        <v>1984</v>
      </c>
      <c r="C13" s="31" t="s">
        <v>2822</v>
      </c>
      <c r="D13" s="41" t="s">
        <v>377</v>
      </c>
      <c r="E13" s="13">
        <v>41565</v>
      </c>
      <c r="F13" s="13">
        <v>44296</v>
      </c>
      <c r="G13" s="334"/>
      <c r="H13" s="15">
        <f t="shared" ref="H13:H17" si="2">DATE(YEAR(F13)+2,MONTH(F13),DAY(F13)-1)</f>
        <v>45025</v>
      </c>
      <c r="I13" s="16">
        <f t="shared" ca="1" si="0"/>
        <v>441</v>
      </c>
      <c r="J13" s="17" t="str">
        <f t="shared" ca="1" si="1"/>
        <v>NOT DUE</v>
      </c>
      <c r="K13" s="31"/>
      <c r="L13" s="20" t="s">
        <v>5180</v>
      </c>
    </row>
    <row r="14" spans="1:12">
      <c r="A14" s="61" t="s">
        <v>3275</v>
      </c>
      <c r="B14" s="31" t="s">
        <v>2816</v>
      </c>
      <c r="C14" s="31" t="s">
        <v>2822</v>
      </c>
      <c r="D14" s="41" t="s">
        <v>377</v>
      </c>
      <c r="E14" s="13">
        <v>41565</v>
      </c>
      <c r="F14" s="13">
        <f>F13</f>
        <v>44296</v>
      </c>
      <c r="G14" s="334"/>
      <c r="H14" s="15">
        <f t="shared" si="2"/>
        <v>45025</v>
      </c>
      <c r="I14" s="16">
        <f t="shared" ca="1" si="0"/>
        <v>441</v>
      </c>
      <c r="J14" s="17" t="str">
        <f t="shared" ca="1" si="1"/>
        <v>NOT DUE</v>
      </c>
      <c r="K14" s="31"/>
      <c r="L14" s="20" t="s">
        <v>5180</v>
      </c>
    </row>
    <row r="15" spans="1:12">
      <c r="A15" s="61" t="s">
        <v>3276</v>
      </c>
      <c r="B15" s="31" t="s">
        <v>2817</v>
      </c>
      <c r="C15" s="31" t="s">
        <v>2822</v>
      </c>
      <c r="D15" s="41" t="s">
        <v>377</v>
      </c>
      <c r="E15" s="13">
        <v>41565</v>
      </c>
      <c r="F15" s="13">
        <f>F14</f>
        <v>44296</v>
      </c>
      <c r="G15" s="334"/>
      <c r="H15" s="15">
        <f t="shared" si="2"/>
        <v>45025</v>
      </c>
      <c r="I15" s="16">
        <f t="shared" ca="1" si="0"/>
        <v>441</v>
      </c>
      <c r="J15" s="17" t="str">
        <f t="shared" ca="1" si="1"/>
        <v>NOT DUE</v>
      </c>
      <c r="K15" s="31"/>
      <c r="L15" s="20" t="s">
        <v>5180</v>
      </c>
    </row>
    <row r="16" spans="1:12" ht="25.5">
      <c r="A16" s="61" t="s">
        <v>3277</v>
      </c>
      <c r="B16" s="31" t="s">
        <v>2818</v>
      </c>
      <c r="C16" s="31" t="s">
        <v>2819</v>
      </c>
      <c r="D16" s="41" t="s">
        <v>377</v>
      </c>
      <c r="E16" s="13">
        <v>41565</v>
      </c>
      <c r="F16" s="13">
        <f>F15</f>
        <v>44296</v>
      </c>
      <c r="G16" s="334"/>
      <c r="H16" s="15">
        <f t="shared" si="2"/>
        <v>45025</v>
      </c>
      <c r="I16" s="16">
        <f t="shared" ca="1" si="0"/>
        <v>441</v>
      </c>
      <c r="J16" s="17" t="str">
        <f t="shared" ca="1" si="1"/>
        <v>NOT DUE</v>
      </c>
      <c r="K16" s="31"/>
      <c r="L16" s="20" t="s">
        <v>5180</v>
      </c>
    </row>
    <row r="17" spans="1:12">
      <c r="A17" s="61" t="s">
        <v>3278</v>
      </c>
      <c r="B17" s="31" t="s">
        <v>2820</v>
      </c>
      <c r="C17" s="31" t="s">
        <v>37</v>
      </c>
      <c r="D17" s="41" t="s">
        <v>377</v>
      </c>
      <c r="E17" s="13">
        <v>41565</v>
      </c>
      <c r="F17" s="13">
        <v>43377</v>
      </c>
      <c r="G17" s="334"/>
      <c r="H17" s="15">
        <f t="shared" si="2"/>
        <v>44107</v>
      </c>
      <c r="I17" s="16">
        <f t="shared" ca="1" si="0"/>
        <v>-477</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5220</v>
      </c>
      <c r="E22" t="s">
        <v>5218</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5">
        <f>'No.1 ER Supply Fan'!F8</f>
        <v>44584</v>
      </c>
      <c r="G8" s="334"/>
      <c r="H8" s="15">
        <f>F8+1</f>
        <v>44585</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5">
        <v>44563</v>
      </c>
      <c r="G9" s="334"/>
      <c r="H9" s="15">
        <f>F9+90</f>
        <v>44653</v>
      </c>
      <c r="I9" s="16">
        <f t="shared" ca="1" si="0"/>
        <v>69</v>
      </c>
      <c r="J9" s="17" t="str">
        <f t="shared" ca="1" si="1"/>
        <v>NOT DUE</v>
      </c>
      <c r="K9" s="31"/>
      <c r="L9" s="20" t="s">
        <v>4528</v>
      </c>
    </row>
    <row r="10" spans="1:12" ht="24.95" customHeight="1">
      <c r="A10" s="61" t="s">
        <v>3240</v>
      </c>
      <c r="B10" s="31" t="s">
        <v>2810</v>
      </c>
      <c r="C10" s="31" t="s">
        <v>2811</v>
      </c>
      <c r="D10" s="41" t="s">
        <v>0</v>
      </c>
      <c r="E10" s="13">
        <v>41565</v>
      </c>
      <c r="F10" s="13">
        <f>F9</f>
        <v>44563</v>
      </c>
      <c r="G10" s="334"/>
      <c r="H10" s="15">
        <f t="shared" ref="H10:H12" si="2">F10+90</f>
        <v>44653</v>
      </c>
      <c r="I10" s="16">
        <f t="shared" ca="1" si="0"/>
        <v>69</v>
      </c>
      <c r="J10" s="17" t="str">
        <f t="shared" ca="1" si="1"/>
        <v>NOT DUE</v>
      </c>
      <c r="K10" s="31" t="s">
        <v>2821</v>
      </c>
      <c r="L10" s="20" t="s">
        <v>4528</v>
      </c>
    </row>
    <row r="11" spans="1:12" ht="25.5">
      <c r="A11" s="61" t="s">
        <v>3241</v>
      </c>
      <c r="B11" s="31" t="s">
        <v>2812</v>
      </c>
      <c r="C11" s="31" t="s">
        <v>2813</v>
      </c>
      <c r="D11" s="41" t="s">
        <v>0</v>
      </c>
      <c r="E11" s="13">
        <v>41565</v>
      </c>
      <c r="F11" s="13">
        <f>F10</f>
        <v>44563</v>
      </c>
      <c r="G11" s="334"/>
      <c r="H11" s="15">
        <f t="shared" si="2"/>
        <v>44653</v>
      </c>
      <c r="I11" s="16">
        <f t="shared" ca="1" si="0"/>
        <v>69</v>
      </c>
      <c r="J11" s="17" t="str">
        <f t="shared" ca="1" si="1"/>
        <v>NOT DUE</v>
      </c>
      <c r="K11" s="31"/>
      <c r="L11" s="20"/>
    </row>
    <row r="12" spans="1:12" ht="25.5">
      <c r="A12" s="61" t="s">
        <v>3242</v>
      </c>
      <c r="B12" s="31" t="s">
        <v>2814</v>
      </c>
      <c r="C12" s="31" t="s">
        <v>2815</v>
      </c>
      <c r="D12" s="41" t="s">
        <v>0</v>
      </c>
      <c r="E12" s="13">
        <v>41565</v>
      </c>
      <c r="F12" s="13">
        <f>F11</f>
        <v>44563</v>
      </c>
      <c r="G12" s="334"/>
      <c r="H12" s="15">
        <f t="shared" si="2"/>
        <v>44653</v>
      </c>
      <c r="I12" s="16">
        <f t="shared" ca="1" si="0"/>
        <v>69</v>
      </c>
      <c r="J12" s="17" t="str">
        <f t="shared" ca="1" si="1"/>
        <v>NOT DUE</v>
      </c>
      <c r="K12" s="31"/>
      <c r="L12" s="20" t="s">
        <v>4528</v>
      </c>
    </row>
    <row r="13" spans="1:12">
      <c r="A13" s="61" t="s">
        <v>3243</v>
      </c>
      <c r="B13" s="31" t="s">
        <v>1984</v>
      </c>
      <c r="C13" s="31" t="s">
        <v>2822</v>
      </c>
      <c r="D13" s="41" t="s">
        <v>377</v>
      </c>
      <c r="E13" s="13">
        <v>41565</v>
      </c>
      <c r="F13" s="13">
        <v>44121</v>
      </c>
      <c r="G13" s="334"/>
      <c r="H13" s="15">
        <f>F13+(365*2)</f>
        <v>44851</v>
      </c>
      <c r="I13" s="16">
        <f t="shared" ca="1" si="0"/>
        <v>267</v>
      </c>
      <c r="J13" s="17" t="str">
        <f t="shared" ca="1" si="1"/>
        <v>NOT DUE</v>
      </c>
      <c r="K13" s="31"/>
      <c r="L13" s="20" t="s">
        <v>4528</v>
      </c>
    </row>
    <row r="14" spans="1:12">
      <c r="A14" s="61" t="s">
        <v>3244</v>
      </c>
      <c r="B14" s="31" t="s">
        <v>2816</v>
      </c>
      <c r="C14" s="31" t="s">
        <v>2822</v>
      </c>
      <c r="D14" s="41" t="s">
        <v>377</v>
      </c>
      <c r="E14" s="13">
        <v>41565</v>
      </c>
      <c r="F14" s="13">
        <f>F13</f>
        <v>44121</v>
      </c>
      <c r="G14" s="334"/>
      <c r="H14" s="15">
        <f t="shared" ref="H14:H17" si="3">F14+(365*2)</f>
        <v>44851</v>
      </c>
      <c r="I14" s="16">
        <f t="shared" ca="1" si="0"/>
        <v>267</v>
      </c>
      <c r="J14" s="17" t="str">
        <f t="shared" ca="1" si="1"/>
        <v>NOT DUE</v>
      </c>
      <c r="K14" s="31"/>
      <c r="L14" s="20" t="s">
        <v>4528</v>
      </c>
    </row>
    <row r="15" spans="1:12">
      <c r="A15" s="61" t="s">
        <v>3245</v>
      </c>
      <c r="B15" s="31" t="s">
        <v>2817</v>
      </c>
      <c r="C15" s="31" t="s">
        <v>2822</v>
      </c>
      <c r="D15" s="41" t="s">
        <v>377</v>
      </c>
      <c r="E15" s="13">
        <v>41565</v>
      </c>
      <c r="F15" s="13">
        <f>F14</f>
        <v>44121</v>
      </c>
      <c r="G15" s="334"/>
      <c r="H15" s="15">
        <f t="shared" si="3"/>
        <v>44851</v>
      </c>
      <c r="I15" s="16">
        <f t="shared" ca="1" si="0"/>
        <v>267</v>
      </c>
      <c r="J15" s="17" t="str">
        <f t="shared" ca="1" si="1"/>
        <v>NOT DUE</v>
      </c>
      <c r="K15" s="31"/>
      <c r="L15" s="20" t="s">
        <v>4528</v>
      </c>
    </row>
    <row r="16" spans="1:12" ht="25.5">
      <c r="A16" s="61" t="s">
        <v>3246</v>
      </c>
      <c r="B16" s="31" t="s">
        <v>2818</v>
      </c>
      <c r="C16" s="31" t="s">
        <v>2819</v>
      </c>
      <c r="D16" s="41" t="s">
        <v>377</v>
      </c>
      <c r="E16" s="13">
        <v>41565</v>
      </c>
      <c r="F16" s="13">
        <f>F15</f>
        <v>44121</v>
      </c>
      <c r="G16" s="334"/>
      <c r="H16" s="15">
        <f t="shared" si="3"/>
        <v>44851</v>
      </c>
      <c r="I16" s="16">
        <f t="shared" ca="1" si="0"/>
        <v>267</v>
      </c>
      <c r="J16" s="17" t="str">
        <f t="shared" ca="1" si="1"/>
        <v>NOT DUE</v>
      </c>
      <c r="K16" s="31"/>
      <c r="L16" s="20" t="s">
        <v>4528</v>
      </c>
    </row>
    <row r="17" spans="1:12">
      <c r="A17" s="61" t="s">
        <v>3247</v>
      </c>
      <c r="B17" s="31" t="s">
        <v>2820</v>
      </c>
      <c r="C17" s="31" t="s">
        <v>37</v>
      </c>
      <c r="D17" s="41" t="s">
        <v>377</v>
      </c>
      <c r="E17" s="13">
        <v>41565</v>
      </c>
      <c r="F17" s="13">
        <f>F16</f>
        <v>44121</v>
      </c>
      <c r="G17" s="334"/>
      <c r="H17" s="15">
        <f t="shared" si="3"/>
        <v>44851</v>
      </c>
      <c r="I17" s="16">
        <f t="shared" ca="1" si="0"/>
        <v>267</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topLeftCell="A4"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4"/>
      <c r="H8" s="15">
        <f>DATE(YEAR(F8)+3,MONTH(F8),DAY(F8)-1)</f>
        <v>44817</v>
      </c>
      <c r="I8" s="16">
        <f t="shared" ref="I8:I9" ca="1" si="0">IF(ISBLANK(H8),"",H8-DATE(YEAR(NOW()),MONTH(NOW()),DAY(NOW())))</f>
        <v>233</v>
      </c>
      <c r="J8" s="17" t="str">
        <f t="shared" ref="J8:J9" ca="1" si="1">IF(I8="","",IF(I8&lt;0,"OVERDUE","NOT DUE"))</f>
        <v>NOT DUE</v>
      </c>
      <c r="K8" s="31" t="s">
        <v>2803</v>
      </c>
      <c r="L8" s="20" t="s">
        <v>4721</v>
      </c>
    </row>
    <row r="9" spans="1:12" ht="38.25">
      <c r="A9" s="17" t="s">
        <v>2845</v>
      </c>
      <c r="B9" s="31" t="s">
        <v>2842</v>
      </c>
      <c r="C9" s="31" t="s">
        <v>2843</v>
      </c>
      <c r="D9" s="41" t="s">
        <v>3</v>
      </c>
      <c r="E9" s="13">
        <v>41565</v>
      </c>
      <c r="F9" s="325">
        <v>44453</v>
      </c>
      <c r="G9" s="334"/>
      <c r="H9" s="15">
        <f>DATE(YEAR(F9),MONTH(F9)+6,DAY(F9)-1)</f>
        <v>44633</v>
      </c>
      <c r="I9" s="16">
        <f t="shared" ca="1" si="0"/>
        <v>49</v>
      </c>
      <c r="J9" s="17" t="str">
        <f t="shared" ca="1" si="1"/>
        <v>NOT DUE</v>
      </c>
      <c r="K9" s="31" t="s">
        <v>2846</v>
      </c>
      <c r="L9" s="20" t="s">
        <v>5204</v>
      </c>
    </row>
    <row r="12" spans="1:12">
      <c r="A12"/>
      <c r="B12" s="39"/>
      <c r="C12" s="49"/>
      <c r="D12"/>
      <c r="F12" s="164"/>
    </row>
    <row r="13" spans="1:12">
      <c r="A13"/>
      <c r="G13" s="164"/>
    </row>
    <row r="14" spans="1:12">
      <c r="A14"/>
      <c r="B14" t="s">
        <v>4628</v>
      </c>
      <c r="E14" t="s">
        <v>4629</v>
      </c>
      <c r="G14" s="164"/>
    </row>
    <row r="15" spans="1:12">
      <c r="A15"/>
      <c r="B15" t="s">
        <v>5250</v>
      </c>
      <c r="E15" t="s">
        <v>5218</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abSelected="1" topLeftCell="A19"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34147.599999999999</v>
      </c>
    </row>
    <row r="5" spans="1:12" ht="18" customHeight="1">
      <c r="A5" s="357" t="s">
        <v>78</v>
      </c>
      <c r="B5" s="357"/>
      <c r="C5" s="38" t="s">
        <v>2882</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5">
        <v>44584</v>
      </c>
      <c r="G8" s="334"/>
      <c r="H8" s="15">
        <f>DATE(YEAR(F8),MONTH(F8),DAY(F8)+1)</f>
        <v>44585</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44584</v>
      </c>
      <c r="G9" s="334"/>
      <c r="H9" s="15">
        <f>DATE(YEAR(F9),MONTH(F9),DAY(F9)+7)</f>
        <v>44591</v>
      </c>
      <c r="I9" s="16">
        <f t="shared" ca="1" si="0"/>
        <v>7</v>
      </c>
      <c r="J9" s="17" t="str">
        <f t="shared" ca="1" si="1"/>
        <v>NOT DUE</v>
      </c>
      <c r="K9" s="31"/>
      <c r="L9" s="145" t="s">
        <v>4528</v>
      </c>
    </row>
    <row r="10" spans="1:12" ht="51">
      <c r="A10" s="17" t="s">
        <v>3191</v>
      </c>
      <c r="B10" s="31" t="s">
        <v>2888</v>
      </c>
      <c r="C10" s="31" t="s">
        <v>2887</v>
      </c>
      <c r="D10" s="41" t="s">
        <v>2651</v>
      </c>
      <c r="E10" s="13">
        <v>41565</v>
      </c>
      <c r="F10" s="325">
        <v>44569</v>
      </c>
      <c r="G10" s="334"/>
      <c r="H10" s="15">
        <f>EDATE(F10-1,1)</f>
        <v>44599</v>
      </c>
      <c r="I10" s="16">
        <f t="shared" ref="I10:I11" ca="1" si="2">IF(ISBLANK(H10),"",H10-DATE(YEAR(NOW()),MONTH(NOW()),DAY(NOW())))</f>
        <v>15</v>
      </c>
      <c r="J10" s="17" t="str">
        <f t="shared" ca="1" si="1"/>
        <v>NOT DUE</v>
      </c>
      <c r="K10" s="31"/>
      <c r="L10" s="145" t="s">
        <v>4528</v>
      </c>
    </row>
    <row r="11" spans="1:12" ht="38.25">
      <c r="A11" s="17" t="s">
        <v>3192</v>
      </c>
      <c r="B11" s="31" t="s">
        <v>2889</v>
      </c>
      <c r="C11" s="31" t="s">
        <v>2887</v>
      </c>
      <c r="D11" s="41" t="s">
        <v>0</v>
      </c>
      <c r="E11" s="13">
        <v>41565</v>
      </c>
      <c r="F11" s="13">
        <v>44493</v>
      </c>
      <c r="G11" s="334"/>
      <c r="H11" s="15">
        <f>DATE(YEAR(F11),MONTH(F11)+3,DAY(F11)-1)</f>
        <v>44584</v>
      </c>
      <c r="I11" s="16">
        <f t="shared" ca="1" si="2"/>
        <v>0</v>
      </c>
      <c r="J11" s="17" t="str">
        <f t="shared" ca="1" si="1"/>
        <v>NOT DUE</v>
      </c>
      <c r="K11" s="31"/>
      <c r="L11" s="145" t="s">
        <v>4528</v>
      </c>
    </row>
    <row r="12" spans="1:12" ht="38.25">
      <c r="A12" s="17" t="s">
        <v>3193</v>
      </c>
      <c r="B12" s="31" t="s">
        <v>2890</v>
      </c>
      <c r="C12" s="31" t="s">
        <v>2887</v>
      </c>
      <c r="D12" s="41" t="s">
        <v>2920</v>
      </c>
      <c r="E12" s="13">
        <v>41565</v>
      </c>
      <c r="F12" s="325">
        <v>44485</v>
      </c>
      <c r="G12" s="334"/>
      <c r="H12" s="15">
        <f>DATE(YEAR(F12),MONTH(F12)+6,DAY(F12)-1)</f>
        <v>44666</v>
      </c>
      <c r="I12" s="16">
        <f t="shared" ref="I12:I32" ca="1" si="3">IF(ISBLANK(H12),"",H12-DATE(YEAR(NOW()),MONTH(NOW()),DAY(NOW())))</f>
        <v>82</v>
      </c>
      <c r="J12" s="17" t="str">
        <f t="shared" ref="J12:J32" ca="1" si="4">IF(I12="","",IF(I12&lt;0,"OVERDUE","NOT DUE"))</f>
        <v>NOT DUE</v>
      </c>
      <c r="K12" s="31"/>
      <c r="L12" s="145" t="s">
        <v>4528</v>
      </c>
    </row>
    <row r="13" spans="1:12" ht="38.25">
      <c r="A13" s="17" t="s">
        <v>3194</v>
      </c>
      <c r="B13" s="31" t="s">
        <v>2891</v>
      </c>
      <c r="C13" s="31" t="s">
        <v>2887</v>
      </c>
      <c r="D13" s="41" t="s">
        <v>375</v>
      </c>
      <c r="E13" s="13">
        <v>41565</v>
      </c>
      <c r="F13" s="325">
        <v>44485</v>
      </c>
      <c r="G13" s="334"/>
      <c r="H13" s="15">
        <f>DATE(YEAR(F13)+1,MONTH(F13),DAY(F13)-1)</f>
        <v>44849</v>
      </c>
      <c r="I13" s="16">
        <f t="shared" ca="1" si="3"/>
        <v>265</v>
      </c>
      <c r="J13" s="17" t="str">
        <f t="shared" ca="1" si="4"/>
        <v>NOT DUE</v>
      </c>
      <c r="K13" s="31"/>
      <c r="L13" s="145" t="s">
        <v>4528</v>
      </c>
    </row>
    <row r="14" spans="1:12" ht="24.95" customHeight="1">
      <c r="A14" s="17" t="s">
        <v>3195</v>
      </c>
      <c r="B14" s="31" t="s">
        <v>2892</v>
      </c>
      <c r="C14" s="31" t="s">
        <v>2893</v>
      </c>
      <c r="D14" s="41" t="s">
        <v>2650</v>
      </c>
      <c r="E14" s="13">
        <v>41565</v>
      </c>
      <c r="F14" s="13">
        <v>43377</v>
      </c>
      <c r="G14" s="334"/>
      <c r="H14" s="15">
        <f>DATE(YEAR(F14)+5,MONTH(F14),DAY(F14)-1)</f>
        <v>45202</v>
      </c>
      <c r="I14" s="16">
        <f t="shared" ca="1" si="3"/>
        <v>618</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4"/>
      <c r="H15" s="15">
        <f>DATE(YEAR(F15)+5,MONTH(F15),DAY(F15)-1)</f>
        <v>45202</v>
      </c>
      <c r="I15" s="16">
        <f t="shared" ca="1" si="3"/>
        <v>618</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4"/>
      <c r="H16" s="15">
        <f>DATE(YEAR(F16)+5,MONTH(F16),DAY(F16)-1)</f>
        <v>45202</v>
      </c>
      <c r="I16" s="16">
        <f t="shared" ca="1" si="3"/>
        <v>618</v>
      </c>
      <c r="J16" s="17" t="str">
        <f t="shared" ca="1" si="4"/>
        <v>NOT DUE</v>
      </c>
      <c r="K16" s="31" t="s">
        <v>2925</v>
      </c>
      <c r="L16" s="145"/>
    </row>
    <row r="17" spans="1:12" ht="38.25">
      <c r="A17" s="17" t="s">
        <v>3198</v>
      </c>
      <c r="B17" s="31" t="s">
        <v>1786</v>
      </c>
      <c r="C17" s="31" t="s">
        <v>1787</v>
      </c>
      <c r="D17" s="41" t="s">
        <v>1</v>
      </c>
      <c r="E17" s="13">
        <v>41565</v>
      </c>
      <c r="F17" s="325">
        <v>44584</v>
      </c>
      <c r="G17" s="334"/>
      <c r="H17" s="15">
        <f>DATE(YEAR(F17),MONTH(F17),DAY(F17)+1)</f>
        <v>44585</v>
      </c>
      <c r="I17" s="16">
        <f t="shared" ca="1" si="3"/>
        <v>1</v>
      </c>
      <c r="J17" s="17" t="str">
        <f t="shared" ca="1" si="4"/>
        <v>NOT DUE</v>
      </c>
      <c r="K17" s="31" t="s">
        <v>1818</v>
      </c>
      <c r="L17" s="145"/>
    </row>
    <row r="18" spans="1:12" ht="38.25">
      <c r="A18" s="17" t="s">
        <v>3199</v>
      </c>
      <c r="B18" s="31" t="s">
        <v>1788</v>
      </c>
      <c r="C18" s="31" t="s">
        <v>1789</v>
      </c>
      <c r="D18" s="41" t="s">
        <v>1</v>
      </c>
      <c r="E18" s="13">
        <v>41565</v>
      </c>
      <c r="F18" s="325">
        <v>44584</v>
      </c>
      <c r="G18" s="334"/>
      <c r="H18" s="15">
        <f>DATE(YEAR(F18),MONTH(F18),DAY(F18)+1)</f>
        <v>44585</v>
      </c>
      <c r="I18" s="16">
        <f t="shared" ca="1" si="3"/>
        <v>1</v>
      </c>
      <c r="J18" s="17" t="str">
        <f t="shared" ca="1" si="4"/>
        <v>NOT DUE</v>
      </c>
      <c r="K18" s="31" t="s">
        <v>1819</v>
      </c>
      <c r="L18" s="145"/>
    </row>
    <row r="19" spans="1:12" ht="38.25">
      <c r="A19" s="17" t="s">
        <v>3200</v>
      </c>
      <c r="B19" s="31" t="s">
        <v>1790</v>
      </c>
      <c r="C19" s="31" t="s">
        <v>1791</v>
      </c>
      <c r="D19" s="41" t="s">
        <v>1</v>
      </c>
      <c r="E19" s="13">
        <v>41565</v>
      </c>
      <c r="F19" s="325">
        <v>44584</v>
      </c>
      <c r="G19" s="334"/>
      <c r="H19" s="15">
        <f>DATE(YEAR(F19),MONTH(F19),DAY(F19)+1)</f>
        <v>44585</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5">
        <f>F18</f>
        <v>44584</v>
      </c>
      <c r="G20" s="334"/>
      <c r="H20" s="15">
        <f>EDATE(F20-1,1)</f>
        <v>44614</v>
      </c>
      <c r="I20" s="16">
        <f t="shared" ca="1" si="3"/>
        <v>30</v>
      </c>
      <c r="J20" s="17" t="str">
        <f t="shared" ca="1" si="4"/>
        <v>NOT DUE</v>
      </c>
      <c r="K20" s="31" t="s">
        <v>1821</v>
      </c>
      <c r="L20" s="145"/>
    </row>
    <row r="21" spans="1:12" ht="25.5">
      <c r="A21" s="17" t="s">
        <v>3202</v>
      </c>
      <c r="B21" s="31" t="s">
        <v>1794</v>
      </c>
      <c r="C21" s="31" t="s">
        <v>1795</v>
      </c>
      <c r="D21" s="41" t="s">
        <v>1</v>
      </c>
      <c r="E21" s="13">
        <v>41565</v>
      </c>
      <c r="F21" s="325">
        <v>44584</v>
      </c>
      <c r="G21" s="334"/>
      <c r="H21" s="15">
        <f>DATE(YEAR(F21),MONTH(F21),DAY(F21)+1)</f>
        <v>44585</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5">
        <v>44584</v>
      </c>
      <c r="G22" s="334"/>
      <c r="H22" s="15">
        <f>DATE(YEAR(F22),MONTH(F22),DAY(F22)+1)</f>
        <v>44585</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5">
        <v>44584</v>
      </c>
      <c r="G23" s="334"/>
      <c r="H23" s="15">
        <f>DATE(YEAR(F23),MONTH(F23),DAY(F23)+1)</f>
        <v>44585</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5">
        <v>44584</v>
      </c>
      <c r="G24" s="334"/>
      <c r="H24" s="15">
        <f>DATE(YEAR(F24),MONTH(F24),DAY(F24)+1)</f>
        <v>44585</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5">
        <v>44569</v>
      </c>
      <c r="G25" s="334"/>
      <c r="H25" s="15">
        <f>DATE(YEAR(F25),MONTH(F25)+6,DAY(F25)-1)</f>
        <v>44749</v>
      </c>
      <c r="I25" s="16">
        <f t="shared" ca="1" si="3"/>
        <v>165</v>
      </c>
      <c r="J25" s="17" t="str">
        <f t="shared" ca="1" si="4"/>
        <v>NOT DUE</v>
      </c>
      <c r="K25" s="31" t="s">
        <v>1823</v>
      </c>
      <c r="L25" s="145"/>
    </row>
    <row r="26" spans="1:12" ht="24.95" customHeight="1">
      <c r="A26" s="17" t="s">
        <v>3207</v>
      </c>
      <c r="B26" s="31" t="s">
        <v>1803</v>
      </c>
      <c r="C26" s="31"/>
      <c r="D26" s="41" t="s">
        <v>4</v>
      </c>
      <c r="E26" s="13">
        <v>41565</v>
      </c>
      <c r="F26" s="325">
        <v>44569</v>
      </c>
      <c r="G26" s="334"/>
      <c r="H26" s="15">
        <f>EDATE(F26-1,1)</f>
        <v>44599</v>
      </c>
      <c r="I26" s="16">
        <f t="shared" ca="1" si="3"/>
        <v>15</v>
      </c>
      <c r="J26" s="17" t="str">
        <f t="shared" ca="1" si="4"/>
        <v>NOT DUE</v>
      </c>
      <c r="K26" s="31"/>
      <c r="L26" s="145"/>
    </row>
    <row r="27" spans="1:12" ht="24.95" customHeight="1">
      <c r="A27" s="17" t="s">
        <v>3208</v>
      </c>
      <c r="B27" s="31" t="s">
        <v>1804</v>
      </c>
      <c r="C27" s="31" t="s">
        <v>1805</v>
      </c>
      <c r="D27" s="41" t="s">
        <v>0</v>
      </c>
      <c r="E27" s="13">
        <v>41565</v>
      </c>
      <c r="F27" s="325">
        <v>44554</v>
      </c>
      <c r="G27" s="334"/>
      <c r="H27" s="15">
        <f>DATE(YEAR(F27),MONTH(F27)+3,DAY(F27)-1)</f>
        <v>44643</v>
      </c>
      <c r="I27" s="16">
        <f t="shared" ca="1" si="3"/>
        <v>59</v>
      </c>
      <c r="J27" s="17" t="str">
        <f t="shared" ca="1" si="4"/>
        <v>NOT DUE</v>
      </c>
      <c r="K27" s="31" t="s">
        <v>1824</v>
      </c>
      <c r="L27" s="145"/>
    </row>
    <row r="28" spans="1:12" ht="24.95" customHeight="1">
      <c r="A28" s="17" t="s">
        <v>3209</v>
      </c>
      <c r="B28" s="31" t="s">
        <v>1806</v>
      </c>
      <c r="C28" s="31" t="s">
        <v>1807</v>
      </c>
      <c r="D28" s="41" t="s">
        <v>375</v>
      </c>
      <c r="E28" s="13">
        <v>41565</v>
      </c>
      <c r="F28" s="325">
        <v>44569</v>
      </c>
      <c r="G28" s="334"/>
      <c r="H28" s="15">
        <f t="shared" ref="H28:H33" si="5">DATE(YEAR(F28)+1,MONTH(F28),DAY(F28)-1)</f>
        <v>44933</v>
      </c>
      <c r="I28" s="16">
        <f t="shared" ca="1" si="3"/>
        <v>349</v>
      </c>
      <c r="J28" s="17" t="str">
        <f t="shared" ca="1" si="4"/>
        <v>NOT DUE</v>
      </c>
      <c r="K28" s="31" t="s">
        <v>1824</v>
      </c>
      <c r="L28" s="145"/>
    </row>
    <row r="29" spans="1:12" ht="24.95" customHeight="1">
      <c r="A29" s="17" t="s">
        <v>3210</v>
      </c>
      <c r="B29" s="31" t="s">
        <v>1808</v>
      </c>
      <c r="C29" s="31" t="s">
        <v>1809</v>
      </c>
      <c r="D29" s="41" t="s">
        <v>375</v>
      </c>
      <c r="E29" s="13">
        <v>41565</v>
      </c>
      <c r="F29" s="325">
        <v>44569</v>
      </c>
      <c r="G29" s="334"/>
      <c r="H29" s="15">
        <f t="shared" si="5"/>
        <v>44933</v>
      </c>
      <c r="I29" s="16">
        <f t="shared" ca="1" si="3"/>
        <v>349</v>
      </c>
      <c r="J29" s="17" t="str">
        <f t="shared" ca="1" si="4"/>
        <v>NOT DUE</v>
      </c>
      <c r="K29" s="31" t="s">
        <v>1825</v>
      </c>
      <c r="L29" s="145"/>
    </row>
    <row r="30" spans="1:12" ht="24.95" customHeight="1">
      <c r="A30" s="17" t="s">
        <v>3211</v>
      </c>
      <c r="B30" s="31" t="s">
        <v>1810</v>
      </c>
      <c r="C30" s="31" t="s">
        <v>1811</v>
      </c>
      <c r="D30" s="41" t="s">
        <v>375</v>
      </c>
      <c r="E30" s="13">
        <v>41565</v>
      </c>
      <c r="F30" s="325">
        <v>44569</v>
      </c>
      <c r="G30" s="334"/>
      <c r="H30" s="15">
        <f t="shared" si="5"/>
        <v>44933</v>
      </c>
      <c r="I30" s="16">
        <f t="shared" ca="1" si="3"/>
        <v>349</v>
      </c>
      <c r="J30" s="17" t="str">
        <f t="shared" ca="1" si="4"/>
        <v>NOT DUE</v>
      </c>
      <c r="K30" s="31" t="s">
        <v>1825</v>
      </c>
      <c r="L30" s="145"/>
    </row>
    <row r="31" spans="1:12" ht="24.95" customHeight="1">
      <c r="A31" s="17" t="s">
        <v>3212</v>
      </c>
      <c r="B31" s="31" t="s">
        <v>1812</v>
      </c>
      <c r="C31" s="31" t="s">
        <v>1813</v>
      </c>
      <c r="D31" s="41" t="s">
        <v>375</v>
      </c>
      <c r="E31" s="13">
        <v>41565</v>
      </c>
      <c r="F31" s="325">
        <v>44569</v>
      </c>
      <c r="G31" s="334"/>
      <c r="H31" s="15">
        <f t="shared" si="5"/>
        <v>44933</v>
      </c>
      <c r="I31" s="16">
        <f t="shared" ca="1" si="3"/>
        <v>349</v>
      </c>
      <c r="J31" s="17" t="str">
        <f t="shared" ca="1" si="4"/>
        <v>NOT DUE</v>
      </c>
      <c r="K31" s="31" t="s">
        <v>1825</v>
      </c>
      <c r="L31" s="145"/>
    </row>
    <row r="32" spans="1:12" ht="24.95" customHeight="1">
      <c r="A32" s="17" t="s">
        <v>3213</v>
      </c>
      <c r="B32" s="31" t="s">
        <v>1814</v>
      </c>
      <c r="C32" s="31" t="s">
        <v>1815</v>
      </c>
      <c r="D32" s="41" t="s">
        <v>375</v>
      </c>
      <c r="E32" s="13">
        <v>41565</v>
      </c>
      <c r="F32" s="325">
        <v>44569</v>
      </c>
      <c r="G32" s="334"/>
      <c r="H32" s="15">
        <f t="shared" si="5"/>
        <v>44933</v>
      </c>
      <c r="I32" s="16">
        <f t="shared" ca="1" si="3"/>
        <v>349</v>
      </c>
      <c r="J32" s="17" t="str">
        <f t="shared" ca="1" si="4"/>
        <v>NOT DUE</v>
      </c>
      <c r="K32" s="31" t="s">
        <v>1826</v>
      </c>
      <c r="L32" s="145"/>
    </row>
    <row r="33" spans="1:12" ht="24.95" customHeight="1">
      <c r="A33" s="17" t="s">
        <v>3214</v>
      </c>
      <c r="B33" s="31" t="s">
        <v>1827</v>
      </c>
      <c r="C33" s="31" t="s">
        <v>1828</v>
      </c>
      <c r="D33" s="41" t="s">
        <v>375</v>
      </c>
      <c r="E33" s="13">
        <v>41565</v>
      </c>
      <c r="F33" s="325">
        <v>44569</v>
      </c>
      <c r="G33" s="334"/>
      <c r="H33" s="15">
        <f t="shared" si="5"/>
        <v>44933</v>
      </c>
      <c r="I33" s="16">
        <f t="shared" ref="I33:I56" ca="1" si="6">IF(ISBLANK(H33),"",H33-DATE(YEAR(NOW()),MONTH(NOW()),DAY(NOW())))</f>
        <v>349</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4"/>
      <c r="H34" s="15">
        <f>DATE(YEAR(F34)+3,MONTH(F34),DAY(F34)-1)</f>
        <v>44612</v>
      </c>
      <c r="I34" s="16">
        <f t="shared" ca="1" si="6"/>
        <v>28</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4"/>
      <c r="H35" s="15">
        <f>DATE(YEAR(F35)+2,MONTH(F35),DAY(F35)-1)</f>
        <v>44972</v>
      </c>
      <c r="I35" s="16">
        <f t="shared" ca="1" si="6"/>
        <v>388</v>
      </c>
      <c r="J35" s="17" t="str">
        <f t="shared" ca="1" si="7"/>
        <v>NOT DUE</v>
      </c>
      <c r="K35" s="31" t="s">
        <v>2927</v>
      </c>
      <c r="L35" s="145" t="s">
        <v>4507</v>
      </c>
    </row>
    <row r="36" spans="1:12" ht="24.95" customHeight="1">
      <c r="A36" s="17" t="s">
        <v>3217</v>
      </c>
      <c r="B36" s="31" t="s">
        <v>2900</v>
      </c>
      <c r="C36" s="31" t="s">
        <v>2899</v>
      </c>
      <c r="D36" s="41" t="s">
        <v>2921</v>
      </c>
      <c r="E36" s="13">
        <v>41565</v>
      </c>
      <c r="F36" s="325">
        <v>44243</v>
      </c>
      <c r="G36" s="334"/>
      <c r="H36" s="15">
        <f>DATE(YEAR(F36)+2,MONTH(F36),DAY(F36)-1)</f>
        <v>44972</v>
      </c>
      <c r="I36" s="16">
        <f t="shared" ca="1" si="6"/>
        <v>388</v>
      </c>
      <c r="J36" s="17" t="str">
        <f t="shared" ca="1" si="7"/>
        <v>NOT DUE</v>
      </c>
      <c r="K36" s="31" t="s">
        <v>2928</v>
      </c>
      <c r="L36" s="145"/>
    </row>
    <row r="37" spans="1:12" ht="24.95" customHeight="1">
      <c r="A37" s="17" t="s">
        <v>3218</v>
      </c>
      <c r="B37" s="31" t="s">
        <v>2901</v>
      </c>
      <c r="C37" s="31" t="s">
        <v>5236</v>
      </c>
      <c r="D37" s="41" t="s">
        <v>3</v>
      </c>
      <c r="E37" s="13">
        <v>41565</v>
      </c>
      <c r="F37" s="13">
        <v>44466</v>
      </c>
      <c r="G37" s="334"/>
      <c r="H37" s="15">
        <f>DATE(YEAR(F37),MONTH(F37)+6,DAY(F37)-1)</f>
        <v>44646</v>
      </c>
      <c r="I37" s="16">
        <f t="shared" ca="1" si="6"/>
        <v>62</v>
      </c>
      <c r="J37" s="17" t="str">
        <f t="shared" ca="1" si="7"/>
        <v>NOT DUE</v>
      </c>
      <c r="K37" s="31" t="s">
        <v>2929</v>
      </c>
      <c r="L37" s="277"/>
    </row>
    <row r="38" spans="1:12">
      <c r="A38" s="17" t="s">
        <v>3219</v>
      </c>
      <c r="B38" s="31" t="s">
        <v>2903</v>
      </c>
      <c r="C38" s="31" t="s">
        <v>1785</v>
      </c>
      <c r="D38" s="41" t="s">
        <v>2922</v>
      </c>
      <c r="E38" s="13">
        <v>41565</v>
      </c>
      <c r="F38" s="13">
        <v>41565</v>
      </c>
      <c r="G38" s="334"/>
      <c r="H38" s="15">
        <f t="shared" ref="H38:H56" si="8">DATE(YEAR(F38)+7,MONTH(F38)+6,DAY(F38)-1)</f>
        <v>44303</v>
      </c>
      <c r="I38" s="16">
        <f t="shared" ca="1" si="6"/>
        <v>-281</v>
      </c>
      <c r="J38" s="17" t="str">
        <f t="shared" ca="1" si="7"/>
        <v>OVERDUE</v>
      </c>
      <c r="K38" s="31"/>
      <c r="L38" s="145" t="s">
        <v>5215</v>
      </c>
    </row>
    <row r="39" spans="1:12" ht="25.5">
      <c r="A39" s="17" t="s">
        <v>3220</v>
      </c>
      <c r="B39" s="31" t="s">
        <v>2904</v>
      </c>
      <c r="C39" s="31" t="s">
        <v>2895</v>
      </c>
      <c r="D39" s="41" t="s">
        <v>2922</v>
      </c>
      <c r="E39" s="13">
        <v>41565</v>
      </c>
      <c r="F39" s="13">
        <f t="shared" ref="F39:F48" si="9">F38</f>
        <v>41565</v>
      </c>
      <c r="G39" s="334"/>
      <c r="H39" s="15">
        <f t="shared" si="8"/>
        <v>44303</v>
      </c>
      <c r="I39" s="16">
        <f t="shared" ca="1" si="6"/>
        <v>-281</v>
      </c>
      <c r="J39" s="17" t="str">
        <f t="shared" ca="1" si="7"/>
        <v>OVERDUE</v>
      </c>
      <c r="K39" s="31"/>
      <c r="L39" s="145" t="s">
        <v>5215</v>
      </c>
    </row>
    <row r="40" spans="1:12">
      <c r="A40" s="17" t="s">
        <v>3221</v>
      </c>
      <c r="B40" s="31" t="s">
        <v>2905</v>
      </c>
      <c r="C40" s="31" t="s">
        <v>2895</v>
      </c>
      <c r="D40" s="41" t="s">
        <v>2922</v>
      </c>
      <c r="E40" s="13">
        <v>41565</v>
      </c>
      <c r="F40" s="13">
        <f t="shared" si="9"/>
        <v>41565</v>
      </c>
      <c r="G40" s="334"/>
      <c r="H40" s="15">
        <f t="shared" si="8"/>
        <v>44303</v>
      </c>
      <c r="I40" s="16">
        <f t="shared" ca="1" si="6"/>
        <v>-281</v>
      </c>
      <c r="J40" s="17" t="str">
        <f t="shared" ca="1" si="7"/>
        <v>OVERDUE</v>
      </c>
      <c r="K40" s="31"/>
      <c r="L40" s="145" t="s">
        <v>5215</v>
      </c>
    </row>
    <row r="41" spans="1:12" ht="25.5">
      <c r="A41" s="17" t="s">
        <v>3222</v>
      </c>
      <c r="B41" s="31" t="s">
        <v>2906</v>
      </c>
      <c r="C41" s="31" t="s">
        <v>2895</v>
      </c>
      <c r="D41" s="41" t="s">
        <v>2922</v>
      </c>
      <c r="E41" s="13">
        <v>41565</v>
      </c>
      <c r="F41" s="13">
        <f t="shared" si="9"/>
        <v>41565</v>
      </c>
      <c r="G41" s="334"/>
      <c r="H41" s="15">
        <f t="shared" si="8"/>
        <v>44303</v>
      </c>
      <c r="I41" s="16">
        <f t="shared" ca="1" si="6"/>
        <v>-281</v>
      </c>
      <c r="J41" s="17" t="str">
        <f t="shared" ca="1" si="7"/>
        <v>OVERDUE</v>
      </c>
      <c r="K41" s="31"/>
      <c r="L41" s="145" t="s">
        <v>5215</v>
      </c>
    </row>
    <row r="42" spans="1:12">
      <c r="A42" s="17" t="s">
        <v>3223</v>
      </c>
      <c r="B42" s="31" t="s">
        <v>2907</v>
      </c>
      <c r="C42" s="31" t="s">
        <v>2895</v>
      </c>
      <c r="D42" s="41" t="s">
        <v>2922</v>
      </c>
      <c r="E42" s="13">
        <v>41565</v>
      </c>
      <c r="F42" s="13">
        <f t="shared" si="9"/>
        <v>41565</v>
      </c>
      <c r="G42" s="334"/>
      <c r="H42" s="15">
        <f t="shared" si="8"/>
        <v>44303</v>
      </c>
      <c r="I42" s="16">
        <f t="shared" ca="1" si="6"/>
        <v>-281</v>
      </c>
      <c r="J42" s="17" t="str">
        <f t="shared" ca="1" si="7"/>
        <v>OVERDUE</v>
      </c>
      <c r="K42" s="31" t="s">
        <v>2930</v>
      </c>
      <c r="L42" s="145" t="s">
        <v>5215</v>
      </c>
    </row>
    <row r="43" spans="1:12">
      <c r="A43" s="17" t="s">
        <v>3224</v>
      </c>
      <c r="B43" s="31" t="s">
        <v>2908</v>
      </c>
      <c r="C43" s="31" t="s">
        <v>2895</v>
      </c>
      <c r="D43" s="41" t="s">
        <v>2922</v>
      </c>
      <c r="E43" s="13">
        <v>41565</v>
      </c>
      <c r="F43" s="13">
        <f t="shared" si="9"/>
        <v>41565</v>
      </c>
      <c r="G43" s="334"/>
      <c r="H43" s="15">
        <f t="shared" si="8"/>
        <v>44303</v>
      </c>
      <c r="I43" s="16">
        <f t="shared" ca="1" si="6"/>
        <v>-281</v>
      </c>
      <c r="J43" s="17" t="str">
        <f t="shared" ca="1" si="7"/>
        <v>OVERDUE</v>
      </c>
      <c r="K43" s="31"/>
      <c r="L43" s="145" t="s">
        <v>5215</v>
      </c>
    </row>
    <row r="44" spans="1:12">
      <c r="A44" s="17" t="s">
        <v>3225</v>
      </c>
      <c r="B44" s="31" t="s">
        <v>2909</v>
      </c>
      <c r="C44" s="31" t="s">
        <v>1785</v>
      </c>
      <c r="D44" s="41" t="s">
        <v>2922</v>
      </c>
      <c r="E44" s="13">
        <v>41565</v>
      </c>
      <c r="F44" s="13">
        <f t="shared" si="9"/>
        <v>41565</v>
      </c>
      <c r="G44" s="334"/>
      <c r="H44" s="15">
        <f t="shared" si="8"/>
        <v>44303</v>
      </c>
      <c r="I44" s="16">
        <f t="shared" ca="1" si="6"/>
        <v>-281</v>
      </c>
      <c r="J44" s="17" t="str">
        <f t="shared" ca="1" si="7"/>
        <v>OVERDUE</v>
      </c>
      <c r="K44" s="31"/>
      <c r="L44" s="145" t="s">
        <v>5215</v>
      </c>
    </row>
    <row r="45" spans="1:12" ht="25.5">
      <c r="A45" s="17" t="s">
        <v>3226</v>
      </c>
      <c r="B45" s="31" t="s">
        <v>2910</v>
      </c>
      <c r="C45" s="31" t="s">
        <v>2895</v>
      </c>
      <c r="D45" s="41" t="s">
        <v>2922</v>
      </c>
      <c r="E45" s="13">
        <v>41565</v>
      </c>
      <c r="F45" s="13">
        <f t="shared" si="9"/>
        <v>41565</v>
      </c>
      <c r="G45" s="334"/>
      <c r="H45" s="15">
        <f t="shared" si="8"/>
        <v>44303</v>
      </c>
      <c r="I45" s="16">
        <f t="shared" ca="1" si="6"/>
        <v>-281</v>
      </c>
      <c r="J45" s="17" t="str">
        <f t="shared" ca="1" si="7"/>
        <v>OVERDUE</v>
      </c>
      <c r="K45" s="31"/>
      <c r="L45" s="145" t="s">
        <v>5215</v>
      </c>
    </row>
    <row r="46" spans="1:12">
      <c r="A46" s="17" t="s">
        <v>3227</v>
      </c>
      <c r="B46" s="31" t="s">
        <v>2911</v>
      </c>
      <c r="C46" s="31" t="s">
        <v>1785</v>
      </c>
      <c r="D46" s="41" t="s">
        <v>2922</v>
      </c>
      <c r="E46" s="13">
        <v>41565</v>
      </c>
      <c r="F46" s="13">
        <f t="shared" si="9"/>
        <v>41565</v>
      </c>
      <c r="G46" s="334"/>
      <c r="H46" s="15">
        <f t="shared" si="8"/>
        <v>44303</v>
      </c>
      <c r="I46" s="16">
        <f t="shared" ca="1" si="6"/>
        <v>-281</v>
      </c>
      <c r="J46" s="17" t="str">
        <f t="shared" ca="1" si="7"/>
        <v>OVERDUE</v>
      </c>
      <c r="K46" s="31"/>
      <c r="L46" s="145" t="s">
        <v>5215</v>
      </c>
    </row>
    <row r="47" spans="1:12" ht="25.5">
      <c r="A47" s="17" t="s">
        <v>3228</v>
      </c>
      <c r="B47" s="31" t="s">
        <v>2912</v>
      </c>
      <c r="C47" s="31" t="s">
        <v>2895</v>
      </c>
      <c r="D47" s="41" t="s">
        <v>2922</v>
      </c>
      <c r="E47" s="13">
        <v>41565</v>
      </c>
      <c r="F47" s="13">
        <f t="shared" si="9"/>
        <v>41565</v>
      </c>
      <c r="G47" s="334"/>
      <c r="H47" s="15">
        <f t="shared" si="8"/>
        <v>44303</v>
      </c>
      <c r="I47" s="16">
        <f t="shared" ca="1" si="6"/>
        <v>-281</v>
      </c>
      <c r="J47" s="17" t="str">
        <f t="shared" ca="1" si="7"/>
        <v>OVERDUE</v>
      </c>
      <c r="K47" s="31"/>
      <c r="L47" s="145" t="s">
        <v>5215</v>
      </c>
    </row>
    <row r="48" spans="1:12">
      <c r="A48" s="17" t="s">
        <v>3229</v>
      </c>
      <c r="B48" s="31" t="s">
        <v>2913</v>
      </c>
      <c r="C48" s="31" t="s">
        <v>1785</v>
      </c>
      <c r="D48" s="41" t="s">
        <v>2922</v>
      </c>
      <c r="E48" s="13">
        <v>41565</v>
      </c>
      <c r="F48" s="13">
        <f t="shared" si="9"/>
        <v>41565</v>
      </c>
      <c r="G48" s="334"/>
      <c r="H48" s="15">
        <f t="shared" si="8"/>
        <v>44303</v>
      </c>
      <c r="I48" s="16">
        <f t="shared" ca="1" si="6"/>
        <v>-281</v>
      </c>
      <c r="J48" s="17" t="str">
        <f t="shared" ca="1" si="7"/>
        <v>OVERDUE</v>
      </c>
      <c r="K48" s="31"/>
      <c r="L48" s="145" t="s">
        <v>5215</v>
      </c>
    </row>
    <row r="49" spans="1:12" ht="25.5">
      <c r="A49" s="17" t="s">
        <v>3230</v>
      </c>
      <c r="B49" s="31" t="s">
        <v>2914</v>
      </c>
      <c r="C49" s="31" t="s">
        <v>2895</v>
      </c>
      <c r="D49" s="41" t="s">
        <v>2922</v>
      </c>
      <c r="E49" s="13">
        <v>41565</v>
      </c>
      <c r="F49" s="13">
        <v>41565</v>
      </c>
      <c r="G49" s="334"/>
      <c r="H49" s="15">
        <f t="shared" si="8"/>
        <v>44303</v>
      </c>
      <c r="I49" s="16">
        <f t="shared" ca="1" si="6"/>
        <v>-281</v>
      </c>
      <c r="J49" s="17" t="str">
        <f t="shared" ca="1" si="7"/>
        <v>OVERDUE</v>
      </c>
      <c r="K49" s="31"/>
      <c r="L49" s="145" t="s">
        <v>5215</v>
      </c>
    </row>
    <row r="50" spans="1:12">
      <c r="A50" s="17" t="s">
        <v>3231</v>
      </c>
      <c r="B50" s="31" t="s">
        <v>2913</v>
      </c>
      <c r="C50" s="31" t="s">
        <v>2895</v>
      </c>
      <c r="D50" s="41" t="s">
        <v>2922</v>
      </c>
      <c r="E50" s="13">
        <v>41565</v>
      </c>
      <c r="F50" s="13">
        <f>F49</f>
        <v>41565</v>
      </c>
      <c r="G50" s="334"/>
      <c r="H50" s="15">
        <f t="shared" si="8"/>
        <v>44303</v>
      </c>
      <c r="I50" s="16">
        <f t="shared" ca="1" si="6"/>
        <v>-281</v>
      </c>
      <c r="J50" s="17" t="str">
        <f t="shared" ca="1" si="7"/>
        <v>OVERDUE</v>
      </c>
      <c r="K50" s="31"/>
      <c r="L50" s="145" t="s">
        <v>5215</v>
      </c>
    </row>
    <row r="51" spans="1:12">
      <c r="A51" s="17" t="s">
        <v>3232</v>
      </c>
      <c r="B51" s="31" t="s">
        <v>2915</v>
      </c>
      <c r="C51" s="31" t="s">
        <v>1785</v>
      </c>
      <c r="D51" s="41" t="s">
        <v>2922</v>
      </c>
      <c r="E51" s="13">
        <v>41565</v>
      </c>
      <c r="F51" s="13">
        <f>F50</f>
        <v>41565</v>
      </c>
      <c r="G51" s="334"/>
      <c r="H51" s="15">
        <f t="shared" si="8"/>
        <v>44303</v>
      </c>
      <c r="I51" s="16">
        <f t="shared" ca="1" si="6"/>
        <v>-281</v>
      </c>
      <c r="J51" s="17" t="str">
        <f t="shared" ca="1" si="7"/>
        <v>OVERDUE</v>
      </c>
      <c r="K51" s="31"/>
      <c r="L51" s="145" t="s">
        <v>5215</v>
      </c>
    </row>
    <row r="52" spans="1:12" ht="25.5">
      <c r="A52" s="17" t="s">
        <v>3233</v>
      </c>
      <c r="B52" s="31" t="s">
        <v>2916</v>
      </c>
      <c r="C52" s="31" t="s">
        <v>2895</v>
      </c>
      <c r="D52" s="41" t="s">
        <v>2922</v>
      </c>
      <c r="E52" s="13">
        <v>41565</v>
      </c>
      <c r="F52" s="13">
        <f>F50</f>
        <v>41565</v>
      </c>
      <c r="G52" s="334"/>
      <c r="H52" s="15">
        <f t="shared" si="8"/>
        <v>44303</v>
      </c>
      <c r="I52" s="16">
        <f t="shared" ca="1" si="6"/>
        <v>-281</v>
      </c>
      <c r="J52" s="17" t="str">
        <f t="shared" ca="1" si="7"/>
        <v>OVERDUE</v>
      </c>
      <c r="K52" s="31"/>
      <c r="L52" s="145" t="s">
        <v>5215</v>
      </c>
    </row>
    <row r="53" spans="1:12">
      <c r="A53" s="17" t="s">
        <v>3234</v>
      </c>
      <c r="B53" s="31" t="s">
        <v>2915</v>
      </c>
      <c r="C53" s="31" t="s">
        <v>2895</v>
      </c>
      <c r="D53" s="41" t="s">
        <v>2922</v>
      </c>
      <c r="E53" s="13">
        <v>41565</v>
      </c>
      <c r="F53" s="13">
        <f>F52</f>
        <v>41565</v>
      </c>
      <c r="G53" s="334"/>
      <c r="H53" s="15">
        <f t="shared" si="8"/>
        <v>44303</v>
      </c>
      <c r="I53" s="16">
        <f t="shared" ca="1" si="6"/>
        <v>-281</v>
      </c>
      <c r="J53" s="17" t="str">
        <f t="shared" ca="1" si="7"/>
        <v>OVERDUE</v>
      </c>
      <c r="K53" s="31"/>
      <c r="L53" s="145" t="s">
        <v>5215</v>
      </c>
    </row>
    <row r="54" spans="1:12" ht="25.5">
      <c r="A54" s="17" t="s">
        <v>3235</v>
      </c>
      <c r="B54" s="31" t="s">
        <v>2917</v>
      </c>
      <c r="C54" s="31" t="s">
        <v>2895</v>
      </c>
      <c r="D54" s="41" t="s">
        <v>2922</v>
      </c>
      <c r="E54" s="13">
        <v>41565</v>
      </c>
      <c r="F54" s="13">
        <v>43517</v>
      </c>
      <c r="G54" s="334"/>
      <c r="H54" s="15">
        <f t="shared" si="8"/>
        <v>46254</v>
      </c>
      <c r="I54" s="16">
        <f t="shared" ca="1" si="6"/>
        <v>1670</v>
      </c>
      <c r="J54" s="17" t="str">
        <f t="shared" ca="1" si="7"/>
        <v>NOT DUE</v>
      </c>
      <c r="K54" s="31"/>
      <c r="L54" s="145"/>
    </row>
    <row r="55" spans="1:12" ht="15" customHeight="1">
      <c r="A55" s="17" t="s">
        <v>3236</v>
      </c>
      <c r="B55" s="31" t="s">
        <v>2918</v>
      </c>
      <c r="C55" s="31" t="s">
        <v>2895</v>
      </c>
      <c r="D55" s="41" t="s">
        <v>2922</v>
      </c>
      <c r="E55" s="13">
        <v>41565</v>
      </c>
      <c r="F55" s="13">
        <v>43517</v>
      </c>
      <c r="G55" s="334"/>
      <c r="H55" s="15">
        <f t="shared" si="8"/>
        <v>46254</v>
      </c>
      <c r="I55" s="16">
        <f t="shared" ca="1" si="6"/>
        <v>1670</v>
      </c>
      <c r="J55" s="17" t="str">
        <f t="shared" ca="1" si="7"/>
        <v>NOT DUE</v>
      </c>
      <c r="K55" s="31"/>
      <c r="L55" s="145"/>
    </row>
    <row r="56" spans="1:12" ht="25.5">
      <c r="A56" s="17" t="s">
        <v>3237</v>
      </c>
      <c r="B56" s="31" t="s">
        <v>2919</v>
      </c>
      <c r="C56" s="31" t="s">
        <v>2895</v>
      </c>
      <c r="D56" s="41" t="s">
        <v>2922</v>
      </c>
      <c r="E56" s="13">
        <v>41565</v>
      </c>
      <c r="F56" s="13">
        <f>F53</f>
        <v>41565</v>
      </c>
      <c r="G56" s="334"/>
      <c r="H56" s="15">
        <f t="shared" si="8"/>
        <v>44303</v>
      </c>
      <c r="I56" s="16">
        <f t="shared" ca="1" si="6"/>
        <v>-281</v>
      </c>
      <c r="J56" s="17" t="str">
        <f t="shared" ca="1" si="7"/>
        <v>OVERDUE</v>
      </c>
      <c r="K56" s="31"/>
      <c r="L56" s="145" t="s">
        <v>5215</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5">
        <v>44584</v>
      </c>
      <c r="G8" s="334"/>
      <c r="H8" s="15">
        <f>DATE(YEAR(F8),MONTH(F8),DAY(F8)+1)</f>
        <v>44585</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4"/>
      <c r="H9" s="15">
        <f>DATE(YEAR(F9)+2,MONTH(F9),DAY(F9)-1)</f>
        <v>44847</v>
      </c>
      <c r="I9" s="16">
        <f t="shared" ca="1" si="0"/>
        <v>263</v>
      </c>
      <c r="J9" s="17" t="str">
        <f t="shared" ca="1" si="1"/>
        <v>NOT DUE</v>
      </c>
      <c r="K9" s="31" t="s">
        <v>2860</v>
      </c>
      <c r="L9" s="142"/>
    </row>
    <row r="10" spans="1:12" ht="25.5">
      <c r="A10" s="17" t="s">
        <v>2857</v>
      </c>
      <c r="B10" s="31" t="s">
        <v>2853</v>
      </c>
      <c r="C10" s="31" t="s">
        <v>2559</v>
      </c>
      <c r="D10" s="41" t="s">
        <v>2863</v>
      </c>
      <c r="E10" s="13">
        <v>41565</v>
      </c>
      <c r="F10" s="13">
        <v>41565</v>
      </c>
      <c r="G10" s="334"/>
      <c r="H10" s="15">
        <f>DATE(YEAR(F10)+10,MONTH(F10),DAY(F10)-1)</f>
        <v>45216</v>
      </c>
      <c r="I10" s="16">
        <f t="shared" ref="I10:I11" ca="1" si="2">IF(ISBLANK(H10),"",H10-DATE(YEAR(NOW()),MONTH(NOW()),DAY(NOW())))</f>
        <v>632</v>
      </c>
      <c r="J10" s="17" t="str">
        <f t="shared" ca="1" si="1"/>
        <v>NOT DUE</v>
      </c>
      <c r="K10" s="31" t="s">
        <v>2861</v>
      </c>
      <c r="L10" s="20"/>
    </row>
    <row r="11" spans="1:12" ht="76.5">
      <c r="A11" s="17" t="s">
        <v>2858</v>
      </c>
      <c r="B11" s="31" t="s">
        <v>2854</v>
      </c>
      <c r="C11" s="31" t="s">
        <v>943</v>
      </c>
      <c r="D11" s="41" t="s">
        <v>377</v>
      </c>
      <c r="E11" s="13">
        <v>41565</v>
      </c>
      <c r="F11" s="13">
        <v>44118</v>
      </c>
      <c r="G11" s="334"/>
      <c r="H11" s="15">
        <f>DATE(YEAR(F11)+2,MONTH(F11),DAY(F11)-1)</f>
        <v>44847</v>
      </c>
      <c r="I11" s="16">
        <f t="shared" ca="1" si="2"/>
        <v>263</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-38110</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-30110</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-38110</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-38110</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-38110</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-38110</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-38110</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-38110</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-38110</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0" zoomScale="85" zoomScaleNormal="85" workbookViewId="0">
      <selection activeCell="F17" sqref="F17:F1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34579.199999999997</v>
      </c>
    </row>
    <row r="5" spans="1:12" ht="18" customHeight="1">
      <c r="A5" s="357" t="s">
        <v>78</v>
      </c>
      <c r="B5" s="357"/>
      <c r="C5" s="38" t="s">
        <v>2882</v>
      </c>
      <c r="D5" s="46"/>
      <c r="E5" s="328" t="s">
        <v>2966</v>
      </c>
      <c r="F5" s="325">
        <f>'Running Hours'!D3</f>
        <v>44584</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5">
        <v>44584</v>
      </c>
      <c r="G8" s="334"/>
      <c r="H8" s="15">
        <f>DATE(YEAR(F8),MONTH(F8),DAY(F8)+1)</f>
        <v>44585</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5">
        <v>44577</v>
      </c>
      <c r="G9" s="334"/>
      <c r="H9" s="15">
        <f>DATE(YEAR(F9),MONTH(F9),DAY(F9)+7)</f>
        <v>44584</v>
      </c>
      <c r="I9" s="16">
        <f t="shared" ca="1" si="0"/>
        <v>0</v>
      </c>
      <c r="J9" s="17" t="str">
        <f t="shared" ca="1" si="1"/>
        <v>NOT DUE</v>
      </c>
      <c r="K9" s="31"/>
      <c r="L9" s="145" t="s">
        <v>4528</v>
      </c>
    </row>
    <row r="10" spans="1:12" ht="51">
      <c r="A10" s="17" t="s">
        <v>3142</v>
      </c>
      <c r="B10" s="31" t="s">
        <v>2888</v>
      </c>
      <c r="C10" s="31" t="s">
        <v>2887</v>
      </c>
      <c r="D10" s="41" t="s">
        <v>2651</v>
      </c>
      <c r="E10" s="13">
        <v>41565</v>
      </c>
      <c r="F10" s="325">
        <v>44577</v>
      </c>
      <c r="G10" s="334"/>
      <c r="H10" s="15">
        <f>EDATE(F10-1,1)</f>
        <v>44607</v>
      </c>
      <c r="I10" s="16">
        <f t="shared" ca="1" si="0"/>
        <v>23</v>
      </c>
      <c r="J10" s="17" t="str">
        <f t="shared" ca="1" si="1"/>
        <v>NOT DUE</v>
      </c>
      <c r="K10" s="31"/>
      <c r="L10" s="145" t="s">
        <v>4528</v>
      </c>
    </row>
    <row r="11" spans="1:12" ht="38.25">
      <c r="A11" s="17" t="s">
        <v>3143</v>
      </c>
      <c r="B11" s="31" t="s">
        <v>2889</v>
      </c>
      <c r="C11" s="31" t="s">
        <v>2887</v>
      </c>
      <c r="D11" s="41" t="s">
        <v>0</v>
      </c>
      <c r="E11" s="13">
        <v>41565</v>
      </c>
      <c r="F11" s="13">
        <v>44493</v>
      </c>
      <c r="G11" s="334"/>
      <c r="H11" s="15">
        <f>DATE(YEAR(F11),MONTH(F11)+3,DAY(F11)-1)</f>
        <v>44584</v>
      </c>
      <c r="I11" s="16">
        <f t="shared" ca="1" si="0"/>
        <v>0</v>
      </c>
      <c r="J11" s="17" t="str">
        <f t="shared" ca="1" si="1"/>
        <v>NOT DUE</v>
      </c>
      <c r="K11" s="31"/>
      <c r="L11" s="145" t="s">
        <v>4528</v>
      </c>
    </row>
    <row r="12" spans="1:12" ht="38.25">
      <c r="A12" s="17" t="s">
        <v>3144</v>
      </c>
      <c r="B12" s="31" t="s">
        <v>2890</v>
      </c>
      <c r="C12" s="31" t="s">
        <v>2887</v>
      </c>
      <c r="D12" s="41" t="s">
        <v>2920</v>
      </c>
      <c r="E12" s="13">
        <v>41565</v>
      </c>
      <c r="F12" s="325">
        <v>44415</v>
      </c>
      <c r="G12" s="334"/>
      <c r="H12" s="15">
        <f>DATE(YEAR(F12),MONTH(F12)+6,DAY(F12)-1)</f>
        <v>44598</v>
      </c>
      <c r="I12" s="16">
        <f t="shared" ca="1" si="0"/>
        <v>14</v>
      </c>
      <c r="J12" s="17" t="str">
        <f t="shared" ca="1" si="1"/>
        <v>NOT DUE</v>
      </c>
      <c r="K12" s="31"/>
      <c r="L12" s="145" t="s">
        <v>4528</v>
      </c>
    </row>
    <row r="13" spans="1:12" ht="38.25">
      <c r="A13" s="17" t="s">
        <v>3145</v>
      </c>
      <c r="B13" s="31" t="s">
        <v>2891</v>
      </c>
      <c r="C13" s="31" t="s">
        <v>2887</v>
      </c>
      <c r="D13" s="41" t="s">
        <v>375</v>
      </c>
      <c r="E13" s="13">
        <v>41565</v>
      </c>
      <c r="F13" s="325">
        <v>44485</v>
      </c>
      <c r="G13" s="334"/>
      <c r="H13" s="15">
        <f>DATE(YEAR(F13)+1,MONTH(F13),DAY(F13)-1)</f>
        <v>44849</v>
      </c>
      <c r="I13" s="16">
        <f t="shared" ca="1" si="0"/>
        <v>265</v>
      </c>
      <c r="J13" s="17" t="str">
        <f t="shared" ca="1" si="1"/>
        <v>NOT DUE</v>
      </c>
      <c r="K13" s="31"/>
      <c r="L13" s="145" t="s">
        <v>4528</v>
      </c>
    </row>
    <row r="14" spans="1:12" ht="24.95" customHeight="1">
      <c r="A14" s="17" t="s">
        <v>3146</v>
      </c>
      <c r="B14" s="31" t="s">
        <v>2892</v>
      </c>
      <c r="C14" s="31" t="s">
        <v>2893</v>
      </c>
      <c r="D14" s="41" t="s">
        <v>2650</v>
      </c>
      <c r="E14" s="13">
        <v>41565</v>
      </c>
      <c r="F14" s="13">
        <v>43377</v>
      </c>
      <c r="G14" s="334"/>
      <c r="H14" s="15">
        <f>DATE(YEAR(F14)+5,MONTH(F14),DAY(F14)-1)</f>
        <v>45202</v>
      </c>
      <c r="I14" s="16">
        <f t="shared" ca="1" si="0"/>
        <v>618</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4"/>
      <c r="H15" s="15">
        <f>DATE(YEAR(F15)+5,MONTH(F15),DAY(F15)-1)</f>
        <v>45202</v>
      </c>
      <c r="I15" s="16">
        <f t="shared" ca="1" si="0"/>
        <v>618</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4"/>
      <c r="H16" s="15">
        <f>DATE(YEAR(F16)+5,MONTH(F16),DAY(F16)-1)</f>
        <v>45202</v>
      </c>
      <c r="I16" s="16">
        <f t="shared" ca="1" si="0"/>
        <v>618</v>
      </c>
      <c r="J16" s="17" t="str">
        <f t="shared" ca="1" si="1"/>
        <v>NOT DUE</v>
      </c>
      <c r="K16" s="31" t="s">
        <v>2925</v>
      </c>
      <c r="L16" s="145"/>
    </row>
    <row r="17" spans="1:12" ht="24.95" customHeight="1">
      <c r="A17" s="17" t="s">
        <v>3149</v>
      </c>
      <c r="B17" s="31" t="s">
        <v>1786</v>
      </c>
      <c r="C17" s="31" t="s">
        <v>1787</v>
      </c>
      <c r="D17" s="41" t="s">
        <v>1</v>
      </c>
      <c r="E17" s="13">
        <v>41565</v>
      </c>
      <c r="F17" s="325">
        <v>44584</v>
      </c>
      <c r="G17" s="334"/>
      <c r="H17" s="15">
        <f>DATE(YEAR(F17),MONTH(F17),DAY(F17)+1)</f>
        <v>44585</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5">
        <v>44584</v>
      </c>
      <c r="G18" s="334"/>
      <c r="H18" s="15">
        <f>DATE(YEAR(F18),MONTH(F18),DAY(F18)+1)</f>
        <v>44585</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5">
        <v>44584</v>
      </c>
      <c r="G19" s="334"/>
      <c r="H19" s="15">
        <f>DATE(YEAR(F19),MONTH(F19),DAY(F19)+1)</f>
        <v>44585</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5">
        <f>F18</f>
        <v>44584</v>
      </c>
      <c r="G20" s="334"/>
      <c r="H20" s="15">
        <f>EDATE(F20-1,1)</f>
        <v>44614</v>
      </c>
      <c r="I20" s="16">
        <f t="shared" ca="1" si="0"/>
        <v>30</v>
      </c>
      <c r="J20" s="17" t="str">
        <f t="shared" ca="1" si="1"/>
        <v>NOT DUE</v>
      </c>
      <c r="K20" s="31" t="s">
        <v>1821</v>
      </c>
      <c r="L20" s="145"/>
    </row>
    <row r="21" spans="1:12" ht="24.95" customHeight="1">
      <c r="A21" s="17" t="s">
        <v>3153</v>
      </c>
      <c r="B21" s="31" t="s">
        <v>1794</v>
      </c>
      <c r="C21" s="31" t="s">
        <v>1795</v>
      </c>
      <c r="D21" s="41" t="s">
        <v>1</v>
      </c>
      <c r="E21" s="13">
        <v>41565</v>
      </c>
      <c r="F21" s="13">
        <f>F19</f>
        <v>44584</v>
      </c>
      <c r="G21" s="334"/>
      <c r="H21" s="15">
        <f>DATE(YEAR(F21),MONTH(F21),DAY(F21)+1)</f>
        <v>44585</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13">
        <f>F21</f>
        <v>44584</v>
      </c>
      <c r="G22" s="334"/>
      <c r="H22" s="15">
        <f>DATE(YEAR(F22),MONTH(F22),DAY(F22)+1)</f>
        <v>44585</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13">
        <f>F21</f>
        <v>44584</v>
      </c>
      <c r="G23" s="334"/>
      <c r="H23" s="15">
        <f>DATE(YEAR(F23),MONTH(F23),DAY(F23)+1)</f>
        <v>44585</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13">
        <f>F21</f>
        <v>44584</v>
      </c>
      <c r="G24" s="334"/>
      <c r="H24" s="15">
        <f>DATE(YEAR(F24),MONTH(F24),DAY(F24)+1)</f>
        <v>44585</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5">
        <v>44577</v>
      </c>
      <c r="G25" s="334"/>
      <c r="H25" s="15">
        <f>DATE(YEAR(F25),MONTH(F25)+6,DAY(F25)-1)</f>
        <v>44757</v>
      </c>
      <c r="I25" s="16">
        <f t="shared" ca="1" si="0"/>
        <v>173</v>
      </c>
      <c r="J25" s="17" t="str">
        <f t="shared" ca="1" si="1"/>
        <v>NOT DUE</v>
      </c>
      <c r="K25" s="31" t="s">
        <v>1823</v>
      </c>
      <c r="L25" s="145"/>
    </row>
    <row r="26" spans="1:12" ht="24.95" customHeight="1">
      <c r="A26" s="17" t="s">
        <v>3158</v>
      </c>
      <c r="B26" s="31" t="s">
        <v>1803</v>
      </c>
      <c r="C26" s="31"/>
      <c r="D26" s="41" t="s">
        <v>4</v>
      </c>
      <c r="E26" s="13">
        <v>41565</v>
      </c>
      <c r="F26" s="325">
        <f>F24</f>
        <v>44584</v>
      </c>
      <c r="G26" s="334"/>
      <c r="H26" s="15">
        <f>EDATE(F26-1,1)</f>
        <v>44614</v>
      </c>
      <c r="I26" s="16">
        <f t="shared" ca="1" si="0"/>
        <v>30</v>
      </c>
      <c r="J26" s="17" t="str">
        <f t="shared" ca="1" si="1"/>
        <v>NOT DUE</v>
      </c>
      <c r="K26" s="31"/>
      <c r="L26" s="145"/>
    </row>
    <row r="27" spans="1:12" ht="24.95" customHeight="1">
      <c r="A27" s="17" t="s">
        <v>3159</v>
      </c>
      <c r="B27" s="31" t="s">
        <v>1804</v>
      </c>
      <c r="C27" s="31" t="s">
        <v>1805</v>
      </c>
      <c r="D27" s="41" t="s">
        <v>0</v>
      </c>
      <c r="E27" s="13">
        <v>41565</v>
      </c>
      <c r="F27" s="13">
        <v>44555</v>
      </c>
      <c r="G27" s="334"/>
      <c r="H27" s="15">
        <f>DATE(YEAR(F27),MONTH(F27)+3,DAY(F27)-1)</f>
        <v>44644</v>
      </c>
      <c r="I27" s="16">
        <f t="shared" ca="1" si="0"/>
        <v>60</v>
      </c>
      <c r="J27" s="17" t="str">
        <f t="shared" ca="1" si="1"/>
        <v>NOT DUE</v>
      </c>
      <c r="K27" s="31" t="s">
        <v>1824</v>
      </c>
      <c r="L27" s="145"/>
    </row>
    <row r="28" spans="1:12" ht="24.95" customHeight="1">
      <c r="A28" s="17" t="s">
        <v>3160</v>
      </c>
      <c r="B28" s="31" t="s">
        <v>1806</v>
      </c>
      <c r="C28" s="31" t="s">
        <v>1807</v>
      </c>
      <c r="D28" s="41" t="s">
        <v>375</v>
      </c>
      <c r="E28" s="13">
        <v>41565</v>
      </c>
      <c r="F28" s="325">
        <v>44541</v>
      </c>
      <c r="G28" s="334"/>
      <c r="H28" s="15">
        <f t="shared" ref="H28:H33" si="2">DATE(YEAR(F28)+1,MONTH(F28),DAY(F28)-1)</f>
        <v>44905</v>
      </c>
      <c r="I28" s="16">
        <f t="shared" ca="1" si="0"/>
        <v>321</v>
      </c>
      <c r="J28" s="17" t="str">
        <f t="shared" ca="1" si="1"/>
        <v>NOT DUE</v>
      </c>
      <c r="K28" s="31" t="s">
        <v>1824</v>
      </c>
      <c r="L28" s="145"/>
    </row>
    <row r="29" spans="1:12" ht="24.95" customHeight="1">
      <c r="A29" s="17" t="s">
        <v>3161</v>
      </c>
      <c r="B29" s="31" t="s">
        <v>1808</v>
      </c>
      <c r="C29" s="31" t="s">
        <v>1809</v>
      </c>
      <c r="D29" s="41" t="s">
        <v>375</v>
      </c>
      <c r="E29" s="13">
        <v>41565</v>
      </c>
      <c r="F29" s="13">
        <f>F28</f>
        <v>44541</v>
      </c>
      <c r="G29" s="334"/>
      <c r="H29" s="15">
        <f t="shared" si="2"/>
        <v>44905</v>
      </c>
      <c r="I29" s="16">
        <f t="shared" ca="1" si="0"/>
        <v>321</v>
      </c>
      <c r="J29" s="17" t="str">
        <f t="shared" ca="1" si="1"/>
        <v>NOT DUE</v>
      </c>
      <c r="K29" s="31" t="s">
        <v>1825</v>
      </c>
      <c r="L29" s="145"/>
    </row>
    <row r="30" spans="1:12" ht="24.95" customHeight="1">
      <c r="A30" s="17" t="s">
        <v>3162</v>
      </c>
      <c r="B30" s="31" t="s">
        <v>1810</v>
      </c>
      <c r="C30" s="31" t="s">
        <v>1811</v>
      </c>
      <c r="D30" s="41" t="s">
        <v>375</v>
      </c>
      <c r="E30" s="13">
        <v>41565</v>
      </c>
      <c r="F30" s="13">
        <f>F29</f>
        <v>44541</v>
      </c>
      <c r="G30" s="334"/>
      <c r="H30" s="15">
        <f t="shared" si="2"/>
        <v>44905</v>
      </c>
      <c r="I30" s="16">
        <f t="shared" ca="1" si="0"/>
        <v>321</v>
      </c>
      <c r="J30" s="17" t="str">
        <f t="shared" ca="1" si="1"/>
        <v>NOT DUE</v>
      </c>
      <c r="K30" s="31" t="s">
        <v>1825</v>
      </c>
      <c r="L30" s="145"/>
    </row>
    <row r="31" spans="1:12" ht="24.95" customHeight="1">
      <c r="A31" s="17" t="s">
        <v>3163</v>
      </c>
      <c r="B31" s="31" t="s">
        <v>1812</v>
      </c>
      <c r="C31" s="31" t="s">
        <v>1813</v>
      </c>
      <c r="D31" s="41" t="s">
        <v>375</v>
      </c>
      <c r="E31" s="13">
        <v>41565</v>
      </c>
      <c r="F31" s="13">
        <f>F30</f>
        <v>44541</v>
      </c>
      <c r="G31" s="334"/>
      <c r="H31" s="15">
        <f t="shared" si="2"/>
        <v>44905</v>
      </c>
      <c r="I31" s="16">
        <f t="shared" ca="1" si="0"/>
        <v>321</v>
      </c>
      <c r="J31" s="17" t="str">
        <f t="shared" ca="1" si="1"/>
        <v>NOT DUE</v>
      </c>
      <c r="K31" s="31" t="s">
        <v>1825</v>
      </c>
      <c r="L31" s="145"/>
    </row>
    <row r="32" spans="1:12" ht="24.95" customHeight="1">
      <c r="A32" s="17" t="s">
        <v>3164</v>
      </c>
      <c r="B32" s="31" t="s">
        <v>1814</v>
      </c>
      <c r="C32" s="31" t="s">
        <v>1815</v>
      </c>
      <c r="D32" s="41" t="s">
        <v>375</v>
      </c>
      <c r="E32" s="13">
        <v>41565</v>
      </c>
      <c r="F32" s="13">
        <f>F31</f>
        <v>44541</v>
      </c>
      <c r="G32" s="334"/>
      <c r="H32" s="15">
        <f t="shared" si="2"/>
        <v>44905</v>
      </c>
      <c r="I32" s="16">
        <f t="shared" ca="1" si="0"/>
        <v>321</v>
      </c>
      <c r="J32" s="17" t="str">
        <f t="shared" ca="1" si="1"/>
        <v>NOT DUE</v>
      </c>
      <c r="K32" s="31" t="s">
        <v>1826</v>
      </c>
      <c r="L32" s="145"/>
    </row>
    <row r="33" spans="1:12" ht="24.95" customHeight="1">
      <c r="A33" s="17" t="s">
        <v>3165</v>
      </c>
      <c r="B33" s="31" t="s">
        <v>1827</v>
      </c>
      <c r="C33" s="31" t="s">
        <v>1828</v>
      </c>
      <c r="D33" s="41" t="s">
        <v>375</v>
      </c>
      <c r="E33" s="13">
        <v>41565</v>
      </c>
      <c r="F33" s="13">
        <f>F32</f>
        <v>44541</v>
      </c>
      <c r="G33" s="334"/>
      <c r="H33" s="15">
        <f t="shared" si="2"/>
        <v>44905</v>
      </c>
      <c r="I33" s="16">
        <f t="shared" ca="1" si="0"/>
        <v>321</v>
      </c>
      <c r="J33" s="17" t="str">
        <f t="shared" ca="1" si="1"/>
        <v>NOT DUE</v>
      </c>
      <c r="K33" s="31" t="s">
        <v>1826</v>
      </c>
      <c r="L33" s="145"/>
    </row>
    <row r="34" spans="1:12" ht="24.95" customHeight="1">
      <c r="A34" s="17" t="s">
        <v>3166</v>
      </c>
      <c r="B34" s="31" t="s">
        <v>2897</v>
      </c>
      <c r="C34" s="31" t="s">
        <v>2895</v>
      </c>
      <c r="D34" s="41" t="s">
        <v>55</v>
      </c>
      <c r="E34" s="13">
        <v>41565</v>
      </c>
      <c r="F34" s="13">
        <v>43538</v>
      </c>
      <c r="G34" s="334"/>
      <c r="H34" s="15">
        <f>DATE(YEAR(F34)+3,MONTH(F34),DAY(F34)-1)</f>
        <v>44633</v>
      </c>
      <c r="I34" s="16">
        <f t="shared" ca="1" si="0"/>
        <v>49</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4"/>
      <c r="H35" s="15">
        <f>DATE(YEAR(F35)+2,MONTH(F35),DAY(F35)-1)</f>
        <v>45004</v>
      </c>
      <c r="I35" s="16">
        <f t="shared" ca="1" si="0"/>
        <v>420</v>
      </c>
      <c r="J35" s="17" t="str">
        <f t="shared" ca="1" si="1"/>
        <v>NOT DUE</v>
      </c>
      <c r="K35" s="31" t="s">
        <v>2927</v>
      </c>
      <c r="L35" s="145" t="s">
        <v>4507</v>
      </c>
    </row>
    <row r="36" spans="1:12" ht="24.95" customHeight="1">
      <c r="A36" s="17" t="s">
        <v>3168</v>
      </c>
      <c r="B36" s="31" t="s">
        <v>2900</v>
      </c>
      <c r="C36" s="31" t="s">
        <v>2899</v>
      </c>
      <c r="D36" s="41" t="s">
        <v>2921</v>
      </c>
      <c r="E36" s="13">
        <v>41565</v>
      </c>
      <c r="F36" s="325">
        <v>44275</v>
      </c>
      <c r="G36" s="334"/>
      <c r="H36" s="15">
        <f>DATE(YEAR(F36)+2,MONTH(F36),DAY(F36)-1)</f>
        <v>45004</v>
      </c>
      <c r="I36" s="16">
        <f t="shared" ca="1" si="0"/>
        <v>420</v>
      </c>
      <c r="J36" s="17" t="str">
        <f t="shared" ca="1" si="1"/>
        <v>NOT DUE</v>
      </c>
      <c r="K36" s="31" t="s">
        <v>2928</v>
      </c>
      <c r="L36" s="145"/>
    </row>
    <row r="37" spans="1:12" ht="24.95" customHeight="1">
      <c r="A37" s="17" t="s">
        <v>3169</v>
      </c>
      <c r="B37" s="31" t="s">
        <v>2901</v>
      </c>
      <c r="C37" s="31" t="s">
        <v>2902</v>
      </c>
      <c r="D37" s="41" t="s">
        <v>3</v>
      </c>
      <c r="E37" s="13">
        <v>41565</v>
      </c>
      <c r="F37" s="13">
        <f>F26</f>
        <v>44584</v>
      </c>
      <c r="G37" s="334"/>
      <c r="H37" s="15">
        <f>DATE(YEAR(F37),MONTH(F37)+6,DAY(F37)-1)</f>
        <v>44764</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4"/>
      <c r="H38" s="15">
        <f t="shared" ref="H38:H56" si="3">DATE(YEAR(F38)+7,MONTH(F38)+6,DAY(F38)-1)</f>
        <v>44303</v>
      </c>
      <c r="I38" s="16">
        <f t="shared" ca="1" si="0"/>
        <v>-281</v>
      </c>
      <c r="J38" s="17" t="str">
        <f t="shared" ca="1" si="1"/>
        <v>OVERDUE</v>
      </c>
      <c r="K38" s="31"/>
      <c r="L38" s="145" t="s">
        <v>5215</v>
      </c>
    </row>
    <row r="39" spans="1:12" ht="25.5">
      <c r="A39" s="17" t="s">
        <v>3171</v>
      </c>
      <c r="B39" s="31" t="s">
        <v>2904</v>
      </c>
      <c r="C39" s="31" t="s">
        <v>2895</v>
      </c>
      <c r="D39" s="41" t="s">
        <v>2922</v>
      </c>
      <c r="E39" s="13">
        <v>41565</v>
      </c>
      <c r="F39" s="13">
        <f t="shared" ref="F39:F53" si="4">F38</f>
        <v>41565</v>
      </c>
      <c r="G39" s="334"/>
      <c r="H39" s="15">
        <f t="shared" si="3"/>
        <v>44303</v>
      </c>
      <c r="I39" s="16">
        <f t="shared" ca="1" si="0"/>
        <v>-281</v>
      </c>
      <c r="J39" s="17" t="str">
        <f t="shared" ca="1" si="1"/>
        <v>OVERDUE</v>
      </c>
      <c r="K39" s="31"/>
      <c r="L39" s="145" t="s">
        <v>5215</v>
      </c>
    </row>
    <row r="40" spans="1:12">
      <c r="A40" s="17" t="s">
        <v>3172</v>
      </c>
      <c r="B40" s="31" t="s">
        <v>2905</v>
      </c>
      <c r="C40" s="31" t="s">
        <v>2895</v>
      </c>
      <c r="D40" s="41" t="s">
        <v>2922</v>
      </c>
      <c r="E40" s="13">
        <v>41565</v>
      </c>
      <c r="F40" s="13">
        <f t="shared" si="4"/>
        <v>41565</v>
      </c>
      <c r="G40" s="334"/>
      <c r="H40" s="15">
        <f t="shared" si="3"/>
        <v>44303</v>
      </c>
      <c r="I40" s="16">
        <f t="shared" ca="1" si="0"/>
        <v>-281</v>
      </c>
      <c r="J40" s="17" t="str">
        <f t="shared" ca="1" si="1"/>
        <v>OVERDUE</v>
      </c>
      <c r="K40" s="31"/>
      <c r="L40" s="145" t="s">
        <v>5215</v>
      </c>
    </row>
    <row r="41" spans="1:12" ht="25.5">
      <c r="A41" s="17" t="s">
        <v>3173</v>
      </c>
      <c r="B41" s="31" t="s">
        <v>2906</v>
      </c>
      <c r="C41" s="31" t="s">
        <v>2895</v>
      </c>
      <c r="D41" s="41" t="s">
        <v>2922</v>
      </c>
      <c r="E41" s="13">
        <v>41565</v>
      </c>
      <c r="F41" s="13">
        <f t="shared" si="4"/>
        <v>41565</v>
      </c>
      <c r="G41" s="334"/>
      <c r="H41" s="15">
        <f t="shared" si="3"/>
        <v>44303</v>
      </c>
      <c r="I41" s="16">
        <f t="shared" ca="1" si="0"/>
        <v>-281</v>
      </c>
      <c r="J41" s="17" t="str">
        <f t="shared" ca="1" si="1"/>
        <v>OVERDUE</v>
      </c>
      <c r="K41" s="31"/>
      <c r="L41" s="145" t="s">
        <v>5215</v>
      </c>
    </row>
    <row r="42" spans="1:12">
      <c r="A42" s="17" t="s">
        <v>3174</v>
      </c>
      <c r="B42" s="31" t="s">
        <v>2907</v>
      </c>
      <c r="C42" s="31" t="s">
        <v>2895</v>
      </c>
      <c r="D42" s="41" t="s">
        <v>2922</v>
      </c>
      <c r="E42" s="13">
        <v>41565</v>
      </c>
      <c r="F42" s="13">
        <f t="shared" si="4"/>
        <v>41565</v>
      </c>
      <c r="G42" s="334"/>
      <c r="H42" s="15">
        <f t="shared" si="3"/>
        <v>44303</v>
      </c>
      <c r="I42" s="16">
        <f t="shared" ca="1" si="0"/>
        <v>-281</v>
      </c>
      <c r="J42" s="17" t="str">
        <f t="shared" ca="1" si="1"/>
        <v>OVERDUE</v>
      </c>
      <c r="K42" s="31" t="s">
        <v>2930</v>
      </c>
      <c r="L42" s="145" t="s">
        <v>5215</v>
      </c>
    </row>
    <row r="43" spans="1:12">
      <c r="A43" s="17" t="s">
        <v>3175</v>
      </c>
      <c r="B43" s="31" t="s">
        <v>2908</v>
      </c>
      <c r="C43" s="31" t="s">
        <v>2895</v>
      </c>
      <c r="D43" s="41" t="s">
        <v>2922</v>
      </c>
      <c r="E43" s="13">
        <v>41565</v>
      </c>
      <c r="F43" s="13">
        <f t="shared" si="4"/>
        <v>41565</v>
      </c>
      <c r="G43" s="334"/>
      <c r="H43" s="15">
        <f t="shared" si="3"/>
        <v>44303</v>
      </c>
      <c r="I43" s="16">
        <f t="shared" ca="1" si="0"/>
        <v>-281</v>
      </c>
      <c r="J43" s="17" t="str">
        <f t="shared" ca="1" si="1"/>
        <v>OVERDUE</v>
      </c>
      <c r="K43" s="31"/>
      <c r="L43" s="145" t="s">
        <v>5215</v>
      </c>
    </row>
    <row r="44" spans="1:12">
      <c r="A44" s="17" t="s">
        <v>3176</v>
      </c>
      <c r="B44" s="31" t="s">
        <v>2909</v>
      </c>
      <c r="C44" s="31" t="s">
        <v>1785</v>
      </c>
      <c r="D44" s="41" t="s">
        <v>2922</v>
      </c>
      <c r="E44" s="13">
        <v>41565</v>
      </c>
      <c r="F44" s="13">
        <f t="shared" si="4"/>
        <v>41565</v>
      </c>
      <c r="G44" s="334"/>
      <c r="H44" s="15">
        <f t="shared" si="3"/>
        <v>44303</v>
      </c>
      <c r="I44" s="16">
        <f t="shared" ca="1" si="0"/>
        <v>-281</v>
      </c>
      <c r="J44" s="17" t="str">
        <f t="shared" ca="1" si="1"/>
        <v>OVERDUE</v>
      </c>
      <c r="K44" s="31"/>
      <c r="L44" s="145" t="s">
        <v>5215</v>
      </c>
    </row>
    <row r="45" spans="1:12" ht="25.5">
      <c r="A45" s="17" t="s">
        <v>3177</v>
      </c>
      <c r="B45" s="31" t="s">
        <v>2910</v>
      </c>
      <c r="C45" s="31" t="s">
        <v>2895</v>
      </c>
      <c r="D45" s="41" t="s">
        <v>2922</v>
      </c>
      <c r="E45" s="13">
        <v>41565</v>
      </c>
      <c r="F45" s="13">
        <f t="shared" si="4"/>
        <v>41565</v>
      </c>
      <c r="G45" s="334"/>
      <c r="H45" s="15">
        <f t="shared" si="3"/>
        <v>44303</v>
      </c>
      <c r="I45" s="16">
        <f t="shared" ca="1" si="0"/>
        <v>-281</v>
      </c>
      <c r="J45" s="17" t="str">
        <f t="shared" ca="1" si="1"/>
        <v>OVERDUE</v>
      </c>
      <c r="K45" s="31"/>
      <c r="L45" s="145" t="s">
        <v>5215</v>
      </c>
    </row>
    <row r="46" spans="1:12">
      <c r="A46" s="17" t="s">
        <v>3178</v>
      </c>
      <c r="B46" s="31" t="s">
        <v>2911</v>
      </c>
      <c r="C46" s="31" t="s">
        <v>1785</v>
      </c>
      <c r="D46" s="41" t="s">
        <v>2922</v>
      </c>
      <c r="E46" s="13">
        <v>41565</v>
      </c>
      <c r="F46" s="13">
        <f t="shared" si="4"/>
        <v>41565</v>
      </c>
      <c r="G46" s="334"/>
      <c r="H46" s="15">
        <f t="shared" si="3"/>
        <v>44303</v>
      </c>
      <c r="I46" s="16">
        <f t="shared" ca="1" si="0"/>
        <v>-281</v>
      </c>
      <c r="J46" s="17" t="str">
        <f t="shared" ca="1" si="1"/>
        <v>OVERDUE</v>
      </c>
      <c r="K46" s="31"/>
      <c r="L46" s="145" t="s">
        <v>5215</v>
      </c>
    </row>
    <row r="47" spans="1:12" ht="25.5">
      <c r="A47" s="17" t="s">
        <v>3179</v>
      </c>
      <c r="B47" s="31" t="s">
        <v>2912</v>
      </c>
      <c r="C47" s="31" t="s">
        <v>2895</v>
      </c>
      <c r="D47" s="41" t="s">
        <v>2922</v>
      </c>
      <c r="E47" s="13">
        <v>41565</v>
      </c>
      <c r="F47" s="13">
        <f t="shared" si="4"/>
        <v>41565</v>
      </c>
      <c r="G47" s="334"/>
      <c r="H47" s="15">
        <f t="shared" si="3"/>
        <v>44303</v>
      </c>
      <c r="I47" s="16">
        <f t="shared" ca="1" si="0"/>
        <v>-281</v>
      </c>
      <c r="J47" s="17" t="str">
        <f t="shared" ca="1" si="1"/>
        <v>OVERDUE</v>
      </c>
      <c r="K47" s="31"/>
      <c r="L47" s="145" t="s">
        <v>5215</v>
      </c>
    </row>
    <row r="48" spans="1:12">
      <c r="A48" s="17" t="s">
        <v>3180</v>
      </c>
      <c r="B48" s="31" t="s">
        <v>2913</v>
      </c>
      <c r="C48" s="31" t="s">
        <v>1785</v>
      </c>
      <c r="D48" s="41" t="s">
        <v>2922</v>
      </c>
      <c r="E48" s="13">
        <v>41565</v>
      </c>
      <c r="F48" s="13">
        <f t="shared" si="4"/>
        <v>41565</v>
      </c>
      <c r="G48" s="334"/>
      <c r="H48" s="15">
        <f t="shared" si="3"/>
        <v>44303</v>
      </c>
      <c r="I48" s="16">
        <f t="shared" ca="1" si="0"/>
        <v>-281</v>
      </c>
      <c r="J48" s="17" t="str">
        <f t="shared" ca="1" si="1"/>
        <v>OVERDUE</v>
      </c>
      <c r="K48" s="31"/>
      <c r="L48" s="145" t="s">
        <v>5215</v>
      </c>
    </row>
    <row r="49" spans="1:12" ht="25.5">
      <c r="A49" s="17" t="s">
        <v>3181</v>
      </c>
      <c r="B49" s="31" t="s">
        <v>2914</v>
      </c>
      <c r="C49" s="31" t="s">
        <v>2895</v>
      </c>
      <c r="D49" s="41" t="s">
        <v>2922</v>
      </c>
      <c r="E49" s="13">
        <v>41565</v>
      </c>
      <c r="F49" s="13">
        <f t="shared" si="4"/>
        <v>41565</v>
      </c>
      <c r="G49" s="334"/>
      <c r="H49" s="15">
        <f t="shared" si="3"/>
        <v>44303</v>
      </c>
      <c r="I49" s="16">
        <f t="shared" ca="1" si="0"/>
        <v>-281</v>
      </c>
      <c r="J49" s="17" t="str">
        <f t="shared" ca="1" si="1"/>
        <v>OVERDUE</v>
      </c>
      <c r="K49" s="31"/>
      <c r="L49" s="145" t="s">
        <v>5215</v>
      </c>
    </row>
    <row r="50" spans="1:12">
      <c r="A50" s="17" t="s">
        <v>3182</v>
      </c>
      <c r="B50" s="31" t="s">
        <v>2913</v>
      </c>
      <c r="C50" s="31" t="s">
        <v>2895</v>
      </c>
      <c r="D50" s="41" t="s">
        <v>2922</v>
      </c>
      <c r="E50" s="13">
        <v>41565</v>
      </c>
      <c r="F50" s="13">
        <f t="shared" si="4"/>
        <v>41565</v>
      </c>
      <c r="G50" s="334"/>
      <c r="H50" s="15">
        <f t="shared" si="3"/>
        <v>44303</v>
      </c>
      <c r="I50" s="16">
        <f t="shared" ca="1" si="0"/>
        <v>-281</v>
      </c>
      <c r="J50" s="17" t="str">
        <f t="shared" ca="1" si="1"/>
        <v>OVERDUE</v>
      </c>
      <c r="K50" s="31"/>
      <c r="L50" s="145" t="s">
        <v>5215</v>
      </c>
    </row>
    <row r="51" spans="1:12">
      <c r="A51" s="17" t="s">
        <v>3183</v>
      </c>
      <c r="B51" s="31" t="s">
        <v>2915</v>
      </c>
      <c r="C51" s="31" t="s">
        <v>1785</v>
      </c>
      <c r="D51" s="41" t="s">
        <v>2922</v>
      </c>
      <c r="E51" s="13">
        <v>41565</v>
      </c>
      <c r="F51" s="13">
        <f t="shared" si="4"/>
        <v>41565</v>
      </c>
      <c r="G51" s="334"/>
      <c r="H51" s="15">
        <f t="shared" si="3"/>
        <v>44303</v>
      </c>
      <c r="I51" s="16">
        <f t="shared" ca="1" si="0"/>
        <v>-281</v>
      </c>
      <c r="J51" s="17" t="str">
        <f t="shared" ca="1" si="1"/>
        <v>OVERDUE</v>
      </c>
      <c r="K51" s="31"/>
      <c r="L51" s="145" t="s">
        <v>5215</v>
      </c>
    </row>
    <row r="52" spans="1:12" ht="25.5">
      <c r="A52" s="17" t="s">
        <v>3184</v>
      </c>
      <c r="B52" s="31" t="s">
        <v>2916</v>
      </c>
      <c r="C52" s="31" t="s">
        <v>2895</v>
      </c>
      <c r="D52" s="41" t="s">
        <v>2922</v>
      </c>
      <c r="E52" s="13">
        <v>41565</v>
      </c>
      <c r="F52" s="13">
        <f t="shared" si="4"/>
        <v>41565</v>
      </c>
      <c r="G52" s="334"/>
      <c r="H52" s="15">
        <f t="shared" si="3"/>
        <v>44303</v>
      </c>
      <c r="I52" s="16">
        <f t="shared" ca="1" si="0"/>
        <v>-281</v>
      </c>
      <c r="J52" s="17" t="str">
        <f t="shared" ca="1" si="1"/>
        <v>OVERDUE</v>
      </c>
      <c r="K52" s="31"/>
      <c r="L52" s="145" t="s">
        <v>5215</v>
      </c>
    </row>
    <row r="53" spans="1:12">
      <c r="A53" s="17" t="s">
        <v>3185</v>
      </c>
      <c r="B53" s="31" t="s">
        <v>2915</v>
      </c>
      <c r="C53" s="31" t="s">
        <v>2895</v>
      </c>
      <c r="D53" s="41" t="s">
        <v>2922</v>
      </c>
      <c r="E53" s="13">
        <v>41565</v>
      </c>
      <c r="F53" s="13">
        <f t="shared" si="4"/>
        <v>41565</v>
      </c>
      <c r="G53" s="334"/>
      <c r="H53" s="15">
        <f t="shared" si="3"/>
        <v>44303</v>
      </c>
      <c r="I53" s="16">
        <f t="shared" ca="1" si="0"/>
        <v>-281</v>
      </c>
      <c r="J53" s="17" t="str">
        <f t="shared" ca="1" si="1"/>
        <v>OVERDUE</v>
      </c>
      <c r="K53" s="31"/>
      <c r="L53" s="145" t="s">
        <v>5215</v>
      </c>
    </row>
    <row r="54" spans="1:12" ht="25.5">
      <c r="A54" s="17" t="s">
        <v>3186</v>
      </c>
      <c r="B54" s="31" t="s">
        <v>2917</v>
      </c>
      <c r="C54" s="31" t="s">
        <v>2895</v>
      </c>
      <c r="D54" s="41" t="s">
        <v>2922</v>
      </c>
      <c r="E54" s="13">
        <v>41565</v>
      </c>
      <c r="F54" s="13">
        <v>43517</v>
      </c>
      <c r="G54" s="334"/>
      <c r="H54" s="15">
        <f t="shared" si="3"/>
        <v>46254</v>
      </c>
      <c r="I54" s="16">
        <f t="shared" ca="1" si="0"/>
        <v>1670</v>
      </c>
      <c r="J54" s="17" t="str">
        <f t="shared" ca="1" si="1"/>
        <v>NOT DUE</v>
      </c>
      <c r="K54" s="31"/>
      <c r="L54" s="145"/>
    </row>
    <row r="55" spans="1:12" ht="15" customHeight="1">
      <c r="A55" s="17" t="s">
        <v>3187</v>
      </c>
      <c r="B55" s="31" t="s">
        <v>2918</v>
      </c>
      <c r="C55" s="31" t="s">
        <v>2895</v>
      </c>
      <c r="D55" s="41" t="s">
        <v>2922</v>
      </c>
      <c r="E55" s="13">
        <v>41565</v>
      </c>
      <c r="F55" s="13">
        <v>43517</v>
      </c>
      <c r="G55" s="334"/>
      <c r="H55" s="15">
        <f t="shared" si="3"/>
        <v>46254</v>
      </c>
      <c r="I55" s="16">
        <f t="shared" ca="1" si="0"/>
        <v>1670</v>
      </c>
      <c r="J55" s="17" t="str">
        <f t="shared" ca="1" si="1"/>
        <v>NOT DUE</v>
      </c>
      <c r="K55" s="31"/>
      <c r="L55" s="145"/>
    </row>
    <row r="56" spans="1:12" ht="25.5">
      <c r="A56" s="17" t="s">
        <v>3188</v>
      </c>
      <c r="B56" s="31" t="s">
        <v>2919</v>
      </c>
      <c r="C56" s="31" t="s">
        <v>2895</v>
      </c>
      <c r="D56" s="41" t="s">
        <v>2922</v>
      </c>
      <c r="E56" s="13">
        <v>41565</v>
      </c>
      <c r="F56" s="13">
        <f>F53</f>
        <v>41565</v>
      </c>
      <c r="G56" s="334"/>
      <c r="H56" s="15">
        <f t="shared" si="3"/>
        <v>44303</v>
      </c>
      <c r="I56" s="16">
        <f t="shared" ca="1" si="0"/>
        <v>-281</v>
      </c>
      <c r="J56" s="17" t="str">
        <f t="shared" ca="1" si="1"/>
        <v>OVERDUE</v>
      </c>
      <c r="K56" s="31"/>
      <c r="L56" s="145" t="s">
        <v>5215</v>
      </c>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1 F23:F24 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9" activePane="bottomLeft" state="frozen"/>
      <selection activeCell="B38" sqref="B38"/>
      <selection pane="bottomLeft" activeCell="F17" sqref="F17"/>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53.3</v>
      </c>
    </row>
    <row r="5" spans="1:12" ht="18" customHeight="1">
      <c r="A5" s="324"/>
      <c r="B5" s="324"/>
      <c r="C5" s="335"/>
      <c r="D5" s="328"/>
      <c r="E5" s="328" t="s">
        <v>2966</v>
      </c>
      <c r="F5" s="325">
        <f>'Running Hours'!D3</f>
        <v>44584</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5">
        <v>44577</v>
      </c>
      <c r="G8" s="334"/>
      <c r="H8" s="15">
        <f>DATE(YEAR(F8),MONTH(F8),DAY(F8)+7)</f>
        <v>44584</v>
      </c>
      <c r="I8" s="16">
        <f t="shared" ref="I8:I10" ca="1" si="0">IF(ISBLANK(H8),"",H8-DATE(YEAR(NOW()),MONTH(NOW()),DAY(NOW())))</f>
        <v>0</v>
      </c>
      <c r="J8" s="17" t="str">
        <f ca="1">IF(I8="","",IF(I8&lt;0,"OVERDUE","NOT DUE"))</f>
        <v>NOT DUE</v>
      </c>
      <c r="K8" s="18" t="s">
        <v>27</v>
      </c>
      <c r="L8" s="70"/>
    </row>
    <row r="9" spans="1:12" ht="25.5">
      <c r="A9" s="12" t="s">
        <v>3120</v>
      </c>
      <c r="B9" s="18" t="s">
        <v>28</v>
      </c>
      <c r="C9" s="12" t="s">
        <v>4771</v>
      </c>
      <c r="D9" s="12" t="s">
        <v>26</v>
      </c>
      <c r="E9" s="13">
        <v>41565</v>
      </c>
      <c r="F9" s="13">
        <f>F8</f>
        <v>44577</v>
      </c>
      <c r="G9" s="334"/>
      <c r="H9" s="15">
        <f>DATE(YEAR(F9),MONTH(F9),DAY(F9)+7)</f>
        <v>44584</v>
      </c>
      <c r="I9" s="16">
        <f t="shared" ca="1" si="0"/>
        <v>0</v>
      </c>
      <c r="J9" s="17" t="str">
        <f t="shared" ref="J9:J29" ca="1" si="1">IF(I9="","",IF(I9&lt;0,"OVERDUE","NOT DUE"))</f>
        <v>NOT DUE</v>
      </c>
      <c r="K9" s="18" t="s">
        <v>27</v>
      </c>
      <c r="L9" s="70"/>
    </row>
    <row r="10" spans="1:12" ht="25.5">
      <c r="A10" s="12" t="s">
        <v>3121</v>
      </c>
      <c r="B10" s="18" t="s">
        <v>29</v>
      </c>
      <c r="C10" s="12" t="s">
        <v>4772</v>
      </c>
      <c r="D10" s="12" t="s">
        <v>26</v>
      </c>
      <c r="E10" s="13">
        <v>41565</v>
      </c>
      <c r="F10" s="13">
        <f>F8</f>
        <v>44577</v>
      </c>
      <c r="G10" s="334"/>
      <c r="H10" s="15">
        <f>DATE(YEAR(F10),MONTH(F10),DAY(F10)+7)</f>
        <v>44584</v>
      </c>
      <c r="I10" s="16">
        <f t="shared" ca="1" si="0"/>
        <v>0</v>
      </c>
      <c r="J10" s="17" t="str">
        <f t="shared" ca="1" si="1"/>
        <v>NOT DUE</v>
      </c>
      <c r="K10" s="18" t="s">
        <v>27</v>
      </c>
      <c r="L10" s="70"/>
    </row>
    <row r="11" spans="1:12" ht="25.5">
      <c r="A11" s="12" t="s">
        <v>3122</v>
      </c>
      <c r="B11" s="18" t="s">
        <v>30</v>
      </c>
      <c r="C11" s="12" t="s">
        <v>4773</v>
      </c>
      <c r="D11" s="12" t="s">
        <v>26</v>
      </c>
      <c r="E11" s="13">
        <v>41565</v>
      </c>
      <c r="F11" s="13">
        <f>F10</f>
        <v>44577</v>
      </c>
      <c r="G11" s="334"/>
      <c r="H11" s="15">
        <f>DATE(YEAR(F11),MONTH(F11),DAY(F11)+7)</f>
        <v>44584</v>
      </c>
      <c r="I11" s="16">
        <f ca="1">IF(ISBLANK(H11),"",H11-DATE(YEAR(NOW()),MONTH(NOW()),DAY(NOW())))</f>
        <v>0</v>
      </c>
      <c r="J11" s="17" t="str">
        <f t="shared" ca="1" si="1"/>
        <v>NOT DUE</v>
      </c>
      <c r="K11" s="18" t="s">
        <v>27</v>
      </c>
      <c r="L11" s="70"/>
    </row>
    <row r="12" spans="1:12" ht="33.75" customHeight="1">
      <c r="A12" s="12" t="s">
        <v>3123</v>
      </c>
      <c r="B12" s="18" t="s">
        <v>32</v>
      </c>
      <c r="C12" s="12" t="s">
        <v>4774</v>
      </c>
      <c r="D12" s="12" t="s">
        <v>26</v>
      </c>
      <c r="E12" s="13">
        <v>41565</v>
      </c>
      <c r="F12" s="13">
        <f>F10</f>
        <v>44577</v>
      </c>
      <c r="G12" s="334"/>
      <c r="H12" s="15">
        <f>DATE(YEAR(F12),MONTH(F12),DAY(F12)+7)</f>
        <v>44584</v>
      </c>
      <c r="I12" s="16">
        <f t="shared" ref="I12:I28" ca="1" si="2">IF(ISBLANK(H12),"",H12-DATE(YEAR(NOW()),MONTH(NOW()),DAY(NOW())))</f>
        <v>0</v>
      </c>
      <c r="J12" s="17" t="str">
        <f t="shared" ca="1" si="1"/>
        <v>NOT DUE</v>
      </c>
      <c r="K12" s="18" t="s">
        <v>33</v>
      </c>
      <c r="L12" s="70"/>
    </row>
    <row r="13" spans="1:12" ht="29.25" customHeight="1">
      <c r="A13" s="12" t="s">
        <v>3124</v>
      </c>
      <c r="B13" s="18" t="s">
        <v>34</v>
      </c>
      <c r="C13" s="12" t="s">
        <v>4775</v>
      </c>
      <c r="D13" s="12" t="s">
        <v>0</v>
      </c>
      <c r="E13" s="13">
        <v>41565</v>
      </c>
      <c r="F13" s="325">
        <v>44538</v>
      </c>
      <c r="G13" s="334"/>
      <c r="H13" s="15">
        <f>DATE(YEAR(F13),MONTH(F13)+3,DAY(F13)-1)</f>
        <v>44627</v>
      </c>
      <c r="I13" s="16">
        <f t="shared" ca="1" si="2"/>
        <v>43</v>
      </c>
      <c r="J13" s="17" t="str">
        <f t="shared" ca="1" si="1"/>
        <v>NOT DUE</v>
      </c>
      <c r="K13" s="18" t="s">
        <v>33</v>
      </c>
      <c r="L13" s="345" t="s">
        <v>5276</v>
      </c>
    </row>
    <row r="14" spans="1:12" ht="24">
      <c r="A14" s="12" t="s">
        <v>3125</v>
      </c>
      <c r="B14" s="18" t="s">
        <v>35</v>
      </c>
      <c r="C14" s="12" t="s">
        <v>4776</v>
      </c>
      <c r="D14" s="12" t="s">
        <v>0</v>
      </c>
      <c r="E14" s="13">
        <v>41565</v>
      </c>
      <c r="F14" s="325">
        <v>44584</v>
      </c>
      <c r="G14" s="334"/>
      <c r="H14" s="15">
        <f>DATE(YEAR(F14),MONTH(F14)+3,DAY(F14)-1)</f>
        <v>44673</v>
      </c>
      <c r="I14" s="19">
        <f ca="1">IF(ISBLANK(H14),"",H14-DATE(YEAR(NOW()),MONTH(NOW()),DAY(NOW())))</f>
        <v>89</v>
      </c>
      <c r="J14" s="17" t="str">
        <f t="shared" ca="1" si="1"/>
        <v>NOT DUE</v>
      </c>
      <c r="K14" s="20" t="s">
        <v>36</v>
      </c>
      <c r="L14" s="70"/>
    </row>
    <row r="15" spans="1:12" ht="25.5">
      <c r="A15" s="12" t="s">
        <v>3126</v>
      </c>
      <c r="B15" s="18" t="s">
        <v>38</v>
      </c>
      <c r="C15" s="12" t="s">
        <v>4777</v>
      </c>
      <c r="D15" s="12" t="s">
        <v>3</v>
      </c>
      <c r="E15" s="13">
        <v>41565</v>
      </c>
      <c r="F15" s="325">
        <v>43881</v>
      </c>
      <c r="G15" s="334"/>
      <c r="H15" s="15">
        <f>DATE(YEAR(F15),MONTH(F15)+6,DAY(F15)-1)</f>
        <v>44062</v>
      </c>
      <c r="I15" s="16">
        <f t="shared" ca="1" si="2"/>
        <v>-522</v>
      </c>
      <c r="J15" s="17" t="str">
        <f t="shared" ca="1" si="1"/>
        <v>OVERDUE</v>
      </c>
      <c r="K15" s="18" t="s">
        <v>39</v>
      </c>
      <c r="L15" s="70" t="s">
        <v>5271</v>
      </c>
    </row>
    <row r="16" spans="1:12" ht="25.5">
      <c r="A16" s="12" t="s">
        <v>3127</v>
      </c>
      <c r="B16" s="18" t="s">
        <v>40</v>
      </c>
      <c r="C16" s="12" t="s">
        <v>4778</v>
      </c>
      <c r="D16" s="12" t="s">
        <v>3</v>
      </c>
      <c r="E16" s="13">
        <v>41565</v>
      </c>
      <c r="F16" s="13">
        <v>43881</v>
      </c>
      <c r="G16" s="334"/>
      <c r="H16" s="15">
        <f>DATE(YEAR(F16),MONTH(F16)+6,DAY(F16)-1)</f>
        <v>44062</v>
      </c>
      <c r="I16" s="16">
        <f t="shared" ca="1" si="2"/>
        <v>-522</v>
      </c>
      <c r="J16" s="17" t="str">
        <f t="shared" ca="1" si="1"/>
        <v>OVERDUE</v>
      </c>
      <c r="K16" s="18" t="s">
        <v>39</v>
      </c>
      <c r="L16" s="70" t="s">
        <v>5271</v>
      </c>
    </row>
    <row r="17" spans="1:12" ht="38.25">
      <c r="A17" s="12" t="s">
        <v>3128</v>
      </c>
      <c r="B17" s="18" t="s">
        <v>41</v>
      </c>
      <c r="C17" s="12" t="s">
        <v>4779</v>
      </c>
      <c r="D17" s="21">
        <v>500</v>
      </c>
      <c r="E17" s="13">
        <v>41565</v>
      </c>
      <c r="F17" s="13">
        <v>43596</v>
      </c>
      <c r="G17" s="14">
        <v>40</v>
      </c>
      <c r="H17" s="333">
        <f>IF(I17&lt;=500,$F$5+(I17/24),"error")</f>
        <v>44604.279166666667</v>
      </c>
      <c r="I17" s="23">
        <f t="shared" ref="I17:I24" si="3">D17-($F$4-G17)</f>
        <v>486.7</v>
      </c>
      <c r="J17" s="17" t="str">
        <f t="shared" si="1"/>
        <v>NOT DUE</v>
      </c>
      <c r="K17" s="18" t="s">
        <v>39</v>
      </c>
      <c r="L17" s="70"/>
    </row>
    <row r="18" spans="1:12" ht="25.5">
      <c r="A18" s="12" t="s">
        <v>3129</v>
      </c>
      <c r="B18" s="18" t="s">
        <v>42</v>
      </c>
      <c r="C18" s="12" t="s">
        <v>4780</v>
      </c>
      <c r="D18" s="21">
        <v>500</v>
      </c>
      <c r="E18" s="13">
        <v>41565</v>
      </c>
      <c r="F18" s="13">
        <v>43505</v>
      </c>
      <c r="G18" s="14">
        <v>40</v>
      </c>
      <c r="H18" s="333">
        <f>IF(I18&lt;=500,$F$5+(I18/24),"error")</f>
        <v>44604.279166666667</v>
      </c>
      <c r="I18" s="23">
        <f t="shared" si="3"/>
        <v>486.7</v>
      </c>
      <c r="J18" s="17" t="str">
        <f t="shared" si="1"/>
        <v>NOT DUE</v>
      </c>
      <c r="K18" s="18" t="s">
        <v>39</v>
      </c>
      <c r="L18" s="70"/>
    </row>
    <row r="19" spans="1:12" ht="25.5">
      <c r="A19" s="12" t="s">
        <v>3130</v>
      </c>
      <c r="B19" s="18" t="s">
        <v>43</v>
      </c>
      <c r="C19" s="12" t="s">
        <v>4781</v>
      </c>
      <c r="D19" s="21">
        <v>1000</v>
      </c>
      <c r="E19" s="13">
        <v>41565</v>
      </c>
      <c r="F19" s="13">
        <v>43505</v>
      </c>
      <c r="G19" s="14">
        <v>40</v>
      </c>
      <c r="H19" s="333">
        <f>IF(I19&lt;=1000,$F$5+(I19/24),"error")</f>
        <v>44625.112500000003</v>
      </c>
      <c r="I19" s="23">
        <f t="shared" si="3"/>
        <v>986.7</v>
      </c>
      <c r="J19" s="17" t="str">
        <f t="shared" si="1"/>
        <v>NOT DUE</v>
      </c>
      <c r="K19" s="18" t="s">
        <v>44</v>
      </c>
      <c r="L19" s="70"/>
    </row>
    <row r="20" spans="1:12" ht="25.5">
      <c r="A20" s="12" t="s">
        <v>3131</v>
      </c>
      <c r="B20" s="18" t="s">
        <v>45</v>
      </c>
      <c r="C20" s="12" t="s">
        <v>4782</v>
      </c>
      <c r="D20" s="21">
        <v>1000</v>
      </c>
      <c r="E20" s="13">
        <v>41565</v>
      </c>
      <c r="F20" s="13">
        <v>43026</v>
      </c>
      <c r="G20" s="14">
        <v>40</v>
      </c>
      <c r="H20" s="333">
        <f t="shared" ref="H20:H23" si="4">IF(I20&lt;=1000,$F$5+(I20/24),"error")</f>
        <v>44625.112500000003</v>
      </c>
      <c r="I20" s="23">
        <f t="shared" si="3"/>
        <v>986.7</v>
      </c>
      <c r="J20" s="17" t="str">
        <f t="shared" si="1"/>
        <v>NOT DUE</v>
      </c>
      <c r="K20" s="18" t="s">
        <v>44</v>
      </c>
      <c r="L20" s="70"/>
    </row>
    <row r="21" spans="1:12" ht="38.25">
      <c r="A21" s="12" t="s">
        <v>3132</v>
      </c>
      <c r="B21" s="18" t="s">
        <v>46</v>
      </c>
      <c r="C21" s="12" t="s">
        <v>4783</v>
      </c>
      <c r="D21" s="21">
        <v>1000</v>
      </c>
      <c r="E21" s="13">
        <v>41565</v>
      </c>
      <c r="F21" s="13">
        <v>43393</v>
      </c>
      <c r="G21" s="14">
        <v>40</v>
      </c>
      <c r="H21" s="333">
        <f t="shared" si="4"/>
        <v>44625.112500000003</v>
      </c>
      <c r="I21" s="23">
        <f t="shared" si="3"/>
        <v>986.7</v>
      </c>
      <c r="J21" s="17" t="str">
        <f t="shared" si="1"/>
        <v>NOT DUE</v>
      </c>
      <c r="K21" s="18" t="s">
        <v>44</v>
      </c>
      <c r="L21" s="70"/>
    </row>
    <row r="22" spans="1:12" ht="25.5">
      <c r="A22" s="12" t="s">
        <v>3133</v>
      </c>
      <c r="B22" s="18" t="s">
        <v>47</v>
      </c>
      <c r="C22" s="12" t="s">
        <v>4784</v>
      </c>
      <c r="D22" s="21">
        <v>1000</v>
      </c>
      <c r="E22" s="13">
        <v>41565</v>
      </c>
      <c r="F22" s="13">
        <v>43393</v>
      </c>
      <c r="G22" s="14">
        <v>40</v>
      </c>
      <c r="H22" s="333">
        <f t="shared" si="4"/>
        <v>44625.112500000003</v>
      </c>
      <c r="I22" s="23">
        <f t="shared" si="3"/>
        <v>986.7</v>
      </c>
      <c r="J22" s="17" t="str">
        <f t="shared" si="1"/>
        <v>NOT DUE</v>
      </c>
      <c r="K22" s="18" t="s">
        <v>44</v>
      </c>
      <c r="L22" s="70"/>
    </row>
    <row r="23" spans="1:12" ht="25.5">
      <c r="A23" s="12" t="s">
        <v>3134</v>
      </c>
      <c r="B23" s="18" t="s">
        <v>48</v>
      </c>
      <c r="C23" s="12" t="s">
        <v>4785</v>
      </c>
      <c r="D23" s="21">
        <v>1000</v>
      </c>
      <c r="E23" s="13">
        <v>41565</v>
      </c>
      <c r="F23" s="13">
        <v>43377</v>
      </c>
      <c r="G23" s="14">
        <v>40</v>
      </c>
      <c r="H23" s="333">
        <f t="shared" si="4"/>
        <v>44625.112500000003</v>
      </c>
      <c r="I23" s="23">
        <f t="shared" si="3"/>
        <v>986.7</v>
      </c>
      <c r="J23" s="17" t="str">
        <f t="shared" si="1"/>
        <v>NOT DUE</v>
      </c>
      <c r="K23" s="18" t="s">
        <v>44</v>
      </c>
      <c r="L23" s="70"/>
    </row>
    <row r="24" spans="1:12" ht="25.5">
      <c r="A24" s="12" t="s">
        <v>3135</v>
      </c>
      <c r="B24" s="18" t="s">
        <v>49</v>
      </c>
      <c r="C24" s="12" t="s">
        <v>4786</v>
      </c>
      <c r="D24" s="21">
        <v>1500</v>
      </c>
      <c r="E24" s="13">
        <v>41565</v>
      </c>
      <c r="F24" s="13">
        <v>41565</v>
      </c>
      <c r="G24" s="14">
        <v>40</v>
      </c>
      <c r="H24" s="333">
        <f>IF(I24&lt;=1500,$F$5+(I24/24),"error")</f>
        <v>44645.945833333331</v>
      </c>
      <c r="I24" s="23">
        <f t="shared" si="3"/>
        <v>1486.7</v>
      </c>
      <c r="J24" s="17" t="str">
        <f t="shared" si="1"/>
        <v>NOT DUE</v>
      </c>
      <c r="K24" s="18" t="s">
        <v>44</v>
      </c>
      <c r="L24" s="70"/>
    </row>
    <row r="25" spans="1:12" ht="25.5">
      <c r="A25" s="12" t="s">
        <v>3136</v>
      </c>
      <c r="B25" s="18" t="s">
        <v>50</v>
      </c>
      <c r="C25" s="12" t="s">
        <v>4787</v>
      </c>
      <c r="D25" s="12" t="s">
        <v>51</v>
      </c>
      <c r="E25" s="13">
        <v>41565</v>
      </c>
      <c r="F25" s="13">
        <v>43967</v>
      </c>
      <c r="G25" s="334"/>
      <c r="H25" s="15">
        <f>DATE(YEAR(F25)+2,MONTH(F25),DAY(F25)-1)</f>
        <v>44696</v>
      </c>
      <c r="I25" s="16">
        <f t="shared" ca="1" si="2"/>
        <v>112</v>
      </c>
      <c r="J25" s="17" t="str">
        <f t="shared" ca="1" si="1"/>
        <v>NOT DUE</v>
      </c>
      <c r="K25" s="18" t="s">
        <v>44</v>
      </c>
      <c r="L25" s="70"/>
    </row>
    <row r="26" spans="1:12" ht="24">
      <c r="A26" s="12" t="s">
        <v>3137</v>
      </c>
      <c r="B26" s="18" t="s">
        <v>52</v>
      </c>
      <c r="C26" s="12" t="s">
        <v>31</v>
      </c>
      <c r="D26" s="12" t="s">
        <v>0</v>
      </c>
      <c r="E26" s="13">
        <v>41565</v>
      </c>
      <c r="F26" s="13">
        <v>44513</v>
      </c>
      <c r="G26" s="334"/>
      <c r="H26" s="15">
        <f>DATE(YEAR(F26),MONTH(F26)+3,DAY(F26)-1)</f>
        <v>44604</v>
      </c>
      <c r="I26" s="16">
        <f t="shared" ca="1" si="2"/>
        <v>20</v>
      </c>
      <c r="J26" s="17" t="str">
        <f t="shared" ca="1" si="1"/>
        <v>NOT DUE</v>
      </c>
      <c r="K26" s="20" t="s">
        <v>2968</v>
      </c>
      <c r="L26" s="70"/>
    </row>
    <row r="27" spans="1:12" ht="24">
      <c r="A27" s="12" t="s">
        <v>3138</v>
      </c>
      <c r="B27" s="18" t="s">
        <v>53</v>
      </c>
      <c r="C27" s="12" t="s">
        <v>31</v>
      </c>
      <c r="D27" s="12" t="s">
        <v>0</v>
      </c>
      <c r="E27" s="13">
        <v>41565</v>
      </c>
      <c r="F27" s="325">
        <v>44513</v>
      </c>
      <c r="G27" s="334"/>
      <c r="H27" s="15">
        <f t="shared" ref="H27:H28" si="5">DATE(YEAR(F27),MONTH(F27)+3,DAY(F27)-1)</f>
        <v>44604</v>
      </c>
      <c r="I27" s="16">
        <f t="shared" ca="1" si="2"/>
        <v>20</v>
      </c>
      <c r="J27" s="17" t="str">
        <f t="shared" ca="1" si="1"/>
        <v>NOT DUE</v>
      </c>
      <c r="K27" s="20" t="s">
        <v>2968</v>
      </c>
      <c r="L27" s="70"/>
    </row>
    <row r="28" spans="1:12" ht="24">
      <c r="A28" s="12" t="s">
        <v>3139</v>
      </c>
      <c r="B28" s="18" t="s">
        <v>54</v>
      </c>
      <c r="C28" s="12" t="s">
        <v>31</v>
      </c>
      <c r="D28" s="12" t="s">
        <v>0</v>
      </c>
      <c r="E28" s="13">
        <v>41565</v>
      </c>
      <c r="F28" s="325">
        <v>44513</v>
      </c>
      <c r="G28" s="334"/>
      <c r="H28" s="15">
        <f t="shared" si="5"/>
        <v>44604</v>
      </c>
      <c r="I28" s="16">
        <f t="shared" ca="1" si="2"/>
        <v>20</v>
      </c>
      <c r="J28" s="17" t="str">
        <f t="shared" ca="1" si="1"/>
        <v>NOT DUE</v>
      </c>
      <c r="K28" s="20" t="s">
        <v>2968</v>
      </c>
      <c r="L28" s="70"/>
    </row>
    <row r="29" spans="1:12" ht="25.5" customHeight="1">
      <c r="A29" s="12" t="s">
        <v>3140</v>
      </c>
      <c r="B29" s="18" t="s">
        <v>2972</v>
      </c>
      <c r="C29" s="12" t="s">
        <v>4788</v>
      </c>
      <c r="D29" s="12" t="s">
        <v>2650</v>
      </c>
      <c r="E29" s="13">
        <v>41565</v>
      </c>
      <c r="F29" s="13">
        <v>43473</v>
      </c>
      <c r="G29" s="334"/>
      <c r="H29" s="15">
        <f>DATE(YEAR(F29)+5,MONTH(F29),DAY(F29)-1)</f>
        <v>45298</v>
      </c>
      <c r="I29" s="16">
        <f ca="1">IF(ISBLANK(H29),"",H29-DATE(YEAR(NOW()),MONTH(NOW()),DAY(NOW())))</f>
        <v>714</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5220</v>
      </c>
      <c r="D34" s="39"/>
      <c r="E34" s="49"/>
      <c r="F34" t="s">
        <v>5218</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ignoredErrors>
    <ignoredError sqref="F9 F12" unlockedFormula="1"/>
    <ignoredError sqref="F10:F11" formula="1" unlockedFormula="1"/>
  </ignoredErrors>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pane ySplit="7" topLeftCell="A8" activePane="bottomLeft" state="frozen"/>
      <selection activeCell="B38" sqref="B38"/>
      <selection pane="bottomLeft" activeCell="I11" sqref="I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4"/>
      <c r="B5" s="324"/>
      <c r="C5" s="335"/>
      <c r="D5" s="328"/>
      <c r="E5" s="328" t="s">
        <v>2966</v>
      </c>
      <c r="F5" s="325">
        <f>'Running Hours'!D3</f>
        <v>44584</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44466</v>
      </c>
      <c r="G8" s="330"/>
      <c r="H8" s="15">
        <f t="shared" ref="H8:H21" si="0">DATE(YEAR(F8),MONTH(F8)+6,DAY(F8)-1)</f>
        <v>44646</v>
      </c>
      <c r="I8" s="16">
        <f t="shared" ref="I8:I10" ca="1" si="1">IF(ISBLANK(H8),"",H8-DATE(YEAR(NOW()),MONTH(NOW()),DAY(NOW())))</f>
        <v>62</v>
      </c>
      <c r="J8" s="17" t="str">
        <f ca="1">IF(I8="","",IF(I8&lt;0,"OVERDUE","NOT DUE"))</f>
        <v>NOT DUE</v>
      </c>
      <c r="K8" s="235" t="s">
        <v>4633</v>
      </c>
      <c r="L8" s="70" t="s">
        <v>5176</v>
      </c>
    </row>
    <row r="9" spans="1:12" ht="27" customHeight="1">
      <c r="A9" s="12" t="s">
        <v>4558</v>
      </c>
      <c r="B9" s="12" t="s">
        <v>4559</v>
      </c>
      <c r="C9" s="12" t="s">
        <v>4556</v>
      </c>
      <c r="D9" s="12" t="s">
        <v>3</v>
      </c>
      <c r="E9" s="13">
        <v>41662</v>
      </c>
      <c r="F9" s="325">
        <v>44466</v>
      </c>
      <c r="G9" s="330"/>
      <c r="H9" s="15">
        <f t="shared" si="0"/>
        <v>44646</v>
      </c>
      <c r="I9" s="16">
        <f t="shared" ca="1" si="1"/>
        <v>62</v>
      </c>
      <c r="J9" s="17" t="str">
        <f t="shared" ref="J9:J21" ca="1" si="2">IF(I9="","",IF(I9&lt;0,"OVERDUE","NOT DUE"))</f>
        <v>NOT DUE</v>
      </c>
      <c r="K9" s="235" t="s">
        <v>4634</v>
      </c>
      <c r="L9" s="70" t="s">
        <v>5176</v>
      </c>
    </row>
    <row r="10" spans="1:12" ht="27" customHeight="1">
      <c r="A10" s="12" t="s">
        <v>4560</v>
      </c>
      <c r="B10" s="18" t="s">
        <v>4561</v>
      </c>
      <c r="C10" s="12" t="s">
        <v>4556</v>
      </c>
      <c r="D10" s="12" t="s">
        <v>3</v>
      </c>
      <c r="E10" s="13">
        <v>41662</v>
      </c>
      <c r="F10" s="325">
        <v>44466</v>
      </c>
      <c r="G10" s="330"/>
      <c r="H10" s="15">
        <f t="shared" si="0"/>
        <v>44646</v>
      </c>
      <c r="I10" s="16">
        <f t="shared" ca="1" si="1"/>
        <v>62</v>
      </c>
      <c r="J10" s="17" t="str">
        <f t="shared" ca="1" si="2"/>
        <v>NOT DUE</v>
      </c>
      <c r="K10" s="235" t="s">
        <v>4635</v>
      </c>
      <c r="L10" s="70" t="s">
        <v>5176</v>
      </c>
    </row>
    <row r="11" spans="1:12" ht="27" customHeight="1">
      <c r="A11" s="12" t="s">
        <v>4562</v>
      </c>
      <c r="B11" s="18" t="s">
        <v>4563</v>
      </c>
      <c r="C11" s="12" t="s">
        <v>4556</v>
      </c>
      <c r="D11" s="12" t="s">
        <v>3</v>
      </c>
      <c r="E11" s="13">
        <v>41662</v>
      </c>
      <c r="F11" s="325">
        <v>44466</v>
      </c>
      <c r="G11" s="330"/>
      <c r="H11" s="15">
        <f t="shared" si="0"/>
        <v>44646</v>
      </c>
      <c r="I11" s="16">
        <f ca="1">IF(ISBLANK(H11),"",H11-DATE(YEAR(NOW()),MONTH(NOW()),DAY(NOW())))</f>
        <v>62</v>
      </c>
      <c r="J11" s="17" t="str">
        <f t="shared" ca="1" si="2"/>
        <v>NOT DUE</v>
      </c>
      <c r="K11" s="235" t="s">
        <v>4636</v>
      </c>
      <c r="L11" s="70" t="s">
        <v>5176</v>
      </c>
    </row>
    <row r="12" spans="1:12" ht="27" customHeight="1">
      <c r="A12" s="12" t="s">
        <v>4564</v>
      </c>
      <c r="B12" s="18" t="s">
        <v>4565</v>
      </c>
      <c r="C12" s="12" t="s">
        <v>4556</v>
      </c>
      <c r="D12" s="12" t="s">
        <v>3</v>
      </c>
      <c r="E12" s="13">
        <v>41662</v>
      </c>
      <c r="F12" s="325">
        <v>44466</v>
      </c>
      <c r="G12" s="330"/>
      <c r="H12" s="15">
        <f t="shared" si="0"/>
        <v>44646</v>
      </c>
      <c r="I12" s="16">
        <f t="shared" ref="I12:I21" ca="1" si="3">IF(ISBLANK(H12),"",H12-DATE(YEAR(NOW()),MONTH(NOW()),DAY(NOW())))</f>
        <v>62</v>
      </c>
      <c r="J12" s="17" t="str">
        <f t="shared" ca="1" si="2"/>
        <v>NOT DUE</v>
      </c>
      <c r="K12" s="235" t="s">
        <v>4637</v>
      </c>
      <c r="L12" s="70" t="s">
        <v>5176</v>
      </c>
    </row>
    <row r="13" spans="1:12" ht="27" customHeight="1">
      <c r="A13" s="12" t="s">
        <v>4566</v>
      </c>
      <c r="B13" s="18" t="s">
        <v>4567</v>
      </c>
      <c r="C13" s="12" t="s">
        <v>4556</v>
      </c>
      <c r="D13" s="12" t="s">
        <v>3</v>
      </c>
      <c r="E13" s="13">
        <v>41662</v>
      </c>
      <c r="F13" s="325">
        <v>44466</v>
      </c>
      <c r="G13" s="330"/>
      <c r="H13" s="15">
        <f t="shared" si="0"/>
        <v>44646</v>
      </c>
      <c r="I13" s="16">
        <f t="shared" ca="1" si="3"/>
        <v>62</v>
      </c>
      <c r="J13" s="17" t="str">
        <f t="shared" ca="1" si="2"/>
        <v>NOT DUE</v>
      </c>
      <c r="K13" s="235" t="s">
        <v>4638</v>
      </c>
      <c r="L13" s="70" t="s">
        <v>5176</v>
      </c>
    </row>
    <row r="14" spans="1:12" ht="24">
      <c r="A14" s="12" t="s">
        <v>4568</v>
      </c>
      <c r="B14" s="18" t="s">
        <v>4569</v>
      </c>
      <c r="C14" s="12" t="s">
        <v>4556</v>
      </c>
      <c r="D14" s="12" t="s">
        <v>3</v>
      </c>
      <c r="E14" s="13">
        <v>41662</v>
      </c>
      <c r="F14" s="325">
        <v>44466</v>
      </c>
      <c r="G14" s="330"/>
      <c r="H14" s="15">
        <f t="shared" si="0"/>
        <v>44646</v>
      </c>
      <c r="I14" s="19">
        <f ca="1">IF(ISBLANK(H14),"",H14-DATE(YEAR(NOW()),MONTH(NOW()),DAY(NOW())))</f>
        <v>62</v>
      </c>
      <c r="J14" s="17" t="str">
        <f t="shared" ca="1" si="2"/>
        <v>NOT DUE</v>
      </c>
      <c r="K14" s="236" t="s">
        <v>4639</v>
      </c>
      <c r="L14" s="317"/>
    </row>
    <row r="15" spans="1:12" ht="26.25" customHeight="1">
      <c r="A15" s="12" t="s">
        <v>4570</v>
      </c>
      <c r="B15" s="12" t="s">
        <v>4571</v>
      </c>
      <c r="C15" s="12" t="s">
        <v>4556</v>
      </c>
      <c r="D15" s="12" t="s">
        <v>3</v>
      </c>
      <c r="E15" s="13">
        <v>41662</v>
      </c>
      <c r="F15" s="325">
        <v>44466</v>
      </c>
      <c r="G15" s="330"/>
      <c r="H15" s="15">
        <f t="shared" si="0"/>
        <v>44646</v>
      </c>
      <c r="I15" s="16">
        <f t="shared" ca="1" si="3"/>
        <v>62</v>
      </c>
      <c r="J15" s="17" t="str">
        <f t="shared" ca="1" si="2"/>
        <v>NOT DUE</v>
      </c>
      <c r="K15" s="236" t="s">
        <v>4640</v>
      </c>
      <c r="L15" s="317"/>
    </row>
    <row r="16" spans="1:12" ht="26.25" customHeight="1">
      <c r="A16" s="12" t="s">
        <v>4572</v>
      </c>
      <c r="B16" s="12" t="s">
        <v>4632</v>
      </c>
      <c r="C16" s="12" t="s">
        <v>4556</v>
      </c>
      <c r="D16" s="12" t="s">
        <v>3</v>
      </c>
      <c r="E16" s="13">
        <v>41662</v>
      </c>
      <c r="F16" s="325">
        <v>44466</v>
      </c>
      <c r="G16" s="330"/>
      <c r="H16" s="15">
        <f t="shared" si="0"/>
        <v>44646</v>
      </c>
      <c r="I16" s="16">
        <f t="shared" ca="1" si="3"/>
        <v>62</v>
      </c>
      <c r="J16" s="17" t="str">
        <f t="shared" ca="1" si="2"/>
        <v>NOT DUE</v>
      </c>
      <c r="K16" s="236" t="s">
        <v>4641</v>
      </c>
      <c r="L16" s="317"/>
    </row>
    <row r="17" spans="1:12" ht="26.25" customHeight="1">
      <c r="A17" s="12" t="s">
        <v>4574</v>
      </c>
      <c r="B17" s="12" t="s">
        <v>4573</v>
      </c>
      <c r="C17" s="12" t="s">
        <v>4556</v>
      </c>
      <c r="D17" s="12" t="s">
        <v>3</v>
      </c>
      <c r="E17" s="13">
        <v>41662</v>
      </c>
      <c r="F17" s="325">
        <v>44466</v>
      </c>
      <c r="G17" s="330"/>
      <c r="H17" s="15">
        <f t="shared" si="0"/>
        <v>44646</v>
      </c>
      <c r="I17" s="16">
        <f t="shared" ca="1" si="3"/>
        <v>62</v>
      </c>
      <c r="J17" s="17" t="str">
        <f t="shared" ca="1" si="2"/>
        <v>NOT DUE</v>
      </c>
      <c r="K17" s="236" t="s">
        <v>4642</v>
      </c>
      <c r="L17" s="317"/>
    </row>
    <row r="18" spans="1:12" ht="26.25" customHeight="1">
      <c r="A18" s="12" t="s">
        <v>4575</v>
      </c>
      <c r="B18" s="12" t="s">
        <v>4576</v>
      </c>
      <c r="C18" s="12" t="s">
        <v>4556</v>
      </c>
      <c r="D18" s="12" t="s">
        <v>3</v>
      </c>
      <c r="E18" s="13">
        <v>41662</v>
      </c>
      <c r="F18" s="325">
        <v>44466</v>
      </c>
      <c r="G18" s="330"/>
      <c r="H18" s="15">
        <f t="shared" si="0"/>
        <v>44646</v>
      </c>
      <c r="I18" s="16">
        <f t="shared" ca="1" si="3"/>
        <v>62</v>
      </c>
      <c r="J18" s="17" t="str">
        <f t="shared" ca="1" si="2"/>
        <v>NOT DUE</v>
      </c>
      <c r="K18" s="236" t="s">
        <v>4643</v>
      </c>
      <c r="L18" s="317"/>
    </row>
    <row r="19" spans="1:12" ht="29.25" customHeight="1">
      <c r="A19" s="12" t="s">
        <v>4577</v>
      </c>
      <c r="B19" s="234" t="s">
        <v>4648</v>
      </c>
      <c r="C19" s="12" t="s">
        <v>4556</v>
      </c>
      <c r="D19" s="12" t="s">
        <v>3</v>
      </c>
      <c r="E19" s="13">
        <v>41662</v>
      </c>
      <c r="F19" s="325">
        <v>44466</v>
      </c>
      <c r="G19" s="330"/>
      <c r="H19" s="15">
        <f t="shared" si="0"/>
        <v>44646</v>
      </c>
      <c r="I19" s="16">
        <f t="shared" ca="1" si="3"/>
        <v>62</v>
      </c>
      <c r="J19" s="17" t="str">
        <f t="shared" ca="1" si="2"/>
        <v>NOT DUE</v>
      </c>
      <c r="K19" s="235" t="s">
        <v>4644</v>
      </c>
      <c r="L19" s="317"/>
    </row>
    <row r="20" spans="1:12" ht="29.25" customHeight="1">
      <c r="A20" s="12" t="s">
        <v>4578</v>
      </c>
      <c r="B20" s="234" t="s">
        <v>4647</v>
      </c>
      <c r="C20" s="12" t="s">
        <v>4556</v>
      </c>
      <c r="D20" s="12" t="s">
        <v>3</v>
      </c>
      <c r="E20" s="13">
        <v>41662</v>
      </c>
      <c r="F20" s="325">
        <v>44466</v>
      </c>
      <c r="G20" s="330"/>
      <c r="H20" s="15">
        <f t="shared" si="0"/>
        <v>44646</v>
      </c>
      <c r="I20" s="16">
        <f t="shared" ca="1" si="3"/>
        <v>62</v>
      </c>
      <c r="J20" s="17" t="str">
        <f t="shared" ca="1" si="2"/>
        <v>NOT DUE</v>
      </c>
      <c r="K20" s="235" t="s">
        <v>4645</v>
      </c>
      <c r="L20" s="317"/>
    </row>
    <row r="21" spans="1:12" ht="28.5" customHeight="1">
      <c r="A21" s="12" t="s">
        <v>4579</v>
      </c>
      <c r="B21" s="12" t="s">
        <v>4580</v>
      </c>
      <c r="C21" s="12" t="s">
        <v>4556</v>
      </c>
      <c r="D21" s="12" t="s">
        <v>3</v>
      </c>
      <c r="E21" s="13">
        <v>41662</v>
      </c>
      <c r="F21" s="325">
        <v>44466</v>
      </c>
      <c r="G21" s="330"/>
      <c r="H21" s="15">
        <f t="shared" si="0"/>
        <v>44646</v>
      </c>
      <c r="I21" s="16">
        <f t="shared" ca="1" si="3"/>
        <v>62</v>
      </c>
      <c r="J21" s="17" t="str">
        <f t="shared" ca="1" si="2"/>
        <v>NOT DUE</v>
      </c>
      <c r="K21" s="235" t="s">
        <v>4646</v>
      </c>
      <c r="L21" s="317"/>
    </row>
    <row r="23" spans="1:12">
      <c r="B23" s="39"/>
      <c r="C23" s="49"/>
      <c r="F23" s="164"/>
    </row>
    <row r="24" spans="1:12">
      <c r="B24" s="39"/>
      <c r="D24" s="39"/>
      <c r="E24" s="49"/>
      <c r="H24" s="164"/>
    </row>
    <row r="25" spans="1:12">
      <c r="B25" s="39"/>
      <c r="C25" t="s">
        <v>4628</v>
      </c>
      <c r="D25" s="39"/>
      <c r="E25" s="49"/>
      <c r="F25" t="s">
        <v>4629</v>
      </c>
      <c r="H25" s="164"/>
    </row>
    <row r="26" spans="1:12">
      <c r="B26" s="39"/>
      <c r="C26" t="s">
        <v>5250</v>
      </c>
      <c r="D26" s="39"/>
      <c r="E26" s="49"/>
      <c r="F26" t="s">
        <v>5218</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F1:F2"/>
    <mergeCell ref="G1:L1"/>
    <mergeCell ref="M1:M2"/>
    <mergeCell ref="N1:N2"/>
    <mergeCell ref="O1:O2"/>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8" t="s">
        <v>5203</v>
      </c>
      <c r="C3" s="336" t="s">
        <v>4504</v>
      </c>
      <c r="D3" s="134">
        <v>43200</v>
      </c>
      <c r="E3" s="121" t="s">
        <v>4493</v>
      </c>
    </row>
    <row r="4" spans="1:6" s="39" customFormat="1" ht="33" customHeight="1">
      <c r="A4" s="120">
        <v>2</v>
      </c>
      <c r="B4" s="338" t="s">
        <v>5203</v>
      </c>
      <c r="C4" s="336" t="s">
        <v>4503</v>
      </c>
      <c r="D4" s="134">
        <v>43200</v>
      </c>
      <c r="E4" s="121" t="s">
        <v>4493</v>
      </c>
    </row>
    <row r="5" spans="1:6" s="39" customFormat="1" ht="33" customHeight="1">
      <c r="A5" s="120">
        <v>3</v>
      </c>
      <c r="B5" s="338" t="s">
        <v>5203</v>
      </c>
      <c r="C5" s="336" t="s">
        <v>4502</v>
      </c>
      <c r="D5" s="134">
        <v>43200</v>
      </c>
      <c r="E5" s="121" t="s">
        <v>4493</v>
      </c>
    </row>
    <row r="6" spans="1:6" s="39" customFormat="1" ht="33" customHeight="1">
      <c r="A6" s="120">
        <v>4</v>
      </c>
      <c r="B6" s="338" t="s">
        <v>5203</v>
      </c>
      <c r="C6" s="336" t="s">
        <v>4501</v>
      </c>
      <c r="D6" s="134">
        <v>43200</v>
      </c>
      <c r="E6" s="121" t="s">
        <v>4493</v>
      </c>
    </row>
    <row r="7" spans="1:6" s="39" customFormat="1" ht="33" customHeight="1">
      <c r="A7" s="120">
        <v>5</v>
      </c>
      <c r="B7" s="338" t="s">
        <v>5203</v>
      </c>
      <c r="C7" s="336" t="s">
        <v>4500</v>
      </c>
      <c r="D7" s="134">
        <v>43200</v>
      </c>
      <c r="E7" s="121" t="s">
        <v>4494</v>
      </c>
    </row>
    <row r="8" spans="1:6" s="39" customFormat="1" ht="33" customHeight="1">
      <c r="A8" s="120">
        <v>6</v>
      </c>
      <c r="B8" s="338" t="s">
        <v>5203</v>
      </c>
      <c r="C8" s="336" t="s">
        <v>4499</v>
      </c>
      <c r="D8" s="134">
        <v>43200</v>
      </c>
      <c r="E8" s="121" t="s">
        <v>4495</v>
      </c>
    </row>
    <row r="9" spans="1:6" s="39" customFormat="1" ht="33" customHeight="1">
      <c r="A9" s="120" t="s">
        <v>4450</v>
      </c>
      <c r="B9" s="338" t="s">
        <v>4496</v>
      </c>
      <c r="C9" s="336" t="s">
        <v>4498</v>
      </c>
      <c r="D9" s="134">
        <v>43200</v>
      </c>
      <c r="E9" s="121" t="s">
        <v>5267</v>
      </c>
    </row>
    <row r="10" spans="1:6" s="39" customFormat="1" ht="33" customHeight="1">
      <c r="A10" s="120" t="s">
        <v>4451</v>
      </c>
      <c r="B10" s="337"/>
      <c r="C10" s="121"/>
      <c r="D10" s="134">
        <v>44326</v>
      </c>
      <c r="E10" s="121" t="s">
        <v>5268</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9" t="s">
        <v>4478</v>
      </c>
      <c r="H2" s="399"/>
      <c r="I2" s="399"/>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6">
        <v>1</v>
      </c>
      <c r="B5" s="123" t="s">
        <v>4466</v>
      </c>
      <c r="C5" s="123" t="s">
        <v>4467</v>
      </c>
      <c r="D5" s="143">
        <v>9379</v>
      </c>
      <c r="E5" s="255" t="s">
        <v>4795</v>
      </c>
      <c r="G5" s="132">
        <v>1</v>
      </c>
      <c r="H5" s="352" t="s">
        <v>5252</v>
      </c>
    </row>
    <row r="6" spans="1:9" ht="15" customHeight="1" thickBot="1">
      <c r="A6" s="397"/>
      <c r="B6" s="17" t="s">
        <v>4474</v>
      </c>
      <c r="C6" s="17" t="s">
        <v>4475</v>
      </c>
      <c r="D6" s="143">
        <v>9379</v>
      </c>
      <c r="E6" s="255" t="s">
        <v>4795</v>
      </c>
      <c r="G6" s="132">
        <v>2</v>
      </c>
      <c r="H6" s="352" t="s">
        <v>5252</v>
      </c>
    </row>
    <row r="7" spans="1:9" ht="15" customHeight="1" thickBot="1">
      <c r="A7" s="397"/>
      <c r="B7" s="17" t="s">
        <v>4457</v>
      </c>
      <c r="C7" s="41" t="s">
        <v>4481</v>
      </c>
      <c r="D7" s="143">
        <v>9379</v>
      </c>
      <c r="E7" s="255" t="s">
        <v>4795</v>
      </c>
      <c r="G7" s="132">
        <v>3</v>
      </c>
      <c r="H7" s="350" t="s">
        <v>5206</v>
      </c>
    </row>
    <row r="8" spans="1:9" ht="15" customHeight="1" thickBot="1">
      <c r="A8" s="397"/>
      <c r="B8" s="17" t="s">
        <v>4458</v>
      </c>
      <c r="C8" s="17" t="s">
        <v>4462</v>
      </c>
      <c r="D8" s="143">
        <v>9379</v>
      </c>
      <c r="E8" s="255" t="s">
        <v>4795</v>
      </c>
      <c r="G8" s="132">
        <v>4</v>
      </c>
      <c r="H8" s="350" t="s">
        <v>5207</v>
      </c>
    </row>
    <row r="9" spans="1:9" ht="15" customHeight="1" thickBot="1">
      <c r="A9" s="397"/>
      <c r="B9" s="17" t="s">
        <v>4459</v>
      </c>
      <c r="C9" s="17" t="s">
        <v>4463</v>
      </c>
      <c r="D9" s="143">
        <v>9379</v>
      </c>
      <c r="E9" s="255" t="s">
        <v>4795</v>
      </c>
      <c r="G9" s="132">
        <v>5</v>
      </c>
      <c r="H9" s="352" t="s">
        <v>5252</v>
      </c>
    </row>
    <row r="10" spans="1:9" ht="15" customHeight="1" thickBot="1">
      <c r="A10" s="397"/>
      <c r="B10" s="17" t="s">
        <v>4460</v>
      </c>
      <c r="C10" s="17" t="s">
        <v>4464</v>
      </c>
      <c r="D10" s="143">
        <v>9379</v>
      </c>
      <c r="E10" s="255" t="s">
        <v>4795</v>
      </c>
      <c r="G10" s="132">
        <v>6</v>
      </c>
      <c r="H10" s="352" t="s">
        <v>5252</v>
      </c>
    </row>
    <row r="11" spans="1:9" ht="15" customHeight="1" thickBot="1">
      <c r="A11" s="397"/>
      <c r="B11" s="17" t="s">
        <v>4461</v>
      </c>
      <c r="C11" s="17" t="s">
        <v>4465</v>
      </c>
      <c r="D11" s="143">
        <v>9379</v>
      </c>
      <c r="E11" s="255" t="s">
        <v>4795</v>
      </c>
      <c r="G11" s="132">
        <v>7</v>
      </c>
      <c r="H11" s="352" t="s">
        <v>5252</v>
      </c>
    </row>
    <row r="12" spans="1:9" ht="15" customHeight="1" thickBot="1">
      <c r="A12" s="397"/>
      <c r="B12" s="17" t="s">
        <v>4468</v>
      </c>
      <c r="C12" s="17" t="s">
        <v>4469</v>
      </c>
      <c r="D12" s="143">
        <v>9379</v>
      </c>
      <c r="E12" s="255" t="s">
        <v>4795</v>
      </c>
      <c r="G12" s="132">
        <v>8</v>
      </c>
      <c r="H12" s="352" t="s">
        <v>5252</v>
      </c>
    </row>
    <row r="13" spans="1:9" ht="15" customHeight="1" thickBot="1">
      <c r="A13" s="397"/>
      <c r="B13" s="17" t="s">
        <v>4470</v>
      </c>
      <c r="C13" s="17" t="s">
        <v>4471</v>
      </c>
      <c r="D13" s="143">
        <v>9379</v>
      </c>
      <c r="E13" s="255" t="s">
        <v>4795</v>
      </c>
      <c r="G13" s="132">
        <v>9</v>
      </c>
      <c r="H13" s="125" t="s">
        <v>4484</v>
      </c>
    </row>
    <row r="14" spans="1:9" ht="15" customHeight="1" thickBot="1">
      <c r="A14" s="397"/>
      <c r="B14" s="17" t="s">
        <v>4472</v>
      </c>
      <c r="C14" s="17" t="s">
        <v>4473</v>
      </c>
      <c r="D14" s="143">
        <v>9379</v>
      </c>
      <c r="E14" s="255" t="s">
        <v>4795</v>
      </c>
      <c r="G14" s="132">
        <v>10</v>
      </c>
      <c r="H14" s="125" t="s">
        <v>4484</v>
      </c>
    </row>
    <row r="15" spans="1:9" ht="15" customHeight="1" thickBot="1">
      <c r="A15" s="398"/>
      <c r="B15" s="124" t="s">
        <v>4476</v>
      </c>
      <c r="C15" s="124" t="s">
        <v>4465</v>
      </c>
      <c r="D15" s="143">
        <v>9379</v>
      </c>
      <c r="E15" s="255" t="s">
        <v>4795</v>
      </c>
      <c r="G15" s="132">
        <v>11</v>
      </c>
      <c r="H15" s="125" t="s">
        <v>4484</v>
      </c>
    </row>
    <row r="16" spans="1:9" ht="15" customHeight="1" thickBot="1">
      <c r="A16" s="396">
        <v>2</v>
      </c>
      <c r="B16" s="123" t="s">
        <v>4466</v>
      </c>
      <c r="C16" s="123" t="s">
        <v>4467</v>
      </c>
      <c r="D16" s="286">
        <v>8914</v>
      </c>
      <c r="E16" s="255" t="s">
        <v>4795</v>
      </c>
      <c r="G16" s="132">
        <v>12</v>
      </c>
      <c r="H16" s="347" t="s">
        <v>5229</v>
      </c>
    </row>
    <row r="17" spans="1:11" ht="15" customHeight="1" thickBot="1">
      <c r="A17" s="397"/>
      <c r="B17" s="17" t="s">
        <v>4474</v>
      </c>
      <c r="C17" s="17" t="s">
        <v>4475</v>
      </c>
      <c r="D17" s="286">
        <v>8914</v>
      </c>
      <c r="E17" s="255" t="s">
        <v>4795</v>
      </c>
      <c r="G17" s="132">
        <v>13</v>
      </c>
      <c r="H17" s="347" t="s">
        <v>5186</v>
      </c>
    </row>
    <row r="18" spans="1:11" ht="15" customHeight="1" thickBot="1">
      <c r="A18" s="397"/>
      <c r="B18" s="17" t="s">
        <v>4457</v>
      </c>
      <c r="C18" s="41" t="s">
        <v>4481</v>
      </c>
      <c r="D18" s="286">
        <v>8914</v>
      </c>
      <c r="E18" s="255" t="s">
        <v>4795</v>
      </c>
      <c r="G18" s="132">
        <v>14</v>
      </c>
      <c r="H18" s="351" t="s">
        <v>5253</v>
      </c>
    </row>
    <row r="19" spans="1:11" ht="15" customHeight="1" thickBot="1">
      <c r="A19" s="397"/>
      <c r="B19" s="17" t="s">
        <v>4458</v>
      </c>
      <c r="C19" s="17" t="s">
        <v>4462</v>
      </c>
      <c r="D19" s="286">
        <v>8914</v>
      </c>
      <c r="E19" s="255" t="s">
        <v>4795</v>
      </c>
      <c r="G19" s="132">
        <v>15</v>
      </c>
      <c r="H19" s="351" t="s">
        <v>5254</v>
      </c>
    </row>
    <row r="20" spans="1:11" ht="15" customHeight="1" thickBot="1">
      <c r="A20" s="397"/>
      <c r="B20" s="17" t="s">
        <v>4459</v>
      </c>
      <c r="C20" s="17" t="s">
        <v>4463</v>
      </c>
      <c r="D20" s="286">
        <v>8914</v>
      </c>
      <c r="E20" s="255" t="s">
        <v>4795</v>
      </c>
      <c r="G20" s="132">
        <v>16</v>
      </c>
      <c r="H20" s="125" t="s">
        <v>4484</v>
      </c>
    </row>
    <row r="21" spans="1:11" ht="15" customHeight="1" thickBot="1">
      <c r="A21" s="397"/>
      <c r="B21" s="17" t="s">
        <v>4460</v>
      </c>
      <c r="C21" s="17" t="s">
        <v>4464</v>
      </c>
      <c r="D21" s="286">
        <v>8914</v>
      </c>
      <c r="E21" s="255" t="s">
        <v>4795</v>
      </c>
      <c r="G21" s="132">
        <v>17</v>
      </c>
      <c r="H21" s="125" t="s">
        <v>4484</v>
      </c>
      <c r="K21" s="254"/>
    </row>
    <row r="22" spans="1:11" ht="15" customHeight="1" thickBot="1">
      <c r="A22" s="397"/>
      <c r="B22" s="17" t="s">
        <v>4461</v>
      </c>
      <c r="C22" s="17" t="s">
        <v>4465</v>
      </c>
      <c r="D22" s="286">
        <v>8914</v>
      </c>
      <c r="E22" s="255" t="s">
        <v>4795</v>
      </c>
      <c r="G22" s="132">
        <v>18</v>
      </c>
      <c r="H22" s="346" t="s">
        <v>5166</v>
      </c>
    </row>
    <row r="23" spans="1:11" ht="15" customHeight="1" thickBot="1">
      <c r="A23" s="397"/>
      <c r="B23" s="17" t="s">
        <v>4468</v>
      </c>
      <c r="C23" s="17" t="s">
        <v>4469</v>
      </c>
      <c r="D23" s="286">
        <v>8914</v>
      </c>
      <c r="E23" s="255" t="s">
        <v>4795</v>
      </c>
      <c r="G23" s="132">
        <v>19</v>
      </c>
      <c r="H23" s="346" t="s">
        <v>4483</v>
      </c>
    </row>
    <row r="24" spans="1:11" ht="15" customHeight="1" thickBot="1">
      <c r="A24" s="397"/>
      <c r="B24" s="17" t="s">
        <v>4470</v>
      </c>
      <c r="C24" s="17" t="s">
        <v>4471</v>
      </c>
      <c r="D24" s="286">
        <v>8914</v>
      </c>
      <c r="E24" s="255" t="s">
        <v>4795</v>
      </c>
      <c r="G24" s="132">
        <v>20</v>
      </c>
      <c r="H24" s="125" t="s">
        <v>4484</v>
      </c>
    </row>
    <row r="25" spans="1:11" ht="15" customHeight="1" thickBot="1">
      <c r="A25" s="397"/>
      <c r="B25" s="17" t="s">
        <v>4472</v>
      </c>
      <c r="C25" s="17" t="s">
        <v>4473</v>
      </c>
      <c r="D25" s="286">
        <v>8914</v>
      </c>
      <c r="E25" s="255" t="s">
        <v>4795</v>
      </c>
      <c r="G25" s="132">
        <v>21</v>
      </c>
      <c r="H25" s="125" t="s">
        <v>4484</v>
      </c>
    </row>
    <row r="26" spans="1:11" ht="15" customHeight="1" thickBot="1">
      <c r="A26" s="398"/>
      <c r="B26" s="124" t="s">
        <v>4476</v>
      </c>
      <c r="C26" s="124" t="s">
        <v>4465</v>
      </c>
      <c r="D26" s="286">
        <v>8914</v>
      </c>
      <c r="E26" s="255" t="s">
        <v>4795</v>
      </c>
      <c r="G26" s="132">
        <v>22</v>
      </c>
      <c r="H26" s="125" t="s">
        <v>4484</v>
      </c>
    </row>
    <row r="27" spans="1:11" ht="15" customHeight="1" thickBot="1">
      <c r="A27" s="396">
        <v>3</v>
      </c>
      <c r="B27" s="123" t="s">
        <v>4466</v>
      </c>
      <c r="C27" s="123" t="s">
        <v>4467</v>
      </c>
      <c r="D27" s="143">
        <v>7761</v>
      </c>
      <c r="E27" s="255" t="s">
        <v>4795</v>
      </c>
      <c r="G27" s="132">
        <v>23</v>
      </c>
      <c r="H27" s="349" t="s">
        <v>5167</v>
      </c>
    </row>
    <row r="28" spans="1:11" ht="15" customHeight="1" thickBot="1">
      <c r="A28" s="397"/>
      <c r="B28" s="17" t="s">
        <v>4474</v>
      </c>
      <c r="C28" s="17" t="s">
        <v>4475</v>
      </c>
      <c r="D28" s="143">
        <v>7761</v>
      </c>
      <c r="E28" s="255" t="s">
        <v>4795</v>
      </c>
      <c r="G28" s="132">
        <v>24</v>
      </c>
      <c r="H28" s="349" t="s">
        <v>5257</v>
      </c>
    </row>
    <row r="29" spans="1:11" ht="15" customHeight="1" thickBot="1">
      <c r="A29" s="397"/>
      <c r="B29" s="17" t="s">
        <v>4457</v>
      </c>
      <c r="C29" s="41" t="s">
        <v>4481</v>
      </c>
      <c r="D29" s="143">
        <v>7761</v>
      </c>
      <c r="E29" s="255" t="s">
        <v>4795</v>
      </c>
      <c r="G29" s="132">
        <v>25</v>
      </c>
      <c r="H29" s="348" t="s">
        <v>5255</v>
      </c>
    </row>
    <row r="30" spans="1:11" ht="15" customHeight="1" thickBot="1">
      <c r="A30" s="397"/>
      <c r="B30" s="17" t="s">
        <v>4458</v>
      </c>
      <c r="C30" s="17" t="s">
        <v>4462</v>
      </c>
      <c r="D30" s="143">
        <v>7761</v>
      </c>
      <c r="E30" s="255" t="s">
        <v>4795</v>
      </c>
      <c r="G30" s="133">
        <v>26</v>
      </c>
      <c r="H30" s="348" t="s">
        <v>5256</v>
      </c>
    </row>
    <row r="31" spans="1:11" ht="15" customHeight="1" thickBot="1">
      <c r="A31" s="397"/>
      <c r="B31" s="17" t="s">
        <v>4459</v>
      </c>
      <c r="C31" s="17" t="s">
        <v>4463</v>
      </c>
      <c r="D31" s="143">
        <v>7761</v>
      </c>
      <c r="E31" s="255" t="s">
        <v>4795</v>
      </c>
    </row>
    <row r="32" spans="1:11" ht="15" customHeight="1" thickBot="1">
      <c r="A32" s="397"/>
      <c r="B32" s="17" t="s">
        <v>4460</v>
      </c>
      <c r="C32" s="17" t="s">
        <v>4464</v>
      </c>
      <c r="D32" s="143">
        <v>7761</v>
      </c>
      <c r="E32" s="255" t="s">
        <v>4795</v>
      </c>
    </row>
    <row r="33" spans="1:8" ht="15" customHeight="1" thickBot="1">
      <c r="A33" s="397"/>
      <c r="B33" s="17" t="s">
        <v>4461</v>
      </c>
      <c r="C33" s="17" t="s">
        <v>4465</v>
      </c>
      <c r="D33" s="143">
        <v>3846</v>
      </c>
      <c r="E33" s="255" t="s">
        <v>4795</v>
      </c>
    </row>
    <row r="34" spans="1:8" ht="15" customHeight="1" thickBot="1">
      <c r="A34" s="397"/>
      <c r="B34" s="17" t="s">
        <v>4468</v>
      </c>
      <c r="C34" s="17" t="s">
        <v>4469</v>
      </c>
      <c r="D34" s="143">
        <v>7761</v>
      </c>
      <c r="E34" s="255" t="s">
        <v>4795</v>
      </c>
    </row>
    <row r="35" spans="1:8" ht="15" customHeight="1" thickBot="1">
      <c r="A35" s="397"/>
      <c r="B35" s="17" t="s">
        <v>4470</v>
      </c>
      <c r="C35" s="17" t="s">
        <v>4471</v>
      </c>
      <c r="D35" s="143">
        <v>3846</v>
      </c>
      <c r="E35" s="255" t="s">
        <v>4795</v>
      </c>
    </row>
    <row r="36" spans="1:8" ht="15" customHeight="1" thickBot="1">
      <c r="A36" s="397"/>
      <c r="B36" s="17" t="s">
        <v>4472</v>
      </c>
      <c r="C36" s="17" t="s">
        <v>4473</v>
      </c>
      <c r="D36" s="143">
        <v>7761</v>
      </c>
      <c r="E36" s="255" t="s">
        <v>4795</v>
      </c>
    </row>
    <row r="37" spans="1:8" ht="15" customHeight="1" thickBot="1">
      <c r="A37" s="398"/>
      <c r="B37" s="124" t="s">
        <v>4476</v>
      </c>
      <c r="C37" s="124" t="s">
        <v>4465</v>
      </c>
      <c r="D37" s="143">
        <v>3846</v>
      </c>
      <c r="E37" s="255" t="s">
        <v>4795</v>
      </c>
    </row>
    <row r="38" spans="1:8" ht="15.75" thickBot="1">
      <c r="A38" s="396">
        <v>4</v>
      </c>
      <c r="B38" s="123" t="s">
        <v>4466</v>
      </c>
      <c r="C38" s="123" t="s">
        <v>4467</v>
      </c>
      <c r="D38" s="286">
        <v>7409</v>
      </c>
      <c r="E38" s="255" t="s">
        <v>4795</v>
      </c>
      <c r="H38" s="258"/>
    </row>
    <row r="39" spans="1:8" ht="15.75" thickBot="1">
      <c r="A39" s="397"/>
      <c r="B39" s="17" t="s">
        <v>4474</v>
      </c>
      <c r="C39" s="17" t="s">
        <v>4475</v>
      </c>
      <c r="D39" s="286">
        <v>7409</v>
      </c>
      <c r="E39" s="255" t="s">
        <v>4795</v>
      </c>
    </row>
    <row r="40" spans="1:8" ht="15.75" thickBot="1">
      <c r="A40" s="397"/>
      <c r="B40" s="17" t="s">
        <v>4457</v>
      </c>
      <c r="C40" s="41" t="s">
        <v>4481</v>
      </c>
      <c r="D40" s="286">
        <v>0</v>
      </c>
      <c r="E40" s="255" t="s">
        <v>5269</v>
      </c>
    </row>
    <row r="41" spans="1:8" ht="15.75" thickBot="1">
      <c r="A41" s="397"/>
      <c r="B41" s="17" t="s">
        <v>4458</v>
      </c>
      <c r="C41" s="17" t="s">
        <v>4462</v>
      </c>
      <c r="D41" s="286">
        <v>7409</v>
      </c>
      <c r="E41" s="255" t="s">
        <v>4795</v>
      </c>
    </row>
    <row r="42" spans="1:8" ht="15.75" thickBot="1">
      <c r="A42" s="397"/>
      <c r="B42" s="17" t="s">
        <v>4459</v>
      </c>
      <c r="C42" s="17" t="s">
        <v>4463</v>
      </c>
      <c r="D42" s="286">
        <v>7409</v>
      </c>
      <c r="E42" s="255" t="s">
        <v>4795</v>
      </c>
    </row>
    <row r="43" spans="1:8" ht="15.75" thickBot="1">
      <c r="A43" s="397"/>
      <c r="B43" s="17" t="s">
        <v>4460</v>
      </c>
      <c r="C43" s="17" t="s">
        <v>4464</v>
      </c>
      <c r="D43" s="286">
        <v>7409</v>
      </c>
      <c r="E43" s="255" t="s">
        <v>4795</v>
      </c>
    </row>
    <row r="44" spans="1:8" ht="15.75" thickBot="1">
      <c r="A44" s="397"/>
      <c r="B44" s="17" t="s">
        <v>4461</v>
      </c>
      <c r="C44" s="17" t="s">
        <v>4465</v>
      </c>
      <c r="D44" s="286">
        <v>7409</v>
      </c>
      <c r="E44" s="255" t="s">
        <v>4795</v>
      </c>
    </row>
    <row r="45" spans="1:8" ht="15.75" thickBot="1">
      <c r="A45" s="397"/>
      <c r="B45" s="17" t="s">
        <v>4468</v>
      </c>
      <c r="C45" s="17" t="s">
        <v>4469</v>
      </c>
      <c r="D45" s="286">
        <v>7409</v>
      </c>
      <c r="E45" s="255" t="s">
        <v>4795</v>
      </c>
    </row>
    <row r="46" spans="1:8" ht="15.75" thickBot="1">
      <c r="A46" s="397"/>
      <c r="B46" s="17" t="s">
        <v>4470</v>
      </c>
      <c r="C46" s="17" t="s">
        <v>4471</v>
      </c>
      <c r="D46" s="286">
        <v>0</v>
      </c>
      <c r="E46" s="255" t="s">
        <v>5269</v>
      </c>
    </row>
    <row r="47" spans="1:8" ht="15.75" thickBot="1">
      <c r="A47" s="397"/>
      <c r="B47" s="17" t="s">
        <v>4472</v>
      </c>
      <c r="C47" s="17" t="s">
        <v>4473</v>
      </c>
      <c r="D47" s="286">
        <v>0</v>
      </c>
      <c r="E47" s="255" t="s">
        <v>5269</v>
      </c>
    </row>
    <row r="48" spans="1:8" ht="15.75" thickBot="1">
      <c r="A48" s="398"/>
      <c r="B48" s="124" t="s">
        <v>4476</v>
      </c>
      <c r="C48" s="124" t="s">
        <v>4465</v>
      </c>
      <c r="D48" s="286">
        <v>7409</v>
      </c>
      <c r="E48" s="255" t="s">
        <v>4795</v>
      </c>
    </row>
    <row r="49" spans="1:5" ht="15.75" thickBot="1">
      <c r="A49" s="396">
        <v>5</v>
      </c>
      <c r="B49" s="123" t="s">
        <v>4466</v>
      </c>
      <c r="C49" s="123" t="s">
        <v>4467</v>
      </c>
      <c r="D49" s="286">
        <v>11379</v>
      </c>
      <c r="E49" s="255" t="s">
        <v>4795</v>
      </c>
    </row>
    <row r="50" spans="1:5" ht="15.75" thickBot="1">
      <c r="A50" s="397"/>
      <c r="B50" s="17" t="s">
        <v>4474</v>
      </c>
      <c r="C50" s="17" t="s">
        <v>4475</v>
      </c>
      <c r="D50" s="286">
        <v>11379</v>
      </c>
      <c r="E50" s="255" t="s">
        <v>4795</v>
      </c>
    </row>
    <row r="51" spans="1:5" ht="15.75" thickBot="1">
      <c r="A51" s="397"/>
      <c r="B51" s="17" t="s">
        <v>4457</v>
      </c>
      <c r="C51" s="41" t="s">
        <v>4481</v>
      </c>
      <c r="D51" s="286">
        <v>4023</v>
      </c>
      <c r="E51" s="255" t="s">
        <v>5202</v>
      </c>
    </row>
    <row r="52" spans="1:5" ht="15.75" thickBot="1">
      <c r="A52" s="397"/>
      <c r="B52" s="17" t="s">
        <v>4458</v>
      </c>
      <c r="C52" s="17" t="s">
        <v>4462</v>
      </c>
      <c r="D52" s="286">
        <v>11379</v>
      </c>
      <c r="E52" s="255" t="s">
        <v>4795</v>
      </c>
    </row>
    <row r="53" spans="1:5" ht="15.75" thickBot="1">
      <c r="A53" s="397"/>
      <c r="B53" s="17" t="s">
        <v>4459</v>
      </c>
      <c r="C53" s="17" t="s">
        <v>4463</v>
      </c>
      <c r="D53" s="286">
        <v>11379</v>
      </c>
      <c r="E53" s="255" t="s">
        <v>4795</v>
      </c>
    </row>
    <row r="54" spans="1:5" ht="15.75" thickBot="1">
      <c r="A54" s="397"/>
      <c r="B54" s="17" t="s">
        <v>4460</v>
      </c>
      <c r="C54" s="17" t="s">
        <v>4464</v>
      </c>
      <c r="D54" s="286">
        <v>11379</v>
      </c>
      <c r="E54" s="255" t="s">
        <v>4795</v>
      </c>
    </row>
    <row r="55" spans="1:5" ht="15.75" thickBot="1">
      <c r="A55" s="397"/>
      <c r="B55" s="17" t="s">
        <v>4461</v>
      </c>
      <c r="C55" s="17" t="s">
        <v>4465</v>
      </c>
      <c r="D55" s="286">
        <v>11379</v>
      </c>
      <c r="E55" s="255" t="s">
        <v>4795</v>
      </c>
    </row>
    <row r="56" spans="1:5" ht="15.75" thickBot="1">
      <c r="A56" s="397"/>
      <c r="B56" s="17" t="s">
        <v>4468</v>
      </c>
      <c r="C56" s="17" t="s">
        <v>4469</v>
      </c>
      <c r="D56" s="286">
        <v>11379</v>
      </c>
      <c r="E56" s="255" t="s">
        <v>4795</v>
      </c>
    </row>
    <row r="57" spans="1:5" ht="15.75" thickBot="1">
      <c r="A57" s="397"/>
      <c r="B57" s="17" t="s">
        <v>4470</v>
      </c>
      <c r="C57" s="17" t="s">
        <v>4471</v>
      </c>
      <c r="D57" s="286">
        <v>4023</v>
      </c>
      <c r="E57" s="255" t="s">
        <v>5168</v>
      </c>
    </row>
    <row r="58" spans="1:5" ht="15.75" thickBot="1">
      <c r="A58" s="397"/>
      <c r="B58" s="17" t="s">
        <v>4472</v>
      </c>
      <c r="C58" s="17" t="s">
        <v>4473</v>
      </c>
      <c r="D58" s="286">
        <v>4023</v>
      </c>
      <c r="E58" s="255" t="s">
        <v>5168</v>
      </c>
    </row>
    <row r="59" spans="1:5" ht="15.75" thickBot="1">
      <c r="A59" s="398"/>
      <c r="B59" s="124" t="s">
        <v>4476</v>
      </c>
      <c r="C59" s="124" t="s">
        <v>4465</v>
      </c>
      <c r="D59" s="286">
        <v>11379</v>
      </c>
      <c r="E59" s="255" t="s">
        <v>4795</v>
      </c>
    </row>
    <row r="60" spans="1:5" ht="15.75" thickBot="1">
      <c r="A60" s="396">
        <v>6</v>
      </c>
      <c r="B60" s="123" t="s">
        <v>4466</v>
      </c>
      <c r="C60" s="123" t="s">
        <v>4467</v>
      </c>
      <c r="D60" s="286">
        <v>7938</v>
      </c>
      <c r="E60" s="255" t="s">
        <v>4795</v>
      </c>
    </row>
    <row r="61" spans="1:5" ht="15.75" thickBot="1">
      <c r="A61" s="397"/>
      <c r="B61" s="17" t="s">
        <v>4474</v>
      </c>
      <c r="C61" s="17" t="s">
        <v>4475</v>
      </c>
      <c r="D61" s="286">
        <v>7938</v>
      </c>
      <c r="E61" s="255" t="s">
        <v>4795</v>
      </c>
    </row>
    <row r="62" spans="1:5" ht="15.75" thickBot="1">
      <c r="A62" s="397"/>
      <c r="B62" s="17" t="s">
        <v>4457</v>
      </c>
      <c r="C62" s="41" t="s">
        <v>4481</v>
      </c>
      <c r="D62" s="286">
        <v>7938</v>
      </c>
      <c r="E62" s="255" t="s">
        <v>4795</v>
      </c>
    </row>
    <row r="63" spans="1:5" ht="15.75" thickBot="1">
      <c r="A63" s="397"/>
      <c r="B63" s="17" t="s">
        <v>4458</v>
      </c>
      <c r="C63" s="17" t="s">
        <v>4462</v>
      </c>
      <c r="D63" s="286">
        <v>7938</v>
      </c>
      <c r="E63" s="255" t="s">
        <v>4795</v>
      </c>
    </row>
    <row r="64" spans="1:5" ht="15.75" thickBot="1">
      <c r="A64" s="397"/>
      <c r="B64" s="17" t="s">
        <v>4459</v>
      </c>
      <c r="C64" s="17" t="s">
        <v>4463</v>
      </c>
      <c r="D64" s="286">
        <v>7938</v>
      </c>
      <c r="E64" s="255" t="s">
        <v>4795</v>
      </c>
    </row>
    <row r="65" spans="1:5" ht="15.75" thickBot="1">
      <c r="A65" s="397"/>
      <c r="B65" s="17" t="s">
        <v>4460</v>
      </c>
      <c r="C65" s="17" t="s">
        <v>4464</v>
      </c>
      <c r="D65" s="286">
        <v>7938</v>
      </c>
      <c r="E65" s="255" t="s">
        <v>4795</v>
      </c>
    </row>
    <row r="66" spans="1:5" ht="15.75" thickBot="1">
      <c r="A66" s="397"/>
      <c r="B66" s="17" t="s">
        <v>4461</v>
      </c>
      <c r="C66" s="17" t="s">
        <v>4465</v>
      </c>
      <c r="D66" s="286">
        <v>7938</v>
      </c>
      <c r="E66" s="255" t="s">
        <v>4795</v>
      </c>
    </row>
    <row r="67" spans="1:5" ht="15.75" thickBot="1">
      <c r="A67" s="397"/>
      <c r="B67" s="17" t="s">
        <v>4468</v>
      </c>
      <c r="C67" s="17" t="s">
        <v>4469</v>
      </c>
      <c r="D67" s="286">
        <v>7938</v>
      </c>
      <c r="E67" s="255" t="s">
        <v>4795</v>
      </c>
    </row>
    <row r="68" spans="1:5" ht="15.75" thickBot="1">
      <c r="A68" s="397"/>
      <c r="B68" s="17" t="s">
        <v>4470</v>
      </c>
      <c r="C68" s="17" t="s">
        <v>4471</v>
      </c>
      <c r="D68" s="286">
        <v>7938</v>
      </c>
      <c r="E68" s="255" t="s">
        <v>4795</v>
      </c>
    </row>
    <row r="69" spans="1:5" ht="15.75" thickBot="1">
      <c r="A69" s="397"/>
      <c r="B69" s="17" t="s">
        <v>4472</v>
      </c>
      <c r="C69" s="17" t="s">
        <v>4473</v>
      </c>
      <c r="D69" s="286">
        <v>7938</v>
      </c>
      <c r="E69" s="255" t="s">
        <v>4795</v>
      </c>
    </row>
    <row r="70" spans="1:5" ht="15.75" thickBot="1">
      <c r="A70" s="398"/>
      <c r="B70" s="124" t="s">
        <v>4476</v>
      </c>
      <c r="C70" s="124" t="s">
        <v>4465</v>
      </c>
      <c r="D70" s="286">
        <v>7938</v>
      </c>
      <c r="E70" s="255" t="s">
        <v>4795</v>
      </c>
    </row>
    <row r="71" spans="1:5" ht="15.75" thickBot="1">
      <c r="A71" s="396">
        <v>7</v>
      </c>
      <c r="B71" s="123" t="s">
        <v>4466</v>
      </c>
      <c r="C71" s="123" t="s">
        <v>4467</v>
      </c>
      <c r="D71" s="286">
        <v>7618</v>
      </c>
      <c r="E71" s="255" t="s">
        <v>4795</v>
      </c>
    </row>
    <row r="72" spans="1:5" ht="15.75" thickBot="1">
      <c r="A72" s="397"/>
      <c r="B72" s="17" t="s">
        <v>4474</v>
      </c>
      <c r="C72" s="17" t="s">
        <v>4475</v>
      </c>
      <c r="D72" s="286">
        <v>7618</v>
      </c>
      <c r="E72" s="255" t="s">
        <v>4795</v>
      </c>
    </row>
    <row r="73" spans="1:5" ht="15.75" thickBot="1">
      <c r="A73" s="397"/>
      <c r="B73" s="17" t="s">
        <v>4457</v>
      </c>
      <c r="C73" s="41" t="s">
        <v>4481</v>
      </c>
      <c r="D73" s="286">
        <v>4055</v>
      </c>
      <c r="E73" s="255" t="s">
        <v>5168</v>
      </c>
    </row>
    <row r="74" spans="1:5" ht="15.75" thickBot="1">
      <c r="A74" s="397"/>
      <c r="B74" s="17" t="s">
        <v>4458</v>
      </c>
      <c r="C74" s="17" t="s">
        <v>4462</v>
      </c>
      <c r="D74" s="286">
        <v>7618</v>
      </c>
      <c r="E74" s="255" t="s">
        <v>4795</v>
      </c>
    </row>
    <row r="75" spans="1:5" ht="15.75" thickBot="1">
      <c r="A75" s="397"/>
      <c r="B75" s="17" t="s">
        <v>4459</v>
      </c>
      <c r="C75" s="17" t="s">
        <v>4463</v>
      </c>
      <c r="D75" s="286">
        <v>7618</v>
      </c>
      <c r="E75" s="255" t="s">
        <v>4795</v>
      </c>
    </row>
    <row r="76" spans="1:5" ht="15.75" thickBot="1">
      <c r="A76" s="397"/>
      <c r="B76" s="17" t="s">
        <v>4460</v>
      </c>
      <c r="C76" s="17" t="s">
        <v>4464</v>
      </c>
      <c r="D76" s="286">
        <v>7618</v>
      </c>
      <c r="E76" s="255" t="s">
        <v>4795</v>
      </c>
    </row>
    <row r="77" spans="1:5" ht="15.75" thickBot="1">
      <c r="A77" s="397"/>
      <c r="B77" s="17" t="s">
        <v>4461</v>
      </c>
      <c r="C77" s="17" t="s">
        <v>4465</v>
      </c>
      <c r="D77" s="286">
        <v>7618</v>
      </c>
      <c r="E77" s="255" t="s">
        <v>4795</v>
      </c>
    </row>
    <row r="78" spans="1:5" ht="15.75" thickBot="1">
      <c r="A78" s="397"/>
      <c r="B78" s="17" t="s">
        <v>4468</v>
      </c>
      <c r="C78" s="17" t="s">
        <v>4469</v>
      </c>
      <c r="D78" s="286">
        <v>7618</v>
      </c>
      <c r="E78" s="255" t="s">
        <v>4795</v>
      </c>
    </row>
    <row r="79" spans="1:5" ht="15.75" thickBot="1">
      <c r="A79" s="397"/>
      <c r="B79" s="17" t="s">
        <v>4470</v>
      </c>
      <c r="C79" s="17" t="s">
        <v>4471</v>
      </c>
      <c r="D79" s="286">
        <v>7618</v>
      </c>
      <c r="E79" s="255" t="s">
        <v>4795</v>
      </c>
    </row>
    <row r="80" spans="1:5" ht="15.75" thickBot="1">
      <c r="A80" s="397"/>
      <c r="B80" s="17" t="s">
        <v>4472</v>
      </c>
      <c r="C80" s="17" t="s">
        <v>4473</v>
      </c>
      <c r="D80" s="286">
        <v>4057</v>
      </c>
      <c r="E80" s="255" t="s">
        <v>5168</v>
      </c>
    </row>
    <row r="81" spans="1:5" ht="15.75" thickBot="1">
      <c r="A81" s="398"/>
      <c r="B81" s="124" t="s">
        <v>4476</v>
      </c>
      <c r="C81" s="124" t="s">
        <v>4465</v>
      </c>
      <c r="D81" s="286">
        <v>7618</v>
      </c>
      <c r="E81" s="255" t="s">
        <v>4795</v>
      </c>
    </row>
    <row r="82" spans="1:5" ht="15.75" thickBot="1">
      <c r="A82" s="396">
        <v>8</v>
      </c>
      <c r="B82" s="123" t="s">
        <v>4466</v>
      </c>
      <c r="C82" s="123" t="s">
        <v>4467</v>
      </c>
      <c r="D82" s="286">
        <v>7591</v>
      </c>
      <c r="E82" s="255" t="s">
        <v>4795</v>
      </c>
    </row>
    <row r="83" spans="1:5" ht="15.75" thickBot="1">
      <c r="A83" s="397"/>
      <c r="B83" s="17" t="s">
        <v>4474</v>
      </c>
      <c r="C83" s="17" t="s">
        <v>4475</v>
      </c>
      <c r="D83" s="286">
        <v>7591</v>
      </c>
      <c r="E83" s="255" t="s">
        <v>4795</v>
      </c>
    </row>
    <row r="84" spans="1:5" ht="15.75" thickBot="1">
      <c r="A84" s="397"/>
      <c r="B84" s="17" t="s">
        <v>4457</v>
      </c>
      <c r="C84" s="41" t="s">
        <v>4481</v>
      </c>
      <c r="D84" s="286">
        <v>4055</v>
      </c>
      <c r="E84" s="255" t="s">
        <v>5168</v>
      </c>
    </row>
    <row r="85" spans="1:5" ht="15.75" thickBot="1">
      <c r="A85" s="397"/>
      <c r="B85" s="17" t="s">
        <v>4458</v>
      </c>
      <c r="C85" s="17" t="s">
        <v>4462</v>
      </c>
      <c r="D85" s="286">
        <v>7591</v>
      </c>
      <c r="E85" s="255" t="s">
        <v>4795</v>
      </c>
    </row>
    <row r="86" spans="1:5" ht="15.75" thickBot="1">
      <c r="A86" s="397"/>
      <c r="B86" s="17" t="s">
        <v>4459</v>
      </c>
      <c r="C86" s="17" t="s">
        <v>4463</v>
      </c>
      <c r="D86" s="286">
        <v>7591</v>
      </c>
      <c r="E86" s="255" t="s">
        <v>4795</v>
      </c>
    </row>
    <row r="87" spans="1:5" ht="15.75" thickBot="1">
      <c r="A87" s="397"/>
      <c r="B87" s="17" t="s">
        <v>4460</v>
      </c>
      <c r="C87" s="17" t="s">
        <v>4464</v>
      </c>
      <c r="D87" s="286">
        <v>7591</v>
      </c>
      <c r="E87" s="255" t="s">
        <v>4795</v>
      </c>
    </row>
    <row r="88" spans="1:5" ht="15.75" thickBot="1">
      <c r="A88" s="397"/>
      <c r="B88" s="17" t="s">
        <v>4461</v>
      </c>
      <c r="C88" s="17" t="s">
        <v>4465</v>
      </c>
      <c r="D88" s="286">
        <v>7591</v>
      </c>
      <c r="E88" s="255" t="s">
        <v>4795</v>
      </c>
    </row>
    <row r="89" spans="1:5" ht="15.75" thickBot="1">
      <c r="A89" s="397"/>
      <c r="B89" s="17" t="s">
        <v>4468</v>
      </c>
      <c r="C89" s="17" t="s">
        <v>4469</v>
      </c>
      <c r="D89" s="286">
        <v>7591</v>
      </c>
      <c r="E89" s="255" t="s">
        <v>4795</v>
      </c>
    </row>
    <row r="90" spans="1:5" ht="15.75" thickBot="1">
      <c r="A90" s="397"/>
      <c r="B90" s="17" t="s">
        <v>4470</v>
      </c>
      <c r="C90" s="17" t="s">
        <v>4471</v>
      </c>
      <c r="D90" s="286">
        <v>7591</v>
      </c>
      <c r="E90" s="255" t="s">
        <v>4795</v>
      </c>
    </row>
    <row r="91" spans="1:5" ht="15.75" thickBot="1">
      <c r="A91" s="397"/>
      <c r="B91" s="17" t="s">
        <v>4472</v>
      </c>
      <c r="C91" s="17" t="s">
        <v>4473</v>
      </c>
      <c r="D91" s="286">
        <v>4055</v>
      </c>
      <c r="E91" s="255" t="s">
        <v>5168</v>
      </c>
    </row>
    <row r="92" spans="1:5" ht="15.75" thickBot="1">
      <c r="A92" s="398"/>
      <c r="B92" s="124" t="s">
        <v>4476</v>
      </c>
      <c r="C92" s="124" t="s">
        <v>4465</v>
      </c>
      <c r="D92" s="286">
        <v>4055</v>
      </c>
      <c r="E92" s="255" t="s">
        <v>5168</v>
      </c>
    </row>
    <row r="93" spans="1:5" ht="15.75" thickBot="1">
      <c r="A93" s="396">
        <v>9</v>
      </c>
      <c r="B93" s="123" t="s">
        <v>4466</v>
      </c>
      <c r="C93" s="123" t="s">
        <v>4467</v>
      </c>
      <c r="D93" s="286">
        <v>7309</v>
      </c>
      <c r="E93" s="255" t="s">
        <v>4795</v>
      </c>
    </row>
    <row r="94" spans="1:5" ht="15.75" thickBot="1">
      <c r="A94" s="397"/>
      <c r="B94" s="17" t="s">
        <v>4474</v>
      </c>
      <c r="C94" s="17" t="s">
        <v>4475</v>
      </c>
      <c r="D94" s="286">
        <v>7309</v>
      </c>
      <c r="E94" s="255" t="s">
        <v>4795</v>
      </c>
    </row>
    <row r="95" spans="1:5" ht="15.75" thickBot="1">
      <c r="A95" s="397"/>
      <c r="B95" s="17" t="s">
        <v>4457</v>
      </c>
      <c r="C95" s="41" t="s">
        <v>4481</v>
      </c>
      <c r="D95" s="286">
        <v>7309</v>
      </c>
      <c r="E95" s="255" t="s">
        <v>4795</v>
      </c>
    </row>
    <row r="96" spans="1:5" ht="15.75" thickBot="1">
      <c r="A96" s="397"/>
      <c r="B96" s="17" t="s">
        <v>4458</v>
      </c>
      <c r="C96" s="17" t="s">
        <v>4462</v>
      </c>
      <c r="D96" s="286">
        <v>7309</v>
      </c>
      <c r="E96" s="255" t="s">
        <v>4795</v>
      </c>
    </row>
    <row r="97" spans="1:5" ht="15.75" thickBot="1">
      <c r="A97" s="397"/>
      <c r="B97" s="17" t="s">
        <v>4459</v>
      </c>
      <c r="C97" s="17" t="s">
        <v>4463</v>
      </c>
      <c r="D97" s="286">
        <v>7309</v>
      </c>
      <c r="E97" s="255" t="s">
        <v>4795</v>
      </c>
    </row>
    <row r="98" spans="1:5" ht="15.75" thickBot="1">
      <c r="A98" s="397"/>
      <c r="B98" s="17" t="s">
        <v>4460</v>
      </c>
      <c r="C98" s="17" t="s">
        <v>4464</v>
      </c>
      <c r="D98" s="286">
        <v>7309</v>
      </c>
      <c r="E98" s="255" t="s">
        <v>4795</v>
      </c>
    </row>
    <row r="99" spans="1:5" ht="15.75" thickBot="1">
      <c r="A99" s="397"/>
      <c r="B99" s="17" t="s">
        <v>4461</v>
      </c>
      <c r="C99" s="17" t="s">
        <v>4465</v>
      </c>
      <c r="D99" s="286">
        <v>7309</v>
      </c>
      <c r="E99" s="255" t="s">
        <v>4795</v>
      </c>
    </row>
    <row r="100" spans="1:5" ht="15.75" thickBot="1">
      <c r="A100" s="397"/>
      <c r="B100" s="17" t="s">
        <v>4468</v>
      </c>
      <c r="C100" s="17" t="s">
        <v>4469</v>
      </c>
      <c r="D100" s="286">
        <v>7309</v>
      </c>
      <c r="E100" s="255" t="s">
        <v>4795</v>
      </c>
    </row>
    <row r="101" spans="1:5" ht="15.75" thickBot="1">
      <c r="A101" s="397"/>
      <c r="B101" s="17" t="s">
        <v>4470</v>
      </c>
      <c r="C101" s="17" t="s">
        <v>4471</v>
      </c>
      <c r="D101" s="286">
        <v>3746</v>
      </c>
      <c r="E101" s="255" t="s">
        <v>4795</v>
      </c>
    </row>
    <row r="102" spans="1:5" ht="15.75" thickBot="1">
      <c r="A102" s="397"/>
      <c r="B102" s="17" t="s">
        <v>4472</v>
      </c>
      <c r="C102" s="17" t="s">
        <v>4473</v>
      </c>
      <c r="D102" s="286">
        <v>7309</v>
      </c>
      <c r="E102" s="255" t="s">
        <v>4795</v>
      </c>
    </row>
    <row r="103" spans="1:5" ht="15.75" thickBot="1">
      <c r="A103" s="398"/>
      <c r="B103" s="124" t="s">
        <v>4476</v>
      </c>
      <c r="C103" s="124" t="s">
        <v>4465</v>
      </c>
      <c r="D103" s="286">
        <v>7309</v>
      </c>
      <c r="E103" s="255" t="s">
        <v>4795</v>
      </c>
    </row>
    <row r="104" spans="1:5" ht="15.75" thickBot="1">
      <c r="A104" s="396">
        <v>10</v>
      </c>
      <c r="B104" s="123" t="s">
        <v>4466</v>
      </c>
      <c r="C104" s="123" t="s">
        <v>4467</v>
      </c>
      <c r="D104" s="286">
        <v>7997</v>
      </c>
      <c r="E104" s="255" t="s">
        <v>4795</v>
      </c>
    </row>
    <row r="105" spans="1:5" ht="15.75" thickBot="1">
      <c r="A105" s="397"/>
      <c r="B105" s="17" t="s">
        <v>4474</v>
      </c>
      <c r="C105" s="17" t="s">
        <v>4475</v>
      </c>
      <c r="D105" s="286">
        <v>7997</v>
      </c>
      <c r="E105" s="255" t="s">
        <v>4795</v>
      </c>
    </row>
    <row r="106" spans="1:5" ht="15.75" thickBot="1">
      <c r="A106" s="397"/>
      <c r="B106" s="17" t="s">
        <v>4457</v>
      </c>
      <c r="C106" s="41" t="s">
        <v>4481</v>
      </c>
      <c r="D106" s="286">
        <v>7997</v>
      </c>
      <c r="E106" s="255" t="s">
        <v>4795</v>
      </c>
    </row>
    <row r="107" spans="1:5" ht="15.75" thickBot="1">
      <c r="A107" s="397"/>
      <c r="B107" s="17" t="s">
        <v>4458</v>
      </c>
      <c r="C107" s="17" t="s">
        <v>4462</v>
      </c>
      <c r="D107" s="286">
        <v>7997</v>
      </c>
      <c r="E107" s="255" t="s">
        <v>4795</v>
      </c>
    </row>
    <row r="108" spans="1:5" ht="15.75" thickBot="1">
      <c r="A108" s="397"/>
      <c r="B108" s="17" t="s">
        <v>4459</v>
      </c>
      <c r="C108" s="17" t="s">
        <v>4463</v>
      </c>
      <c r="D108" s="286">
        <v>7997</v>
      </c>
      <c r="E108" s="255" t="s">
        <v>4795</v>
      </c>
    </row>
    <row r="109" spans="1:5" ht="15.75" thickBot="1">
      <c r="A109" s="397"/>
      <c r="B109" s="17" t="s">
        <v>4460</v>
      </c>
      <c r="C109" s="17" t="s">
        <v>4464</v>
      </c>
      <c r="D109" s="286">
        <v>7997</v>
      </c>
      <c r="E109" s="255" t="s">
        <v>4795</v>
      </c>
    </row>
    <row r="110" spans="1:5" ht="15.75" thickBot="1">
      <c r="A110" s="397"/>
      <c r="B110" s="17" t="s">
        <v>4461</v>
      </c>
      <c r="C110" s="17" t="s">
        <v>4465</v>
      </c>
      <c r="D110" s="286">
        <v>7997</v>
      </c>
      <c r="E110" s="255" t="s">
        <v>4795</v>
      </c>
    </row>
    <row r="111" spans="1:5" ht="15.75" thickBot="1">
      <c r="A111" s="397"/>
      <c r="B111" s="17" t="s">
        <v>4468</v>
      </c>
      <c r="C111" s="17" t="s">
        <v>4469</v>
      </c>
      <c r="D111" s="286">
        <v>7997</v>
      </c>
      <c r="E111" s="255" t="s">
        <v>4795</v>
      </c>
    </row>
    <row r="112" spans="1:5" ht="15.75" thickBot="1">
      <c r="A112" s="397"/>
      <c r="B112" s="17" t="s">
        <v>4470</v>
      </c>
      <c r="C112" s="17" t="s">
        <v>4471</v>
      </c>
      <c r="D112" s="286">
        <v>7997</v>
      </c>
      <c r="E112" s="255" t="s">
        <v>4795</v>
      </c>
    </row>
    <row r="113" spans="1:5" ht="15.75" thickBot="1">
      <c r="A113" s="397"/>
      <c r="B113" s="17" t="s">
        <v>4472</v>
      </c>
      <c r="C113" s="17" t="s">
        <v>4473</v>
      </c>
      <c r="D113" s="286">
        <v>7997</v>
      </c>
      <c r="E113" s="255" t="s">
        <v>4795</v>
      </c>
    </row>
    <row r="114" spans="1:5" ht="15.75" thickBot="1">
      <c r="A114" s="398"/>
      <c r="B114" s="124" t="s">
        <v>4476</v>
      </c>
      <c r="C114" s="124" t="s">
        <v>4465</v>
      </c>
      <c r="D114" s="286">
        <v>7997</v>
      </c>
      <c r="E114" s="255" t="s">
        <v>4795</v>
      </c>
    </row>
    <row r="115" spans="1:5" ht="15.75" thickBot="1">
      <c r="A115" s="396">
        <v>11</v>
      </c>
      <c r="B115" s="123" t="s">
        <v>4466</v>
      </c>
      <c r="C115" s="123" t="s">
        <v>4467</v>
      </c>
      <c r="D115" s="286">
        <v>3350</v>
      </c>
      <c r="E115" s="255" t="s">
        <v>4795</v>
      </c>
    </row>
    <row r="116" spans="1:5" ht="15.75" thickBot="1">
      <c r="A116" s="397"/>
      <c r="B116" s="17" t="s">
        <v>4474</v>
      </c>
      <c r="C116" s="17" t="s">
        <v>4475</v>
      </c>
      <c r="D116" s="286">
        <v>3350</v>
      </c>
      <c r="E116" s="255" t="s">
        <v>4795</v>
      </c>
    </row>
    <row r="117" spans="1:5" ht="15.75" thickBot="1">
      <c r="A117" s="397"/>
      <c r="B117" s="17" t="s">
        <v>4457</v>
      </c>
      <c r="C117" s="41" t="s">
        <v>4481</v>
      </c>
      <c r="D117" s="286">
        <v>3350</v>
      </c>
      <c r="E117" s="255" t="s">
        <v>4795</v>
      </c>
    </row>
    <row r="118" spans="1:5" ht="15.75" thickBot="1">
      <c r="A118" s="397"/>
      <c r="B118" s="17" t="s">
        <v>4458</v>
      </c>
      <c r="C118" s="17" t="s">
        <v>4462</v>
      </c>
      <c r="D118" s="286">
        <v>3350</v>
      </c>
      <c r="E118" s="255" t="s">
        <v>4795</v>
      </c>
    </row>
    <row r="119" spans="1:5" ht="15.75" thickBot="1">
      <c r="A119" s="397"/>
      <c r="B119" s="17" t="s">
        <v>4459</v>
      </c>
      <c r="C119" s="17" t="s">
        <v>4463</v>
      </c>
      <c r="D119" s="286">
        <v>3350</v>
      </c>
      <c r="E119" s="255" t="s">
        <v>4795</v>
      </c>
    </row>
    <row r="120" spans="1:5" ht="15.75" thickBot="1">
      <c r="A120" s="397"/>
      <c r="B120" s="17" t="s">
        <v>4460</v>
      </c>
      <c r="C120" s="17" t="s">
        <v>4464</v>
      </c>
      <c r="D120" s="286">
        <v>3350</v>
      </c>
      <c r="E120" s="255" t="s">
        <v>4795</v>
      </c>
    </row>
    <row r="121" spans="1:5" ht="15.75" thickBot="1">
      <c r="A121" s="397"/>
      <c r="B121" s="17" t="s">
        <v>4461</v>
      </c>
      <c r="C121" s="17" t="s">
        <v>4465</v>
      </c>
      <c r="D121" s="286">
        <v>3350</v>
      </c>
      <c r="E121" s="255" t="s">
        <v>4795</v>
      </c>
    </row>
    <row r="122" spans="1:5" ht="15.75" thickBot="1">
      <c r="A122" s="397"/>
      <c r="B122" s="17" t="s">
        <v>4468</v>
      </c>
      <c r="C122" s="17" t="s">
        <v>4469</v>
      </c>
      <c r="D122" s="286">
        <v>3350</v>
      </c>
      <c r="E122" s="255" t="s">
        <v>4795</v>
      </c>
    </row>
    <row r="123" spans="1:5" ht="15.75" thickBot="1">
      <c r="A123" s="397"/>
      <c r="B123" s="17" t="s">
        <v>4470</v>
      </c>
      <c r="C123" s="17" t="s">
        <v>4471</v>
      </c>
      <c r="D123" s="286">
        <v>3350</v>
      </c>
      <c r="E123" s="255" t="s">
        <v>4795</v>
      </c>
    </row>
    <row r="124" spans="1:5" ht="15.75" thickBot="1">
      <c r="A124" s="397"/>
      <c r="B124" s="17" t="s">
        <v>4472</v>
      </c>
      <c r="C124" s="17" t="s">
        <v>4473</v>
      </c>
      <c r="D124" s="286">
        <v>3350</v>
      </c>
      <c r="E124" s="255" t="s">
        <v>4795</v>
      </c>
    </row>
    <row r="125" spans="1:5" ht="15.75" thickBot="1">
      <c r="A125" s="398"/>
      <c r="B125" s="124" t="s">
        <v>4476</v>
      </c>
      <c r="C125" s="124" t="s">
        <v>4465</v>
      </c>
      <c r="D125" s="286">
        <v>3350</v>
      </c>
      <c r="E125" s="255" t="s">
        <v>4795</v>
      </c>
    </row>
    <row r="126" spans="1:5" ht="15.75" thickBot="1">
      <c r="A126" s="396">
        <v>12</v>
      </c>
      <c r="B126" s="123" t="s">
        <v>4466</v>
      </c>
      <c r="C126" s="123" t="s">
        <v>4467</v>
      </c>
      <c r="D126" s="143">
        <v>7456</v>
      </c>
      <c r="E126" s="255" t="s">
        <v>4795</v>
      </c>
    </row>
    <row r="127" spans="1:5" ht="15.75" thickBot="1">
      <c r="A127" s="397"/>
      <c r="B127" s="17" t="s">
        <v>4474</v>
      </c>
      <c r="C127" s="17" t="s">
        <v>4475</v>
      </c>
      <c r="D127" s="143">
        <v>7456</v>
      </c>
      <c r="E127" s="255" t="s">
        <v>4795</v>
      </c>
    </row>
    <row r="128" spans="1:5" ht="15.75" thickBot="1">
      <c r="A128" s="397"/>
      <c r="B128" s="17" t="s">
        <v>4457</v>
      </c>
      <c r="C128" s="41" t="s">
        <v>4481</v>
      </c>
      <c r="D128" s="143">
        <v>7456</v>
      </c>
      <c r="E128" s="255" t="s">
        <v>4795</v>
      </c>
    </row>
    <row r="129" spans="1:5" ht="15.75" thickBot="1">
      <c r="A129" s="397"/>
      <c r="B129" s="17" t="s">
        <v>4458</v>
      </c>
      <c r="C129" s="17" t="s">
        <v>4462</v>
      </c>
      <c r="D129" s="143">
        <v>7456</v>
      </c>
      <c r="E129" s="255" t="s">
        <v>4795</v>
      </c>
    </row>
    <row r="130" spans="1:5" ht="15.75" thickBot="1">
      <c r="A130" s="397"/>
      <c r="B130" s="17" t="s">
        <v>4459</v>
      </c>
      <c r="C130" s="17" t="s">
        <v>4463</v>
      </c>
      <c r="D130" s="143">
        <v>7456</v>
      </c>
      <c r="E130" s="255" t="s">
        <v>4795</v>
      </c>
    </row>
    <row r="131" spans="1:5" ht="15.75" thickBot="1">
      <c r="A131" s="397"/>
      <c r="B131" s="17" t="s">
        <v>4460</v>
      </c>
      <c r="C131" s="17" t="s">
        <v>4464</v>
      </c>
      <c r="D131" s="143">
        <v>7456</v>
      </c>
      <c r="E131" s="255" t="s">
        <v>4795</v>
      </c>
    </row>
    <row r="132" spans="1:5" ht="15.75" thickBot="1">
      <c r="A132" s="397"/>
      <c r="B132" s="17" t="s">
        <v>4461</v>
      </c>
      <c r="C132" s="17" t="s">
        <v>4465</v>
      </c>
      <c r="D132" s="143">
        <v>7456</v>
      </c>
      <c r="E132" s="255" t="s">
        <v>4795</v>
      </c>
    </row>
    <row r="133" spans="1:5" ht="15.75" thickBot="1">
      <c r="A133" s="397"/>
      <c r="B133" s="17" t="s">
        <v>4468</v>
      </c>
      <c r="C133" s="17" t="s">
        <v>4469</v>
      </c>
      <c r="D133" s="143">
        <v>7456</v>
      </c>
      <c r="E133" s="255" t="s">
        <v>4795</v>
      </c>
    </row>
    <row r="134" spans="1:5" ht="15.75" thickBot="1">
      <c r="A134" s="397"/>
      <c r="B134" s="17" t="s">
        <v>4470</v>
      </c>
      <c r="C134" s="17" t="s">
        <v>4471</v>
      </c>
      <c r="D134" s="143">
        <v>7456</v>
      </c>
      <c r="E134" s="255" t="s">
        <v>4795</v>
      </c>
    </row>
    <row r="135" spans="1:5" ht="15.75" thickBot="1">
      <c r="A135" s="397"/>
      <c r="B135" s="17" t="s">
        <v>4472</v>
      </c>
      <c r="C135" s="17" t="s">
        <v>4473</v>
      </c>
      <c r="D135" s="143">
        <v>7456</v>
      </c>
      <c r="E135" s="255" t="s">
        <v>4795</v>
      </c>
    </row>
    <row r="136" spans="1:5" ht="15.75" thickBot="1">
      <c r="A136" s="398"/>
      <c r="B136" s="124" t="s">
        <v>4476</v>
      </c>
      <c r="C136" s="124" t="s">
        <v>4465</v>
      </c>
      <c r="D136" s="143">
        <v>7456</v>
      </c>
      <c r="E136" s="255" t="s">
        <v>4795</v>
      </c>
    </row>
    <row r="137" spans="1:5" ht="15.75" thickBot="1">
      <c r="A137" s="396">
        <v>13</v>
      </c>
      <c r="B137" s="123" t="s">
        <v>4466</v>
      </c>
      <c r="C137" s="123" t="s">
        <v>4467</v>
      </c>
      <c r="D137" s="286">
        <v>7556</v>
      </c>
      <c r="E137" s="255" t="s">
        <v>4795</v>
      </c>
    </row>
    <row r="138" spans="1:5" ht="15.75" thickBot="1">
      <c r="A138" s="397"/>
      <c r="B138" s="17" t="s">
        <v>4474</v>
      </c>
      <c r="C138" s="17" t="s">
        <v>4475</v>
      </c>
      <c r="D138" s="286">
        <v>7556</v>
      </c>
      <c r="E138" s="255" t="s">
        <v>4795</v>
      </c>
    </row>
    <row r="139" spans="1:5" ht="15.75" thickBot="1">
      <c r="A139" s="397"/>
      <c r="B139" s="17" t="s">
        <v>4457</v>
      </c>
      <c r="C139" s="41" t="s">
        <v>4481</v>
      </c>
      <c r="D139" s="286">
        <v>7556</v>
      </c>
      <c r="E139" s="255" t="s">
        <v>4795</v>
      </c>
    </row>
    <row r="140" spans="1:5" ht="15.75" thickBot="1">
      <c r="A140" s="397"/>
      <c r="B140" s="17" t="s">
        <v>4458</v>
      </c>
      <c r="C140" s="17" t="s">
        <v>4462</v>
      </c>
      <c r="D140" s="286">
        <v>7556</v>
      </c>
      <c r="E140" s="255" t="s">
        <v>4795</v>
      </c>
    </row>
    <row r="141" spans="1:5" ht="15.75" thickBot="1">
      <c r="A141" s="397"/>
      <c r="B141" s="17" t="s">
        <v>4459</v>
      </c>
      <c r="C141" s="17" t="s">
        <v>4463</v>
      </c>
      <c r="D141" s="286">
        <v>7556</v>
      </c>
      <c r="E141" s="255" t="s">
        <v>4795</v>
      </c>
    </row>
    <row r="142" spans="1:5" ht="15.75" thickBot="1">
      <c r="A142" s="397"/>
      <c r="B142" s="17" t="s">
        <v>4460</v>
      </c>
      <c r="C142" s="17" t="s">
        <v>4464</v>
      </c>
      <c r="D142" s="286">
        <v>7556</v>
      </c>
      <c r="E142" s="255" t="s">
        <v>4795</v>
      </c>
    </row>
    <row r="143" spans="1:5" ht="15.75" thickBot="1">
      <c r="A143" s="397"/>
      <c r="B143" s="17" t="s">
        <v>4461</v>
      </c>
      <c r="C143" s="17" t="s">
        <v>4465</v>
      </c>
      <c r="D143" s="286">
        <v>7556</v>
      </c>
      <c r="E143" s="255" t="s">
        <v>4795</v>
      </c>
    </row>
    <row r="144" spans="1:5" ht="15.75" thickBot="1">
      <c r="A144" s="397"/>
      <c r="B144" s="17" t="s">
        <v>4468</v>
      </c>
      <c r="C144" s="17" t="s">
        <v>4469</v>
      </c>
      <c r="D144" s="286">
        <v>7556</v>
      </c>
      <c r="E144" s="255" t="s">
        <v>4795</v>
      </c>
    </row>
    <row r="145" spans="1:5" ht="15.75" thickBot="1">
      <c r="A145" s="397"/>
      <c r="B145" s="17" t="s">
        <v>4470</v>
      </c>
      <c r="C145" s="17" t="s">
        <v>4471</v>
      </c>
      <c r="D145" s="143">
        <v>3846</v>
      </c>
      <c r="E145" s="255" t="s">
        <v>4795</v>
      </c>
    </row>
    <row r="146" spans="1:5" ht="15.75" thickBot="1">
      <c r="A146" s="397"/>
      <c r="B146" s="17" t="s">
        <v>4472</v>
      </c>
      <c r="C146" s="17" t="s">
        <v>4473</v>
      </c>
      <c r="D146" s="286">
        <v>7556</v>
      </c>
      <c r="E146" s="255" t="s">
        <v>4795</v>
      </c>
    </row>
    <row r="147" spans="1:5" ht="15.75" thickBot="1">
      <c r="A147" s="398"/>
      <c r="B147" s="124" t="s">
        <v>4476</v>
      </c>
      <c r="C147" s="124" t="s">
        <v>4465</v>
      </c>
      <c r="D147" s="286">
        <v>7556</v>
      </c>
      <c r="E147" s="255" t="s">
        <v>4795</v>
      </c>
    </row>
    <row r="148" spans="1:5" ht="15.75" thickBot="1">
      <c r="A148" s="396">
        <v>14</v>
      </c>
      <c r="B148" s="123" t="s">
        <v>4466</v>
      </c>
      <c r="C148" s="123" t="s">
        <v>4467</v>
      </c>
      <c r="D148" s="143">
        <v>6946</v>
      </c>
      <c r="E148" s="255" t="s">
        <v>4795</v>
      </c>
    </row>
    <row r="149" spans="1:5" ht="15.75" thickBot="1">
      <c r="A149" s="397"/>
      <c r="B149" s="17" t="s">
        <v>4474</v>
      </c>
      <c r="C149" s="17" t="s">
        <v>4475</v>
      </c>
      <c r="D149" s="143">
        <v>6946</v>
      </c>
      <c r="E149" s="255" t="s">
        <v>4795</v>
      </c>
    </row>
    <row r="150" spans="1:5" ht="15.75" thickBot="1">
      <c r="A150" s="397"/>
      <c r="B150" s="17" t="s">
        <v>4457</v>
      </c>
      <c r="C150" s="41" t="s">
        <v>4481</v>
      </c>
      <c r="D150" s="143">
        <v>6946</v>
      </c>
      <c r="E150" s="255" t="s">
        <v>4795</v>
      </c>
    </row>
    <row r="151" spans="1:5" ht="15.75" thickBot="1">
      <c r="A151" s="397"/>
      <c r="B151" s="17" t="s">
        <v>4458</v>
      </c>
      <c r="C151" s="17" t="s">
        <v>4462</v>
      </c>
      <c r="D151" s="143">
        <v>6946</v>
      </c>
      <c r="E151" s="255" t="s">
        <v>4795</v>
      </c>
    </row>
    <row r="152" spans="1:5" ht="15.75" thickBot="1">
      <c r="A152" s="397"/>
      <c r="B152" s="17" t="s">
        <v>4459</v>
      </c>
      <c r="C152" s="17" t="s">
        <v>4463</v>
      </c>
      <c r="D152" s="143">
        <v>6946</v>
      </c>
      <c r="E152" s="255" t="s">
        <v>4795</v>
      </c>
    </row>
    <row r="153" spans="1:5" ht="15.75" thickBot="1">
      <c r="A153" s="397"/>
      <c r="B153" s="17" t="s">
        <v>4460</v>
      </c>
      <c r="C153" s="17" t="s">
        <v>4464</v>
      </c>
      <c r="D153" s="143">
        <v>6946</v>
      </c>
      <c r="E153" s="255" t="s">
        <v>4795</v>
      </c>
    </row>
    <row r="154" spans="1:5" ht="15.75" thickBot="1">
      <c r="A154" s="397"/>
      <c r="B154" s="17" t="s">
        <v>4461</v>
      </c>
      <c r="C154" s="17" t="s">
        <v>4465</v>
      </c>
      <c r="D154" s="143">
        <v>6946</v>
      </c>
      <c r="E154" s="255" t="s">
        <v>4795</v>
      </c>
    </row>
    <row r="155" spans="1:5" ht="15.75" thickBot="1">
      <c r="A155" s="397"/>
      <c r="B155" s="17" t="s">
        <v>4468</v>
      </c>
      <c r="C155" s="17" t="s">
        <v>4469</v>
      </c>
      <c r="D155" s="143">
        <v>6946</v>
      </c>
      <c r="E155" s="255" t="s">
        <v>4795</v>
      </c>
    </row>
    <row r="156" spans="1:5" ht="15.75" thickBot="1">
      <c r="A156" s="397"/>
      <c r="B156" s="17" t="s">
        <v>4470</v>
      </c>
      <c r="C156" s="17" t="s">
        <v>4471</v>
      </c>
      <c r="D156" s="143">
        <v>6946</v>
      </c>
      <c r="E156" s="255" t="s">
        <v>4795</v>
      </c>
    </row>
    <row r="157" spans="1:5" ht="15.75" thickBot="1">
      <c r="A157" s="397"/>
      <c r="B157" s="17" t="s">
        <v>4472</v>
      </c>
      <c r="C157" s="17" t="s">
        <v>4473</v>
      </c>
      <c r="D157" s="143">
        <v>6946</v>
      </c>
      <c r="E157" s="255" t="s">
        <v>4795</v>
      </c>
    </row>
    <row r="158" spans="1:5" ht="15.75" thickBot="1">
      <c r="A158" s="398"/>
      <c r="B158" s="124" t="s">
        <v>4476</v>
      </c>
      <c r="C158" s="124" t="s">
        <v>4465</v>
      </c>
      <c r="D158" s="143">
        <v>6946</v>
      </c>
      <c r="E158" s="255" t="s">
        <v>4795</v>
      </c>
    </row>
    <row r="159" spans="1:5" ht="15.75" thickBot="1">
      <c r="A159" s="396">
        <v>15</v>
      </c>
      <c r="B159" s="123" t="s">
        <v>4466</v>
      </c>
      <c r="C159" s="123" t="s">
        <v>4467</v>
      </c>
      <c r="D159" s="143">
        <v>6946</v>
      </c>
      <c r="E159" s="255" t="s">
        <v>4795</v>
      </c>
    </row>
    <row r="160" spans="1:5" ht="15.75" thickBot="1">
      <c r="A160" s="397"/>
      <c r="B160" s="17" t="s">
        <v>4474</v>
      </c>
      <c r="C160" s="17" t="s">
        <v>4475</v>
      </c>
      <c r="D160" s="143">
        <v>6946</v>
      </c>
      <c r="E160" s="255" t="s">
        <v>4795</v>
      </c>
    </row>
    <row r="161" spans="1:5" ht="15.75" thickBot="1">
      <c r="A161" s="397"/>
      <c r="B161" s="17" t="s">
        <v>4457</v>
      </c>
      <c r="C161" s="41" t="s">
        <v>4481</v>
      </c>
      <c r="D161" s="143">
        <v>6946</v>
      </c>
      <c r="E161" s="255" t="s">
        <v>4795</v>
      </c>
    </row>
    <row r="162" spans="1:5" ht="15.75" thickBot="1">
      <c r="A162" s="397"/>
      <c r="B162" s="17" t="s">
        <v>4458</v>
      </c>
      <c r="C162" s="17" t="s">
        <v>4462</v>
      </c>
      <c r="D162" s="143">
        <v>6946</v>
      </c>
      <c r="E162" s="255" t="s">
        <v>4795</v>
      </c>
    </row>
    <row r="163" spans="1:5" ht="15.75" thickBot="1">
      <c r="A163" s="397"/>
      <c r="B163" s="17" t="s">
        <v>4459</v>
      </c>
      <c r="C163" s="17" t="s">
        <v>4463</v>
      </c>
      <c r="D163" s="143">
        <v>6946</v>
      </c>
      <c r="E163" s="255" t="s">
        <v>4795</v>
      </c>
    </row>
    <row r="164" spans="1:5" ht="15.75" thickBot="1">
      <c r="A164" s="397"/>
      <c r="B164" s="17" t="s">
        <v>4460</v>
      </c>
      <c r="C164" s="17" t="s">
        <v>4464</v>
      </c>
      <c r="D164" s="143">
        <v>6946</v>
      </c>
      <c r="E164" s="255" t="s">
        <v>4795</v>
      </c>
    </row>
    <row r="165" spans="1:5" ht="15.75" thickBot="1">
      <c r="A165" s="397"/>
      <c r="B165" s="17" t="s">
        <v>4461</v>
      </c>
      <c r="C165" s="17" t="s">
        <v>4465</v>
      </c>
      <c r="D165" s="143">
        <v>6946</v>
      </c>
      <c r="E165" s="255" t="s">
        <v>4795</v>
      </c>
    </row>
    <row r="166" spans="1:5" ht="15.75" thickBot="1">
      <c r="A166" s="397"/>
      <c r="B166" s="17" t="s">
        <v>4468</v>
      </c>
      <c r="C166" s="17" t="s">
        <v>4469</v>
      </c>
      <c r="D166" s="143">
        <v>6946</v>
      </c>
      <c r="E166" s="255" t="s">
        <v>4795</v>
      </c>
    </row>
    <row r="167" spans="1:5" ht="15.75" thickBot="1">
      <c r="A167" s="397"/>
      <c r="B167" s="17" t="s">
        <v>4470</v>
      </c>
      <c r="C167" s="17" t="s">
        <v>4471</v>
      </c>
      <c r="D167" s="143">
        <v>6946</v>
      </c>
      <c r="E167" s="255" t="s">
        <v>4795</v>
      </c>
    </row>
    <row r="168" spans="1:5" ht="15.75" thickBot="1">
      <c r="A168" s="397"/>
      <c r="B168" s="17" t="s">
        <v>4472</v>
      </c>
      <c r="C168" s="17" t="s">
        <v>4473</v>
      </c>
      <c r="D168" s="143">
        <v>6946</v>
      </c>
      <c r="E168" s="255" t="s">
        <v>4795</v>
      </c>
    </row>
    <row r="169" spans="1:5" ht="15.75" thickBot="1">
      <c r="A169" s="398"/>
      <c r="B169" s="124" t="s">
        <v>4476</v>
      </c>
      <c r="C169" s="124" t="s">
        <v>4465</v>
      </c>
      <c r="D169" s="143">
        <v>6946</v>
      </c>
      <c r="E169" s="255" t="s">
        <v>4795</v>
      </c>
    </row>
    <row r="170" spans="1:5" ht="15.75" thickBot="1">
      <c r="A170" s="396">
        <v>16</v>
      </c>
      <c r="B170" s="123" t="s">
        <v>4466</v>
      </c>
      <c r="C170" s="123" t="s">
        <v>4467</v>
      </c>
      <c r="D170" s="135">
        <v>0</v>
      </c>
      <c r="E170" s="299" t="s">
        <v>5141</v>
      </c>
    </row>
    <row r="171" spans="1:5" ht="15.75" thickBot="1">
      <c r="A171" s="397"/>
      <c r="B171" s="17" t="s">
        <v>4474</v>
      </c>
      <c r="C171" s="17" t="s">
        <v>4475</v>
      </c>
      <c r="D171" s="136">
        <v>0</v>
      </c>
      <c r="E171" s="299" t="s">
        <v>5141</v>
      </c>
    </row>
    <row r="172" spans="1:5" ht="15.75" thickBot="1">
      <c r="A172" s="397"/>
      <c r="B172" s="17" t="s">
        <v>4457</v>
      </c>
      <c r="C172" s="41" t="s">
        <v>4481</v>
      </c>
      <c r="D172" s="136">
        <v>0</v>
      </c>
      <c r="E172" s="299" t="s">
        <v>5141</v>
      </c>
    </row>
    <row r="173" spans="1:5" ht="15.75" thickBot="1">
      <c r="A173" s="397"/>
      <c r="B173" s="17" t="s">
        <v>4458</v>
      </c>
      <c r="C173" s="17" t="s">
        <v>4462</v>
      </c>
      <c r="D173" s="136">
        <v>0</v>
      </c>
      <c r="E173" s="299" t="s">
        <v>5141</v>
      </c>
    </row>
    <row r="174" spans="1:5" ht="15.75" thickBot="1">
      <c r="A174" s="397"/>
      <c r="B174" s="17" t="s">
        <v>4459</v>
      </c>
      <c r="C174" s="17" t="s">
        <v>4463</v>
      </c>
      <c r="D174" s="136">
        <v>0</v>
      </c>
      <c r="E174" s="299" t="s">
        <v>5141</v>
      </c>
    </row>
    <row r="175" spans="1:5" ht="15.75" thickBot="1">
      <c r="A175" s="397"/>
      <c r="B175" s="17" t="s">
        <v>4460</v>
      </c>
      <c r="C175" s="17" t="s">
        <v>4464</v>
      </c>
      <c r="D175" s="136">
        <v>0</v>
      </c>
      <c r="E175" s="299" t="s">
        <v>5141</v>
      </c>
    </row>
    <row r="176" spans="1:5" ht="15.75" thickBot="1">
      <c r="A176" s="397"/>
      <c r="B176" s="17" t="s">
        <v>4461</v>
      </c>
      <c r="C176" s="17" t="s">
        <v>4465</v>
      </c>
      <c r="D176" s="136">
        <v>0</v>
      </c>
      <c r="E176" s="299" t="s">
        <v>5141</v>
      </c>
    </row>
    <row r="177" spans="1:5" ht="15.75" thickBot="1">
      <c r="A177" s="397"/>
      <c r="B177" s="17" t="s">
        <v>4468</v>
      </c>
      <c r="C177" s="17" t="s">
        <v>4469</v>
      </c>
      <c r="D177" s="136">
        <v>0</v>
      </c>
      <c r="E177" s="299" t="s">
        <v>5141</v>
      </c>
    </row>
    <row r="178" spans="1:5" ht="15.75" thickBot="1">
      <c r="A178" s="397"/>
      <c r="B178" s="17" t="s">
        <v>4470</v>
      </c>
      <c r="C178" s="17" t="s">
        <v>4471</v>
      </c>
      <c r="D178" s="136">
        <v>0</v>
      </c>
      <c r="E178" s="299" t="s">
        <v>5141</v>
      </c>
    </row>
    <row r="179" spans="1:5" ht="15.75" thickBot="1">
      <c r="A179" s="397"/>
      <c r="B179" s="17" t="s">
        <v>4472</v>
      </c>
      <c r="C179" s="17" t="s">
        <v>4473</v>
      </c>
      <c r="D179" s="136">
        <v>0</v>
      </c>
      <c r="E179" s="299" t="s">
        <v>5141</v>
      </c>
    </row>
    <row r="180" spans="1:5" ht="15.75" thickBot="1">
      <c r="A180" s="398"/>
      <c r="B180" s="124" t="s">
        <v>4476</v>
      </c>
      <c r="C180" s="124" t="s">
        <v>4465</v>
      </c>
      <c r="D180" s="137">
        <v>0</v>
      </c>
      <c r="E180" s="299" t="s">
        <v>5141</v>
      </c>
    </row>
    <row r="181" spans="1:5" ht="15.75" thickBot="1">
      <c r="A181" s="396">
        <v>17</v>
      </c>
      <c r="B181" s="123" t="s">
        <v>4466</v>
      </c>
      <c r="C181" s="123" t="s">
        <v>4467</v>
      </c>
      <c r="D181" s="286">
        <v>7639</v>
      </c>
      <c r="E181" s="255" t="s">
        <v>4795</v>
      </c>
    </row>
    <row r="182" spans="1:5" ht="15.75" thickBot="1">
      <c r="A182" s="397"/>
      <c r="B182" s="17" t="s">
        <v>4474</v>
      </c>
      <c r="C182" s="17" t="s">
        <v>4475</v>
      </c>
      <c r="D182" s="286">
        <v>7639</v>
      </c>
      <c r="E182" s="255" t="s">
        <v>4795</v>
      </c>
    </row>
    <row r="183" spans="1:5" ht="15.75" thickBot="1">
      <c r="A183" s="397"/>
      <c r="B183" s="17" t="s">
        <v>4457</v>
      </c>
      <c r="C183" s="41" t="s">
        <v>4481</v>
      </c>
      <c r="D183" s="286">
        <v>7639</v>
      </c>
      <c r="E183" s="255" t="s">
        <v>4795</v>
      </c>
    </row>
    <row r="184" spans="1:5" ht="15.75" thickBot="1">
      <c r="A184" s="397"/>
      <c r="B184" s="17" t="s">
        <v>4458</v>
      </c>
      <c r="C184" s="17" t="s">
        <v>4462</v>
      </c>
      <c r="D184" s="286">
        <v>7639</v>
      </c>
      <c r="E184" s="255" t="s">
        <v>4795</v>
      </c>
    </row>
    <row r="185" spans="1:5" ht="15.75" thickBot="1">
      <c r="A185" s="397"/>
      <c r="B185" s="17" t="s">
        <v>4459</v>
      </c>
      <c r="C185" s="17" t="s">
        <v>4463</v>
      </c>
      <c r="D185" s="286">
        <v>7639</v>
      </c>
      <c r="E185" s="255" t="s">
        <v>4795</v>
      </c>
    </row>
    <row r="186" spans="1:5" ht="15.75" thickBot="1">
      <c r="A186" s="397"/>
      <c r="B186" s="17" t="s">
        <v>4460</v>
      </c>
      <c r="C186" s="17" t="s">
        <v>4464</v>
      </c>
      <c r="D186" s="286">
        <v>7639</v>
      </c>
      <c r="E186" s="255" t="s">
        <v>4795</v>
      </c>
    </row>
    <row r="187" spans="1:5" ht="15.75" thickBot="1">
      <c r="A187" s="397"/>
      <c r="B187" s="17" t="s">
        <v>4461</v>
      </c>
      <c r="C187" s="17" t="s">
        <v>4465</v>
      </c>
      <c r="D187" s="286">
        <v>7639</v>
      </c>
      <c r="E187" s="255" t="s">
        <v>4795</v>
      </c>
    </row>
    <row r="188" spans="1:5" ht="15.75" thickBot="1">
      <c r="A188" s="397"/>
      <c r="B188" s="17" t="s">
        <v>4468</v>
      </c>
      <c r="C188" s="17" t="s">
        <v>4469</v>
      </c>
      <c r="D188" s="286">
        <v>7639</v>
      </c>
      <c r="E188" s="255" t="s">
        <v>4795</v>
      </c>
    </row>
    <row r="189" spans="1:5" ht="15.75" thickBot="1">
      <c r="A189" s="397"/>
      <c r="B189" s="17" t="s">
        <v>4470</v>
      </c>
      <c r="C189" s="17" t="s">
        <v>4471</v>
      </c>
      <c r="D189" s="286">
        <v>7639</v>
      </c>
      <c r="E189" s="255" t="s">
        <v>4795</v>
      </c>
    </row>
    <row r="190" spans="1:5" ht="15.75" thickBot="1">
      <c r="A190" s="397"/>
      <c r="B190" s="17" t="s">
        <v>4472</v>
      </c>
      <c r="C190" s="17" t="s">
        <v>4473</v>
      </c>
      <c r="D190" s="286">
        <v>7639</v>
      </c>
      <c r="E190" s="255" t="s">
        <v>4795</v>
      </c>
    </row>
    <row r="191" spans="1:5" ht="15.75" thickBot="1">
      <c r="A191" s="398"/>
      <c r="B191" s="124" t="s">
        <v>4476</v>
      </c>
      <c r="C191" s="124" t="s">
        <v>4465</v>
      </c>
      <c r="D191" s="286">
        <v>7639</v>
      </c>
      <c r="E191" s="255" t="s">
        <v>4795</v>
      </c>
    </row>
    <row r="192" spans="1:5" ht="15.75" thickBot="1">
      <c r="A192" s="396">
        <v>18</v>
      </c>
      <c r="B192" s="123" t="s">
        <v>4466</v>
      </c>
      <c r="C192" s="123" t="s">
        <v>4467</v>
      </c>
      <c r="D192" s="286">
        <v>3793</v>
      </c>
      <c r="E192" s="255" t="s">
        <v>4795</v>
      </c>
    </row>
    <row r="193" spans="1:5" ht="15.75" thickBot="1">
      <c r="A193" s="397"/>
      <c r="B193" s="17" t="s">
        <v>4474</v>
      </c>
      <c r="C193" s="17" t="s">
        <v>4475</v>
      </c>
      <c r="D193" s="286">
        <v>3793</v>
      </c>
      <c r="E193" s="255" t="s">
        <v>4795</v>
      </c>
    </row>
    <row r="194" spans="1:5" ht="15.75" thickBot="1">
      <c r="A194" s="397"/>
      <c r="B194" s="17" t="s">
        <v>4457</v>
      </c>
      <c r="C194" s="41" t="s">
        <v>4481</v>
      </c>
      <c r="D194" s="286">
        <v>3793</v>
      </c>
      <c r="E194" s="255" t="s">
        <v>4795</v>
      </c>
    </row>
    <row r="195" spans="1:5" ht="15.75" thickBot="1">
      <c r="A195" s="397"/>
      <c r="B195" s="17" t="s">
        <v>4458</v>
      </c>
      <c r="C195" s="17" t="s">
        <v>4462</v>
      </c>
      <c r="D195" s="286">
        <v>3793</v>
      </c>
      <c r="E195" s="255" t="s">
        <v>4795</v>
      </c>
    </row>
    <row r="196" spans="1:5" ht="15.75" thickBot="1">
      <c r="A196" s="397"/>
      <c r="B196" s="17" t="s">
        <v>4459</v>
      </c>
      <c r="C196" s="17" t="s">
        <v>4463</v>
      </c>
      <c r="D196" s="286">
        <v>3793</v>
      </c>
      <c r="E196" s="255" t="s">
        <v>4795</v>
      </c>
    </row>
    <row r="197" spans="1:5" ht="15.75" thickBot="1">
      <c r="A197" s="397"/>
      <c r="B197" s="17" t="s">
        <v>4460</v>
      </c>
      <c r="C197" s="17" t="s">
        <v>4464</v>
      </c>
      <c r="D197" s="286">
        <v>3793</v>
      </c>
      <c r="E197" s="255" t="s">
        <v>4795</v>
      </c>
    </row>
    <row r="198" spans="1:5" ht="15.75" thickBot="1">
      <c r="A198" s="397"/>
      <c r="B198" s="17" t="s">
        <v>4461</v>
      </c>
      <c r="C198" s="17" t="s">
        <v>4465</v>
      </c>
      <c r="D198" s="286">
        <v>3793</v>
      </c>
      <c r="E198" s="255" t="s">
        <v>4795</v>
      </c>
    </row>
    <row r="199" spans="1:5" ht="15.75" thickBot="1">
      <c r="A199" s="397"/>
      <c r="B199" s="17" t="s">
        <v>4468</v>
      </c>
      <c r="C199" s="17" t="s">
        <v>4469</v>
      </c>
      <c r="D199" s="286">
        <v>3793</v>
      </c>
      <c r="E199" s="255" t="s">
        <v>4795</v>
      </c>
    </row>
    <row r="200" spans="1:5" ht="15.75" thickBot="1">
      <c r="A200" s="397"/>
      <c r="B200" s="17" t="s">
        <v>4470</v>
      </c>
      <c r="C200" s="17" t="s">
        <v>4471</v>
      </c>
      <c r="D200" s="286">
        <v>0</v>
      </c>
      <c r="E200" s="255" t="s">
        <v>5168</v>
      </c>
    </row>
    <row r="201" spans="1:5" ht="15.75" thickBot="1">
      <c r="A201" s="397"/>
      <c r="B201" s="17" t="s">
        <v>4472</v>
      </c>
      <c r="C201" s="17" t="s">
        <v>4473</v>
      </c>
      <c r="D201" s="286">
        <v>3793</v>
      </c>
      <c r="E201" s="255" t="s">
        <v>4795</v>
      </c>
    </row>
    <row r="202" spans="1:5" ht="15.75" thickBot="1">
      <c r="A202" s="398"/>
      <c r="B202" s="124" t="s">
        <v>4476</v>
      </c>
      <c r="C202" s="124" t="s">
        <v>4465</v>
      </c>
      <c r="D202" s="286">
        <v>3793</v>
      </c>
      <c r="E202" s="255" t="s">
        <v>4795</v>
      </c>
    </row>
    <row r="203" spans="1:5" ht="15.75" thickBot="1">
      <c r="A203" s="396">
        <v>19</v>
      </c>
      <c r="B203" s="123" t="s">
        <v>4466</v>
      </c>
      <c r="C203" s="123" t="s">
        <v>4467</v>
      </c>
      <c r="D203" s="143">
        <v>3710</v>
      </c>
      <c r="E203" s="255" t="s">
        <v>4795</v>
      </c>
    </row>
    <row r="204" spans="1:5" ht="15.75" thickBot="1">
      <c r="A204" s="397"/>
      <c r="B204" s="17" t="s">
        <v>4474</v>
      </c>
      <c r="C204" s="17" t="s">
        <v>4475</v>
      </c>
      <c r="D204" s="143">
        <v>3710</v>
      </c>
      <c r="E204" s="255" t="s">
        <v>4795</v>
      </c>
    </row>
    <row r="205" spans="1:5" ht="15.75" thickBot="1">
      <c r="A205" s="397"/>
      <c r="B205" s="17" t="s">
        <v>4457</v>
      </c>
      <c r="C205" s="41" t="s">
        <v>4481</v>
      </c>
      <c r="D205" s="143">
        <v>3710</v>
      </c>
      <c r="E205" s="255" t="s">
        <v>4795</v>
      </c>
    </row>
    <row r="206" spans="1:5" ht="15.75" thickBot="1">
      <c r="A206" s="397"/>
      <c r="B206" s="17" t="s">
        <v>4458</v>
      </c>
      <c r="C206" s="17" t="s">
        <v>4462</v>
      </c>
      <c r="D206" s="143">
        <v>3710</v>
      </c>
      <c r="E206" s="255" t="s">
        <v>4795</v>
      </c>
    </row>
    <row r="207" spans="1:5" ht="15.75" thickBot="1">
      <c r="A207" s="397"/>
      <c r="B207" s="17" t="s">
        <v>4459</v>
      </c>
      <c r="C207" s="17" t="s">
        <v>4463</v>
      </c>
      <c r="D207" s="143">
        <v>3710</v>
      </c>
      <c r="E207" s="255" t="s">
        <v>4795</v>
      </c>
    </row>
    <row r="208" spans="1:5" ht="15.75" thickBot="1">
      <c r="A208" s="397"/>
      <c r="B208" s="17" t="s">
        <v>4460</v>
      </c>
      <c r="C208" s="17" t="s">
        <v>4464</v>
      </c>
      <c r="D208" s="143">
        <v>3710</v>
      </c>
      <c r="E208" s="255" t="s">
        <v>4795</v>
      </c>
    </row>
    <row r="209" spans="1:5" ht="15.75" thickBot="1">
      <c r="A209" s="397"/>
      <c r="B209" s="17" t="s">
        <v>4461</v>
      </c>
      <c r="C209" s="17" t="s">
        <v>4465</v>
      </c>
      <c r="D209" s="143">
        <v>3710</v>
      </c>
      <c r="E209" s="255" t="s">
        <v>4795</v>
      </c>
    </row>
    <row r="210" spans="1:5" ht="15.75" thickBot="1">
      <c r="A210" s="397"/>
      <c r="B210" s="17" t="s">
        <v>4468</v>
      </c>
      <c r="C210" s="17" t="s">
        <v>4469</v>
      </c>
      <c r="D210" s="143">
        <v>3710</v>
      </c>
      <c r="E210" s="255" t="s">
        <v>4795</v>
      </c>
    </row>
    <row r="211" spans="1:5" ht="15.75" thickBot="1">
      <c r="A211" s="397"/>
      <c r="B211" s="17" t="s">
        <v>4470</v>
      </c>
      <c r="C211" s="17" t="s">
        <v>4471</v>
      </c>
      <c r="D211" s="143">
        <v>0</v>
      </c>
      <c r="E211" s="255" t="s">
        <v>5141</v>
      </c>
    </row>
    <row r="212" spans="1:5" ht="15.75" thickBot="1">
      <c r="A212" s="397"/>
      <c r="B212" s="17" t="s">
        <v>4472</v>
      </c>
      <c r="C212" s="17" t="s">
        <v>4473</v>
      </c>
      <c r="D212" s="143">
        <v>3710</v>
      </c>
      <c r="E212" s="255" t="s">
        <v>4795</v>
      </c>
    </row>
    <row r="213" spans="1:5" ht="15.75" thickBot="1">
      <c r="A213" s="398"/>
      <c r="B213" s="124" t="s">
        <v>4476</v>
      </c>
      <c r="C213" s="124" t="s">
        <v>4465</v>
      </c>
      <c r="D213" s="143">
        <v>3710</v>
      </c>
      <c r="E213" s="255" t="s">
        <v>4795</v>
      </c>
    </row>
    <row r="214" spans="1:5" ht="15.75" thickBot="1">
      <c r="A214" s="396">
        <v>20</v>
      </c>
      <c r="B214" s="123" t="s">
        <v>4466</v>
      </c>
      <c r="C214" s="123" t="s">
        <v>4467</v>
      </c>
      <c r="D214" s="143">
        <v>0</v>
      </c>
      <c r="E214" s="255" t="s">
        <v>5211</v>
      </c>
    </row>
    <row r="215" spans="1:5" ht="15.75" thickBot="1">
      <c r="A215" s="397"/>
      <c r="B215" s="17" t="s">
        <v>4474</v>
      </c>
      <c r="C215" s="17" t="s">
        <v>4475</v>
      </c>
      <c r="D215" s="143">
        <v>3357</v>
      </c>
      <c r="E215" s="255" t="s">
        <v>4795</v>
      </c>
    </row>
    <row r="216" spans="1:5" ht="15.75" thickBot="1">
      <c r="A216" s="397"/>
      <c r="B216" s="17" t="s">
        <v>4457</v>
      </c>
      <c r="C216" s="41" t="s">
        <v>4481</v>
      </c>
      <c r="D216" s="143">
        <v>0</v>
      </c>
      <c r="E216" s="255" t="s">
        <v>5211</v>
      </c>
    </row>
    <row r="217" spans="1:5" ht="15.75" thickBot="1">
      <c r="A217" s="397"/>
      <c r="B217" s="17" t="s">
        <v>4458</v>
      </c>
      <c r="C217" s="17" t="s">
        <v>4462</v>
      </c>
      <c r="D217" s="143">
        <v>3357</v>
      </c>
      <c r="E217" s="255" t="s">
        <v>4795</v>
      </c>
    </row>
    <row r="218" spans="1:5" ht="15.75" thickBot="1">
      <c r="A218" s="397"/>
      <c r="B218" s="17" t="s">
        <v>4459</v>
      </c>
      <c r="C218" s="17" t="s">
        <v>4463</v>
      </c>
      <c r="D218" s="143">
        <v>3357</v>
      </c>
      <c r="E218" s="255" t="s">
        <v>4795</v>
      </c>
    </row>
    <row r="219" spans="1:5" ht="15.75" thickBot="1">
      <c r="A219" s="397"/>
      <c r="B219" s="17" t="s">
        <v>4460</v>
      </c>
      <c r="C219" s="17" t="s">
        <v>4464</v>
      </c>
      <c r="D219" s="143">
        <v>3357</v>
      </c>
      <c r="E219" s="255" t="s">
        <v>4795</v>
      </c>
    </row>
    <row r="220" spans="1:5" ht="15.75" thickBot="1">
      <c r="A220" s="397"/>
      <c r="B220" s="17" t="s">
        <v>4461</v>
      </c>
      <c r="C220" s="17" t="s">
        <v>4465</v>
      </c>
      <c r="D220" s="143">
        <v>3357</v>
      </c>
      <c r="E220" s="255" t="s">
        <v>4795</v>
      </c>
    </row>
    <row r="221" spans="1:5" ht="15.75" thickBot="1">
      <c r="A221" s="397"/>
      <c r="B221" s="17" t="s">
        <v>4468</v>
      </c>
      <c r="C221" s="17" t="s">
        <v>4469</v>
      </c>
      <c r="D221" s="143">
        <v>3357</v>
      </c>
      <c r="E221" s="255" t="s">
        <v>4795</v>
      </c>
    </row>
    <row r="222" spans="1:5" ht="15.75" thickBot="1">
      <c r="A222" s="397"/>
      <c r="B222" s="17" t="s">
        <v>4470</v>
      </c>
      <c r="C222" s="17" t="s">
        <v>4471</v>
      </c>
      <c r="D222" s="143">
        <v>0</v>
      </c>
      <c r="E222" s="255" t="s">
        <v>5211</v>
      </c>
    </row>
    <row r="223" spans="1:5" ht="15.75" thickBot="1">
      <c r="A223" s="397"/>
      <c r="B223" s="17" t="s">
        <v>4472</v>
      </c>
      <c r="C223" s="17" t="s">
        <v>4473</v>
      </c>
      <c r="D223" s="143">
        <v>0</v>
      </c>
      <c r="E223" s="255" t="s">
        <v>5211</v>
      </c>
    </row>
    <row r="224" spans="1:5" ht="15.75" thickBot="1">
      <c r="A224" s="398"/>
      <c r="B224" s="124" t="s">
        <v>4476</v>
      </c>
      <c r="C224" s="124" t="s">
        <v>4465</v>
      </c>
      <c r="D224" s="143">
        <v>3357</v>
      </c>
      <c r="E224" s="255" t="s">
        <v>4795</v>
      </c>
    </row>
    <row r="225" spans="1:5" ht="15.75" thickBot="1">
      <c r="A225" s="396">
        <v>21</v>
      </c>
      <c r="B225" s="123" t="s">
        <v>4466</v>
      </c>
      <c r="C225" s="123" t="s">
        <v>4467</v>
      </c>
      <c r="D225" s="286">
        <v>7081</v>
      </c>
      <c r="E225" s="255" t="s">
        <v>4795</v>
      </c>
    </row>
    <row r="226" spans="1:5" ht="15.75" thickBot="1">
      <c r="A226" s="397"/>
      <c r="B226" s="17" t="s">
        <v>4474</v>
      </c>
      <c r="C226" s="17" t="s">
        <v>4475</v>
      </c>
      <c r="D226" s="286">
        <v>7081</v>
      </c>
      <c r="E226" s="255" t="s">
        <v>4795</v>
      </c>
    </row>
    <row r="227" spans="1:5" ht="15.75" thickBot="1">
      <c r="A227" s="397"/>
      <c r="B227" s="17" t="s">
        <v>4457</v>
      </c>
      <c r="C227" s="41" t="s">
        <v>4481</v>
      </c>
      <c r="D227" s="286">
        <v>7081</v>
      </c>
      <c r="E227" s="255" t="s">
        <v>4795</v>
      </c>
    </row>
    <row r="228" spans="1:5" ht="15.75" thickBot="1">
      <c r="A228" s="397"/>
      <c r="B228" s="17" t="s">
        <v>4458</v>
      </c>
      <c r="C228" s="17" t="s">
        <v>4462</v>
      </c>
      <c r="D228" s="286">
        <v>7081</v>
      </c>
      <c r="E228" s="255" t="s">
        <v>4795</v>
      </c>
    </row>
    <row r="229" spans="1:5" ht="15.75" thickBot="1">
      <c r="A229" s="397"/>
      <c r="B229" s="17" t="s">
        <v>4459</v>
      </c>
      <c r="C229" s="17" t="s">
        <v>4463</v>
      </c>
      <c r="D229" s="286">
        <v>7081</v>
      </c>
      <c r="E229" s="255" t="s">
        <v>4795</v>
      </c>
    </row>
    <row r="230" spans="1:5" ht="15.75" thickBot="1">
      <c r="A230" s="397"/>
      <c r="B230" s="17" t="s">
        <v>4460</v>
      </c>
      <c r="C230" s="17" t="s">
        <v>4464</v>
      </c>
      <c r="D230" s="286">
        <v>7081</v>
      </c>
      <c r="E230" s="255" t="s">
        <v>4795</v>
      </c>
    </row>
    <row r="231" spans="1:5" ht="15.75" thickBot="1">
      <c r="A231" s="397"/>
      <c r="B231" s="17" t="s">
        <v>4461</v>
      </c>
      <c r="C231" s="17" t="s">
        <v>4465</v>
      </c>
      <c r="D231" s="286">
        <v>7081</v>
      </c>
      <c r="E231" s="255" t="s">
        <v>4795</v>
      </c>
    </row>
    <row r="232" spans="1:5" ht="15.75" thickBot="1">
      <c r="A232" s="397"/>
      <c r="B232" s="17" t="s">
        <v>4468</v>
      </c>
      <c r="C232" s="17" t="s">
        <v>4469</v>
      </c>
      <c r="D232" s="286">
        <v>7081</v>
      </c>
      <c r="E232" s="255" t="s">
        <v>4795</v>
      </c>
    </row>
    <row r="233" spans="1:5" ht="15.75" thickBot="1">
      <c r="A233" s="397"/>
      <c r="B233" s="17" t="s">
        <v>4470</v>
      </c>
      <c r="C233" s="17" t="s">
        <v>4471</v>
      </c>
      <c r="D233" s="286">
        <v>7081</v>
      </c>
      <c r="E233" s="255" t="s">
        <v>4795</v>
      </c>
    </row>
    <row r="234" spans="1:5" ht="15.75" thickBot="1">
      <c r="A234" s="397"/>
      <c r="B234" s="17" t="s">
        <v>4472</v>
      </c>
      <c r="C234" s="17" t="s">
        <v>4473</v>
      </c>
      <c r="D234" s="286">
        <v>7081</v>
      </c>
      <c r="E234" s="255" t="s">
        <v>4795</v>
      </c>
    </row>
    <row r="235" spans="1:5" ht="15.75" thickBot="1">
      <c r="A235" s="398"/>
      <c r="B235" s="124" t="s">
        <v>4476</v>
      </c>
      <c r="C235" s="124" t="s">
        <v>4465</v>
      </c>
      <c r="D235" s="286">
        <v>3793</v>
      </c>
      <c r="E235" s="255" t="s">
        <v>4795</v>
      </c>
    </row>
    <row r="236" spans="1:5" ht="15.75" thickBot="1">
      <c r="A236" s="396">
        <v>22</v>
      </c>
      <c r="B236" s="123" t="s">
        <v>4466</v>
      </c>
      <c r="C236" s="123" t="s">
        <v>4467</v>
      </c>
      <c r="D236" s="286">
        <v>0</v>
      </c>
      <c r="E236" s="255" t="s">
        <v>5270</v>
      </c>
    </row>
    <row r="237" spans="1:5" ht="15.75" thickBot="1">
      <c r="A237" s="397"/>
      <c r="B237" s="17" t="s">
        <v>4474</v>
      </c>
      <c r="C237" s="17" t="s">
        <v>4475</v>
      </c>
      <c r="D237" s="286">
        <v>7387</v>
      </c>
      <c r="E237" s="255" t="s">
        <v>4795</v>
      </c>
    </row>
    <row r="238" spans="1:5" ht="15.75" thickBot="1">
      <c r="A238" s="397"/>
      <c r="B238" s="17" t="s">
        <v>4457</v>
      </c>
      <c r="C238" s="41" t="s">
        <v>4481</v>
      </c>
      <c r="D238" s="286">
        <v>0</v>
      </c>
      <c r="E238" s="255" t="s">
        <v>5270</v>
      </c>
    </row>
    <row r="239" spans="1:5" ht="15.75" thickBot="1">
      <c r="A239" s="397"/>
      <c r="B239" s="17" t="s">
        <v>4458</v>
      </c>
      <c r="C239" s="17" t="s">
        <v>4462</v>
      </c>
      <c r="D239" s="286">
        <v>7387</v>
      </c>
      <c r="E239" s="255" t="s">
        <v>4795</v>
      </c>
    </row>
    <row r="240" spans="1:5" ht="15.75" thickBot="1">
      <c r="A240" s="397"/>
      <c r="B240" s="17" t="s">
        <v>4459</v>
      </c>
      <c r="C240" s="17" t="s">
        <v>4463</v>
      </c>
      <c r="D240" s="286">
        <v>7387</v>
      </c>
      <c r="E240" s="255" t="s">
        <v>4795</v>
      </c>
    </row>
    <row r="241" spans="1:5" ht="15.75" thickBot="1">
      <c r="A241" s="397"/>
      <c r="B241" s="17" t="s">
        <v>4460</v>
      </c>
      <c r="C241" s="17" t="s">
        <v>4464</v>
      </c>
      <c r="D241" s="286">
        <v>0</v>
      </c>
      <c r="E241" s="255" t="s">
        <v>5270</v>
      </c>
    </row>
    <row r="242" spans="1:5" ht="15.75" thickBot="1">
      <c r="A242" s="397"/>
      <c r="B242" s="17" t="s">
        <v>4461</v>
      </c>
      <c r="C242" s="17" t="s">
        <v>4465</v>
      </c>
      <c r="D242" s="286">
        <v>0</v>
      </c>
      <c r="E242" s="255" t="s">
        <v>5270</v>
      </c>
    </row>
    <row r="243" spans="1:5" ht="15.75" thickBot="1">
      <c r="A243" s="397"/>
      <c r="B243" s="17" t="s">
        <v>4468</v>
      </c>
      <c r="C243" s="17" t="s">
        <v>4469</v>
      </c>
      <c r="D243" s="286">
        <v>0</v>
      </c>
      <c r="E243" s="255" t="s">
        <v>5270</v>
      </c>
    </row>
    <row r="244" spans="1:5" ht="15.75" thickBot="1">
      <c r="A244" s="397"/>
      <c r="B244" s="17" t="s">
        <v>4470</v>
      </c>
      <c r="C244" s="17" t="s">
        <v>4471</v>
      </c>
      <c r="D244" s="286">
        <v>0</v>
      </c>
      <c r="E244" s="255" t="s">
        <v>5270</v>
      </c>
    </row>
    <row r="245" spans="1:5" ht="15.75" thickBot="1">
      <c r="A245" s="397"/>
      <c r="B245" s="17" t="s">
        <v>4472</v>
      </c>
      <c r="C245" s="17" t="s">
        <v>4473</v>
      </c>
      <c r="D245" s="286">
        <v>0</v>
      </c>
      <c r="E245" s="255" t="s">
        <v>5270</v>
      </c>
    </row>
    <row r="246" spans="1:5" ht="15.75" thickBot="1">
      <c r="A246" s="398"/>
      <c r="B246" s="124" t="s">
        <v>4476</v>
      </c>
      <c r="C246" s="124" t="s">
        <v>4465</v>
      </c>
      <c r="D246" s="286">
        <v>0</v>
      </c>
      <c r="E246" s="255" t="s">
        <v>5270</v>
      </c>
    </row>
    <row r="247" spans="1:5" ht="15.75" thickBot="1">
      <c r="A247" s="396">
        <v>23</v>
      </c>
      <c r="B247" s="123" t="s">
        <v>4466</v>
      </c>
      <c r="C247" s="123" t="s">
        <v>4467</v>
      </c>
      <c r="D247" s="143">
        <v>7338</v>
      </c>
      <c r="E247" s="255" t="s">
        <v>4795</v>
      </c>
    </row>
    <row r="248" spans="1:5" ht="15.75" thickBot="1">
      <c r="A248" s="397"/>
      <c r="B248" s="17" t="s">
        <v>4474</v>
      </c>
      <c r="C248" s="17" t="s">
        <v>4475</v>
      </c>
      <c r="D248" s="143">
        <v>7338</v>
      </c>
      <c r="E248" s="255" t="s">
        <v>4795</v>
      </c>
    </row>
    <row r="249" spans="1:5" ht="15.75" thickBot="1">
      <c r="A249" s="397"/>
      <c r="B249" s="17" t="s">
        <v>4457</v>
      </c>
      <c r="C249" s="41" t="s">
        <v>4481</v>
      </c>
      <c r="D249" s="143">
        <v>7338</v>
      </c>
      <c r="E249" s="255" t="s">
        <v>4795</v>
      </c>
    </row>
    <row r="250" spans="1:5" ht="15.75" thickBot="1">
      <c r="A250" s="397"/>
      <c r="B250" s="17" t="s">
        <v>4458</v>
      </c>
      <c r="C250" s="17" t="s">
        <v>4462</v>
      </c>
      <c r="D250" s="143">
        <v>7338</v>
      </c>
      <c r="E250" s="255" t="s">
        <v>4795</v>
      </c>
    </row>
    <row r="251" spans="1:5" ht="15.75" thickBot="1">
      <c r="A251" s="397"/>
      <c r="B251" s="17" t="s">
        <v>4459</v>
      </c>
      <c r="C251" s="17" t="s">
        <v>4463</v>
      </c>
      <c r="D251" s="143">
        <v>7338</v>
      </c>
      <c r="E251" s="255" t="s">
        <v>4795</v>
      </c>
    </row>
    <row r="252" spans="1:5" ht="15.75" thickBot="1">
      <c r="A252" s="397"/>
      <c r="B252" s="17" t="s">
        <v>4460</v>
      </c>
      <c r="C252" s="17" t="s">
        <v>4464</v>
      </c>
      <c r="D252" s="143">
        <v>7338</v>
      </c>
      <c r="E252" s="255" t="s">
        <v>4795</v>
      </c>
    </row>
    <row r="253" spans="1:5" ht="15.75" thickBot="1">
      <c r="A253" s="397"/>
      <c r="B253" s="17" t="s">
        <v>4461</v>
      </c>
      <c r="C253" s="17" t="s">
        <v>4465</v>
      </c>
      <c r="D253" s="143">
        <v>7338</v>
      </c>
      <c r="E253" s="255" t="s">
        <v>4795</v>
      </c>
    </row>
    <row r="254" spans="1:5" ht="15.75" thickBot="1">
      <c r="A254" s="397"/>
      <c r="B254" s="17" t="s">
        <v>4468</v>
      </c>
      <c r="C254" s="17" t="s">
        <v>4469</v>
      </c>
      <c r="D254" s="143">
        <v>7338</v>
      </c>
      <c r="E254" s="255" t="s">
        <v>4795</v>
      </c>
    </row>
    <row r="255" spans="1:5" ht="15.75" thickBot="1">
      <c r="A255" s="397"/>
      <c r="B255" s="17" t="s">
        <v>4470</v>
      </c>
      <c r="C255" s="17" t="s">
        <v>4471</v>
      </c>
      <c r="D255" s="143">
        <v>7338</v>
      </c>
      <c r="E255" s="255" t="s">
        <v>4795</v>
      </c>
    </row>
    <row r="256" spans="1:5" ht="15.75" thickBot="1">
      <c r="A256" s="397"/>
      <c r="B256" s="17" t="s">
        <v>4472</v>
      </c>
      <c r="C256" s="17" t="s">
        <v>4473</v>
      </c>
      <c r="D256" s="143">
        <v>7338</v>
      </c>
      <c r="E256" s="255" t="s">
        <v>4795</v>
      </c>
    </row>
    <row r="257" spans="1:5" ht="15.75" thickBot="1">
      <c r="A257" s="398"/>
      <c r="B257" s="124" t="s">
        <v>4476</v>
      </c>
      <c r="C257" s="124" t="s">
        <v>4465</v>
      </c>
      <c r="D257" s="143">
        <v>7338</v>
      </c>
      <c r="E257" s="255" t="s">
        <v>4795</v>
      </c>
    </row>
    <row r="258" spans="1:5" ht="15.75" thickBot="1">
      <c r="A258" s="396">
        <v>24</v>
      </c>
      <c r="B258" s="123" t="s">
        <v>4466</v>
      </c>
      <c r="C258" s="123" t="s">
        <v>4467</v>
      </c>
      <c r="D258" s="143">
        <v>7103</v>
      </c>
      <c r="E258" s="255" t="s">
        <v>4795</v>
      </c>
    </row>
    <row r="259" spans="1:5" ht="15.75" thickBot="1">
      <c r="A259" s="397"/>
      <c r="B259" s="17" t="s">
        <v>4474</v>
      </c>
      <c r="C259" s="17" t="s">
        <v>4475</v>
      </c>
      <c r="D259" s="143">
        <v>7103</v>
      </c>
      <c r="E259" s="255" t="s">
        <v>4795</v>
      </c>
    </row>
    <row r="260" spans="1:5" ht="15.75" thickBot="1">
      <c r="A260" s="397"/>
      <c r="B260" s="17" t="s">
        <v>4457</v>
      </c>
      <c r="C260" s="41" t="s">
        <v>4481</v>
      </c>
      <c r="D260" s="143">
        <v>7103</v>
      </c>
      <c r="E260" s="255" t="s">
        <v>4795</v>
      </c>
    </row>
    <row r="261" spans="1:5" ht="15.75" thickBot="1">
      <c r="A261" s="397"/>
      <c r="B261" s="17" t="s">
        <v>4458</v>
      </c>
      <c r="C261" s="17" t="s">
        <v>4462</v>
      </c>
      <c r="D261" s="143">
        <v>7103</v>
      </c>
      <c r="E261" s="255" t="s">
        <v>4795</v>
      </c>
    </row>
    <row r="262" spans="1:5" ht="15.75" thickBot="1">
      <c r="A262" s="397"/>
      <c r="B262" s="17" t="s">
        <v>4459</v>
      </c>
      <c r="C262" s="17" t="s">
        <v>4463</v>
      </c>
      <c r="D262" s="143">
        <v>7103</v>
      </c>
      <c r="E262" s="255" t="s">
        <v>4795</v>
      </c>
    </row>
    <row r="263" spans="1:5" ht="15.75" thickBot="1">
      <c r="A263" s="397"/>
      <c r="B263" s="17" t="s">
        <v>4460</v>
      </c>
      <c r="C263" s="17" t="s">
        <v>4464</v>
      </c>
      <c r="D263" s="143">
        <v>7103</v>
      </c>
      <c r="E263" s="255" t="s">
        <v>4795</v>
      </c>
    </row>
    <row r="264" spans="1:5" ht="15.75" thickBot="1">
      <c r="A264" s="397"/>
      <c r="B264" s="17" t="s">
        <v>4461</v>
      </c>
      <c r="C264" s="17" t="s">
        <v>4465</v>
      </c>
      <c r="D264" s="143">
        <v>7103</v>
      </c>
      <c r="E264" s="255" t="s">
        <v>4795</v>
      </c>
    </row>
    <row r="265" spans="1:5" ht="15.75" thickBot="1">
      <c r="A265" s="397"/>
      <c r="B265" s="17" t="s">
        <v>4468</v>
      </c>
      <c r="C265" s="17" t="s">
        <v>4469</v>
      </c>
      <c r="D265" s="143">
        <v>7103</v>
      </c>
      <c r="E265" s="255" t="s">
        <v>4795</v>
      </c>
    </row>
    <row r="266" spans="1:5" ht="15.75" thickBot="1">
      <c r="A266" s="397"/>
      <c r="B266" s="17" t="s">
        <v>4470</v>
      </c>
      <c r="C266" s="17" t="s">
        <v>4471</v>
      </c>
      <c r="D266" s="143">
        <v>7103</v>
      </c>
      <c r="E266" s="255" t="s">
        <v>4795</v>
      </c>
    </row>
    <row r="267" spans="1:5" ht="15.75" thickBot="1">
      <c r="A267" s="397"/>
      <c r="B267" s="17" t="s">
        <v>4472</v>
      </c>
      <c r="C267" s="17" t="s">
        <v>4473</v>
      </c>
      <c r="D267" s="143">
        <v>7103</v>
      </c>
      <c r="E267" s="255" t="s">
        <v>4795</v>
      </c>
    </row>
    <row r="268" spans="1:5" ht="15.75" thickBot="1">
      <c r="A268" s="398"/>
      <c r="B268" s="124" t="s">
        <v>4476</v>
      </c>
      <c r="C268" s="124" t="s">
        <v>4465</v>
      </c>
      <c r="D268" s="143">
        <v>7103</v>
      </c>
      <c r="E268" s="255" t="s">
        <v>4795</v>
      </c>
    </row>
    <row r="269" spans="1:5" ht="15.75" thickBot="1">
      <c r="A269" s="396">
        <v>25</v>
      </c>
      <c r="B269" s="123" t="s">
        <v>4466</v>
      </c>
      <c r="C269" s="123" t="s">
        <v>4467</v>
      </c>
      <c r="D269" s="143">
        <v>7103</v>
      </c>
      <c r="E269" s="255" t="s">
        <v>4795</v>
      </c>
    </row>
    <row r="270" spans="1:5" ht="15.75" thickBot="1">
      <c r="A270" s="397"/>
      <c r="B270" s="17" t="s">
        <v>4474</v>
      </c>
      <c r="C270" s="17" t="s">
        <v>4475</v>
      </c>
      <c r="D270" s="143">
        <v>7103</v>
      </c>
      <c r="E270" s="255" t="s">
        <v>4795</v>
      </c>
    </row>
    <row r="271" spans="1:5" ht="15.75" thickBot="1">
      <c r="A271" s="397"/>
      <c r="B271" s="17" t="s">
        <v>4457</v>
      </c>
      <c r="C271" s="41" t="s">
        <v>4481</v>
      </c>
      <c r="D271" s="143">
        <v>7103</v>
      </c>
      <c r="E271" s="255" t="s">
        <v>4795</v>
      </c>
    </row>
    <row r="272" spans="1:5" ht="15.75" thickBot="1">
      <c r="A272" s="397"/>
      <c r="B272" s="17" t="s">
        <v>4458</v>
      </c>
      <c r="C272" s="17" t="s">
        <v>4462</v>
      </c>
      <c r="D272" s="143">
        <v>7103</v>
      </c>
      <c r="E272" s="255" t="s">
        <v>4795</v>
      </c>
    </row>
    <row r="273" spans="1:5" ht="15.75" thickBot="1">
      <c r="A273" s="397"/>
      <c r="B273" s="17" t="s">
        <v>4459</v>
      </c>
      <c r="C273" s="17" t="s">
        <v>4463</v>
      </c>
      <c r="D273" s="143">
        <v>7103</v>
      </c>
      <c r="E273" s="255" t="s">
        <v>4795</v>
      </c>
    </row>
    <row r="274" spans="1:5" ht="15.75" thickBot="1">
      <c r="A274" s="397"/>
      <c r="B274" s="17" t="s">
        <v>4460</v>
      </c>
      <c r="C274" s="17" t="s">
        <v>4464</v>
      </c>
      <c r="D274" s="143">
        <v>7103</v>
      </c>
      <c r="E274" s="255" t="s">
        <v>4795</v>
      </c>
    </row>
    <row r="275" spans="1:5" ht="15.75" thickBot="1">
      <c r="A275" s="397"/>
      <c r="B275" s="17" t="s">
        <v>4461</v>
      </c>
      <c r="C275" s="17" t="s">
        <v>4465</v>
      </c>
      <c r="D275" s="143">
        <v>7103</v>
      </c>
      <c r="E275" s="255" t="s">
        <v>4795</v>
      </c>
    </row>
    <row r="276" spans="1:5" ht="15.75" thickBot="1">
      <c r="A276" s="397"/>
      <c r="B276" s="17" t="s">
        <v>4468</v>
      </c>
      <c r="C276" s="17" t="s">
        <v>4469</v>
      </c>
      <c r="D276" s="143">
        <v>7103</v>
      </c>
      <c r="E276" s="255" t="s">
        <v>4795</v>
      </c>
    </row>
    <row r="277" spans="1:5" ht="15.75" thickBot="1">
      <c r="A277" s="397"/>
      <c r="B277" s="17" t="s">
        <v>4470</v>
      </c>
      <c r="C277" s="17" t="s">
        <v>4471</v>
      </c>
      <c r="D277" s="143">
        <v>7103</v>
      </c>
      <c r="E277" s="255" t="s">
        <v>4795</v>
      </c>
    </row>
    <row r="278" spans="1:5" ht="15.75" thickBot="1">
      <c r="A278" s="397"/>
      <c r="B278" s="17" t="s">
        <v>4472</v>
      </c>
      <c r="C278" s="17" t="s">
        <v>4473</v>
      </c>
      <c r="D278" s="143">
        <v>7103</v>
      </c>
      <c r="E278" s="255" t="s">
        <v>4795</v>
      </c>
    </row>
    <row r="279" spans="1:5" ht="15.75" thickBot="1">
      <c r="A279" s="398"/>
      <c r="B279" s="124" t="s">
        <v>4476</v>
      </c>
      <c r="C279" s="124" t="s">
        <v>4465</v>
      </c>
      <c r="D279" s="143">
        <v>7103</v>
      </c>
      <c r="E279" s="255" t="s">
        <v>4795</v>
      </c>
    </row>
    <row r="280" spans="1:5" ht="15.75" thickBot="1">
      <c r="A280" s="396">
        <v>26</v>
      </c>
      <c r="B280" s="123" t="s">
        <v>4466</v>
      </c>
      <c r="C280" s="123" t="s">
        <v>4467</v>
      </c>
      <c r="D280" s="143">
        <v>7338</v>
      </c>
      <c r="E280" s="255" t="s">
        <v>4795</v>
      </c>
    </row>
    <row r="281" spans="1:5" ht="15.75" thickBot="1">
      <c r="A281" s="397"/>
      <c r="B281" s="17" t="s">
        <v>4474</v>
      </c>
      <c r="C281" s="17" t="s">
        <v>4475</v>
      </c>
      <c r="D281" s="143">
        <v>7338</v>
      </c>
      <c r="E281" s="255" t="s">
        <v>4795</v>
      </c>
    </row>
    <row r="282" spans="1:5" ht="15.75" thickBot="1">
      <c r="A282" s="397"/>
      <c r="B282" s="17" t="s">
        <v>4457</v>
      </c>
      <c r="C282" s="41" t="s">
        <v>4481</v>
      </c>
      <c r="D282" s="143">
        <v>7338</v>
      </c>
      <c r="E282" s="255" t="s">
        <v>4795</v>
      </c>
    </row>
    <row r="283" spans="1:5" ht="15.75" thickBot="1">
      <c r="A283" s="397"/>
      <c r="B283" s="17" t="s">
        <v>4458</v>
      </c>
      <c r="C283" s="17" t="s">
        <v>4462</v>
      </c>
      <c r="D283" s="143">
        <v>7338</v>
      </c>
      <c r="E283" s="255" t="s">
        <v>4795</v>
      </c>
    </row>
    <row r="284" spans="1:5" ht="15.75" thickBot="1">
      <c r="A284" s="397"/>
      <c r="B284" s="17" t="s">
        <v>4459</v>
      </c>
      <c r="C284" s="17" t="s">
        <v>4463</v>
      </c>
      <c r="D284" s="143">
        <v>7338</v>
      </c>
      <c r="E284" s="255" t="s">
        <v>4795</v>
      </c>
    </row>
    <row r="285" spans="1:5" ht="15.75" thickBot="1">
      <c r="A285" s="397"/>
      <c r="B285" s="17" t="s">
        <v>4460</v>
      </c>
      <c r="C285" s="17" t="s">
        <v>4464</v>
      </c>
      <c r="D285" s="143">
        <v>7338</v>
      </c>
      <c r="E285" s="255" t="s">
        <v>4795</v>
      </c>
    </row>
    <row r="286" spans="1:5" ht="15.75" thickBot="1">
      <c r="A286" s="397"/>
      <c r="B286" s="17" t="s">
        <v>4461</v>
      </c>
      <c r="C286" s="17" t="s">
        <v>4465</v>
      </c>
      <c r="D286" s="143">
        <v>7338</v>
      </c>
      <c r="E286" s="255" t="s">
        <v>4795</v>
      </c>
    </row>
    <row r="287" spans="1:5" ht="15.75" thickBot="1">
      <c r="A287" s="397"/>
      <c r="B287" s="17" t="s">
        <v>4468</v>
      </c>
      <c r="C287" s="17" t="s">
        <v>4469</v>
      </c>
      <c r="D287" s="143">
        <v>7338</v>
      </c>
      <c r="E287" s="255" t="s">
        <v>4795</v>
      </c>
    </row>
    <row r="288" spans="1:5" ht="15.75" thickBot="1">
      <c r="A288" s="397"/>
      <c r="B288" s="17" t="s">
        <v>4470</v>
      </c>
      <c r="C288" s="17" t="s">
        <v>4471</v>
      </c>
      <c r="D288" s="143">
        <v>7338</v>
      </c>
      <c r="E288" s="255" t="s">
        <v>4795</v>
      </c>
    </row>
    <row r="289" spans="1:6" ht="15.75" thickBot="1">
      <c r="A289" s="397"/>
      <c r="B289" s="17" t="s">
        <v>4472</v>
      </c>
      <c r="C289" s="17" t="s">
        <v>4473</v>
      </c>
      <c r="D289" s="143">
        <v>7338</v>
      </c>
      <c r="E289" s="255" t="s">
        <v>4795</v>
      </c>
    </row>
    <row r="290" spans="1:6" ht="15.75" thickBot="1">
      <c r="A290" s="398"/>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5250</v>
      </c>
      <c r="B295" s="39"/>
      <c r="C295" s="49"/>
      <c r="D295" t="s">
        <v>5218</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5219</v>
      </c>
      <c r="F301" s="164"/>
    </row>
  </sheetData>
  <mergeCells count="2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247:A257"/>
    <mergeCell ref="A258:A268"/>
    <mergeCell ref="A269:A279"/>
    <mergeCell ref="A280:A290"/>
    <mergeCell ref="A192:A202"/>
    <mergeCell ref="A115:A125"/>
    <mergeCell ref="A5:A15"/>
    <mergeCell ref="A16:A26"/>
    <mergeCell ref="A27:A37"/>
    <mergeCell ref="A38:A48"/>
    <mergeCell ref="A49:A5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2022-01-22T23:59:28Z</dcterms:modified>
</cp:coreProperties>
</file>